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6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Task Slips" sheetId="8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4">'Sp2'!$D$10</definedName>
    <definedName name="DoneDays" localSheetId="5">'Sp3'!$D$10</definedName>
    <definedName name="DoneDays">#REF!</definedName>
    <definedName name="ImplementationDays" localSheetId="3">'Sp1'!$B$8</definedName>
    <definedName name="ImplementationDays" localSheetId="4">'Sp2'!$B$8</definedName>
    <definedName name="ImplementationDays" localSheetId="5">'Sp3'!$B$8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7">'Task Slips'!#REF!</definedName>
    <definedName name="ProductBacklog">'Product Backlog'!$A$4:$G$165</definedName>
    <definedName name="RealizedSpeed">OFFSET('PB Burndown'!$D$27,1,0,'PB Burndown'!$G$3,1)</definedName>
    <definedName name="RealValues" localSheetId="3">OFFSET('Sp1'!$G$9,0,0,1,'Sp1'!DoneDays)</definedName>
    <definedName name="RealValues" localSheetId="4">OFFSET('Sp2'!$G$9,0,0,1,'Sp2'!DoneDays)</definedName>
    <definedName name="RealValues" localSheetId="5">OFFSET('Sp3'!$G$9,0,0,1,'Sp3'!DoneDays)</definedName>
    <definedName name="Sprint">'Product Backlog'!$E$5:$E$165</definedName>
    <definedName name="SprintCount">'PB Burndown'!$G$3</definedName>
    <definedName name="SprintsInTrend">'PB Burndown'!$G$6</definedName>
    <definedName name="SprintTasks" localSheetId="3">'Sp1'!$A$13:$AE$64</definedName>
    <definedName name="SprintTasks" localSheetId="4">'Sp2'!$A$13:$AE$65</definedName>
    <definedName name="SprintTasks" localSheetId="5">'Sp3'!$A$13:$AE$84</definedName>
    <definedName name="SprintTasks">#REF!</definedName>
    <definedName name="Status">'Product Backlog'!$C$5:$C$165</definedName>
    <definedName name="StoryName">'Product Backlog'!$B$5:$B$165</definedName>
    <definedName name="TaskRows" localSheetId="3">'Sp1'!$B$10</definedName>
    <definedName name="TaskRows" localSheetId="4">'Sp2'!$B$10</definedName>
    <definedName name="TaskRows" localSheetId="5">'Sp3'!$B$10</definedName>
    <definedName name="TaskRows">#REF!</definedName>
    <definedName name="TaskStatus" localSheetId="3">'Sp1'!$D$13:$D$59</definedName>
    <definedName name="TaskStatus" localSheetId="4">'Sp2'!$D$13:$D$60</definedName>
    <definedName name="TaskStatus" localSheetId="5">'Sp3'!$D$13:$D$79</definedName>
    <definedName name="TaskStatus">#REF!</definedName>
    <definedName name="TaskStoryID" localSheetId="3">'Sp1'!$B$13:$B$54</definedName>
    <definedName name="TaskStoryID" localSheetId="4">'Sp2'!$B$13:$B$55</definedName>
    <definedName name="TaskStoryID" localSheetId="5">'Sp3'!$B$13:$B$74</definedName>
    <definedName name="TaskStoryID">#REF!</definedName>
    <definedName name="TotalEffort" localSheetId="3">'Sp1'!$E$9</definedName>
    <definedName name="TotalEffort" localSheetId="4">'Sp2'!$E$9</definedName>
    <definedName name="TotalEffort" localSheetId="5">'Sp3'!$E$9</definedName>
    <definedName name="TotalEffort">#REF!</definedName>
    <definedName name="TrendDays" localSheetId="3">'Sp1'!$D$12</definedName>
    <definedName name="TrendDays" localSheetId="4">'Sp2'!$D$12</definedName>
    <definedName name="TrendDays" localSheetId="5">'Sp3'!$D$12</definedName>
    <definedName name="TrendDays">#REF!</definedName>
    <definedName name="TrendOffset">'PB Burndown'!$G$5</definedName>
    <definedName name="TrendSprintCount">'PB Burndown'!$G$4</definedName>
    <definedName name="DoneDays" localSheetId="6">'Sp4'!$D$10</definedName>
    <definedName name="ImplementationDays" localSheetId="6">'Sp4'!$B$8</definedName>
    <definedName name="RealValues" localSheetId="6">OFFSET('Sp4'!$G$9,0,0,1,'Sp4'!DoneDays)</definedName>
    <definedName name="SprintTasks" localSheetId="6">'Sp4'!$A$13:$AE$70</definedName>
    <definedName name="TaskRows" localSheetId="6">'Sp4'!$B$10</definedName>
    <definedName name="TaskStatus" localSheetId="6">'Sp4'!$D$13:$D$65</definedName>
    <definedName name="TaskStoryID" localSheetId="6">'Sp4'!$B$13:$B$60</definedName>
    <definedName name="TotalEffort" localSheetId="6">'Sp4'!$E$9</definedName>
    <definedName name="TrendDays" localSheetId="6">'Sp4'!$D$12</definedName>
  </definedNames>
  <calcPr calcId="144525"/>
</workbook>
</file>

<file path=xl/comments1.xml><?xml version="1.0" encoding="utf-8"?>
<comments xmlns="http://schemas.openxmlformats.org/spreadsheetml/2006/main">
  <authors>
    <author>phuctran93</author>
  </authors>
  <commentList>
    <comment ref="H9" authorId="0">
      <text>
        <r>
          <rPr>
            <sz val="9"/>
            <color indexed="81"/>
            <rFont val="宋体"/>
            <charset val="134"/>
          </rPr>
          <t xml:space="preserve">phuctran93:
Teacher and Learner can conduct a lesson meeting.</t>
        </r>
      </text>
    </comment>
    <comment ref="H11" authorId="0">
      <text>
        <r>
          <rPr>
            <sz val="9"/>
            <color indexed="81"/>
            <rFont val="宋体"/>
            <charset val="134"/>
          </rPr>
          <t xml:space="preserve">phuctran93:
- Rank Teacher
- Learner Chat
- Payment
- Remind Meeting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<sst xmlns="http://schemas.openxmlformats.org/spreadsheetml/2006/main" count="204">
  <si>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</si>
  <si>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</si>
  <si>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</si>
  <si>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</si>
  <si>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</si>
  <si>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</si>
  <si>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</si>
  <si>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</si>
  <si>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</si>
  <si>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</si>
  <si>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</si>
  <si>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</si>
  <si>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</si>
  <si>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</t>
  </si>
  <si>
    <t>Advanced Feature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</si>
  <si>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</si>
  <si>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</si>
  <si>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</si>
  <si>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</si>
  <si>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</si>
  <si>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</si>
  <si>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</si>
  <si>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</si>
  <si>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</si>
  <si>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</si>
  <si>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</si>
  <si>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</si>
  <si>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</si>
  <si>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Done</t>
  </si>
  <si>
    <t>Login</t>
  </si>
  <si>
    <t>Register</t>
  </si>
  <si>
    <t>Teacher</t>
  </si>
  <si>
    <t>Ongoing</t>
  </si>
  <si>
    <t>Create Course</t>
  </si>
  <si>
    <t>View Course</t>
  </si>
  <si>
    <t>Edit Course</t>
  </si>
  <si>
    <t>Delete Course</t>
  </si>
  <si>
    <t>Open Course</t>
  </si>
  <si>
    <t>Close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</si>
  <si>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</si>
  <si>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</si>
  <si>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</si>
  <si>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</si>
  <si>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</si>
  <si>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</si>
  <si>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</si>
  <si>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</si>
  <si>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</si>
  <si>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</si>
  <si>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</si>
  <si>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</si>
  <si>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</si>
  <si>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</si>
  <si>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</si>
  <si>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</si>
  <si>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</si>
  <si>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</si>
  <si>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</si>
  <si>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</si>
  <si>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</si>
  <si>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</si>
  <si>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</si>
  <si>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</si>
  <si>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</si>
  <si>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</si>
  <si>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</si>
  <si>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</si>
  <si>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System</t>
  </si>
  <si>
    <t>Remind User for a Meeting</t>
  </si>
  <si>
    <t>Notify New Course</t>
  </si>
  <si>
    <t>Rank Teacher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</si>
  <si>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</si>
  <si>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</si>
  <si>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</si>
  <si>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</si>
  <si>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</si>
  <si>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</si>
  <si>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</si>
  <si>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</si>
  <si>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</si>
  <si>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</si>
  <si>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</si>
  <si>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</si>
  <si>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</si>
  <si>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</si>
  <si>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</si>
  <si>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</si>
  <si>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</si>
  <si>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</si>
  <si>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</si>
  <si>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</si>
  <si>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</si>
  <si>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</si>
  <si>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</si>
  <si>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</si>
  <si>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</si>
  <si>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</si>
  <si>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</si>
  <si>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</si>
  <si>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</si>
  <si>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</si>
  <si>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</si>
  <si>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</si>
  <si>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</si>
  <si>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</si>
  <si>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</si>
  <si>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</si>
  <si>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</si>
  <si>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</si>
  <si>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</si>
  <si>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</si>
  <si>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</si>
  <si>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</si>
  <si>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</si>
  <si>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</si>
  <si>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</si>
  <si>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</si>
  <si>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</si>
  <si>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</si>
  <si>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</si>
  <si>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</si>
  <si>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</si>
  <si>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</si>
  <si>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</si>
  <si>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</si>
  <si>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</si>
  <si>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</si>
  <si>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</si>
  <si>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</si>
  <si>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</si>
  <si>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</si>
  <si>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</si>
  <si>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</si>
  <si>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</si>
  <si>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Remain</t>
  </si>
  <si>
    <t>Design ERD</t>
  </si>
  <si>
    <t>HungVK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</si>
  <si>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</si>
  <si>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</si>
  <si>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</si>
  <si>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</si>
  <si>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</si>
  <si>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</si>
  <si>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</si>
  <si>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</si>
  <si>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</si>
  <si>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</si>
  <si>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</si>
  <si>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</si>
  <si>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</si>
  <si>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</si>
  <si>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</si>
  <si>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</si>
  <si>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</si>
  <si>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</si>
  <si>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</si>
  <si>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</si>
  <si>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</si>
  <si>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</si>
  <si>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</si>
  <si>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</si>
  <si>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</si>
  <si>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Doc: Design Use-case Diagram</t>
  </si>
  <si>
    <t>Doc: Design Conceptual Data Model</t>
  </si>
  <si>
    <t>Doc: Design Logical Data Model</t>
  </si>
  <si>
    <t>Doc: Design Physical Data Model</t>
  </si>
  <si>
    <t>UI: Login</t>
  </si>
  <si>
    <t>UI: Register</t>
  </si>
  <si>
    <t>UI: Teacher Create Course</t>
  </si>
  <si>
    <t>UI: Teacher Create Chapter</t>
  </si>
  <si>
    <t>UI: Teacher Create Lesson</t>
  </si>
  <si>
    <t>UI: Teacher Create Time Frame</t>
  </si>
  <si>
    <t>UI: Teacher Create Time Slot</t>
  </si>
  <si>
    <t>UI: Learner Search Teacher</t>
  </si>
  <si>
    <t>UI: Learner Search Course</t>
  </si>
  <si>
    <t>UI: Leaner View Teacher Details</t>
  </si>
  <si>
    <t>UI: Leaner View Course Details</t>
  </si>
  <si>
    <t>UI: Leaner Follow Teacher</t>
  </si>
  <si>
    <t>UI: Leaner Enroll Course</t>
  </si>
  <si>
    <t>UI: Leaner Register Time Slot</t>
  </si>
  <si>
    <t>UI: Teacher View Upcomming Meeting</t>
  </si>
  <si>
    <t>UI: Leaner View Upcomming Meeting</t>
  </si>
  <si>
    <t>API: Deploy Bom to OpenShift</t>
  </si>
  <si>
    <t>Cancelled</t>
  </si>
  <si>
    <t>API: Register</t>
  </si>
  <si>
    <t>UI: Teacher &amp; Learner Home Page</t>
  </si>
  <si>
    <t>UI: Teacher View Course Detail</t>
  </si>
  <si>
    <t>UI: Display Time Frame inside Calendar</t>
  </si>
  <si>
    <t>UI: Teacher Edit Course</t>
  </si>
  <si>
    <t>UI: Teacher Delete Course</t>
  </si>
  <si>
    <t>UI: Teacher Open Course</t>
  </si>
  <si>
    <t>UI: Teacher Close Course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</si>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</sst>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&quot;Last &quot;###&quot; sprints&quot;"/>
    <numFmt numFmtId="177" formatCode="d\-mmm\-yyyy;@"/>
    <numFmt numFmtId="178" formatCode="0.0"/>
    <numFmt numFmtId="179" formatCode="_-* #,##0\ &quot;mk&quot;_-;\-* #,##0\ &quot;mk&quot;_-;_-* &quot;-&quot;\ &quot;mk&quot;_-;_-@_-"/>
    <numFmt numFmtId="180" formatCode="&quot;Sprint &quot;#&quot; Backlog&quot;"/>
    <numFmt numFmtId="181" formatCode="_-* #,##0.00\ _m_k_-;\-* #,##0.00\ _m_k_-;_-* &quot;-&quot;??\ _m_k_-;_-@_-"/>
    <numFmt numFmtId="182" formatCode="_-* #,##0\ _m_k_-;\-* #,##0\ _m_k_-;_-* &quot;-&quot;\ _m_k_-;_-@_-"/>
    <numFmt numFmtId="183" formatCode="_-* #,##0.00\ &quot;mk&quot;_-;\-* #,##0.00\ &quot;mk&quot;_-;_-* &quot;-&quot;??\ &quot;mk&quot;_-;_-@_-"/>
  </numFmts>
  <fonts count="26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0"/>
      <scheme val="minor"/>
    </font>
    <font>
      <u/>
      <sz val="10"/>
      <color indexed="12"/>
      <name val="Arial"/>
      <charset val="0"/>
    </font>
    <font>
      <b/>
      <sz val="18"/>
      <color theme="3"/>
      <name val="Cambria"/>
      <charset val="0"/>
      <scheme val="major"/>
    </font>
    <font>
      <u/>
      <sz val="10"/>
      <color indexed="36"/>
      <name val="Arial"/>
      <charset val="0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/>
    <xf numFmtId="181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8" borderId="29" applyNumberFormat="0" applyAlignment="0" applyProtection="0"/>
    <xf numFmtId="0" fontId="10" fillId="0" borderId="30" applyNumberFormat="0" applyFill="0" applyAlignment="0" applyProtection="0"/>
    <xf numFmtId="0" fontId="0" fillId="31" borderId="37" applyNumberFormat="0" applyFon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" fillId="1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8" fillId="19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5" fillId="0" borderId="34" applyNumberFormat="0" applyFill="0" applyAlignment="0" applyProtection="0"/>
    <xf numFmtId="0" fontId="20" fillId="0" borderId="36" applyNumberFormat="0" applyFill="0" applyAlignment="0" applyProtection="0"/>
    <xf numFmtId="0" fontId="20" fillId="0" borderId="0" applyNumberFormat="0" applyFill="0" applyBorder="0" applyAlignment="0" applyProtection="0"/>
    <xf numFmtId="0" fontId="12" fillId="11" borderId="32" applyNumberFormat="0" applyAlignment="0" applyProtection="0"/>
    <xf numFmtId="0" fontId="7" fillId="30" borderId="0" applyNumberFormat="0" applyBorder="0" applyAlignment="0" applyProtection="0"/>
    <xf numFmtId="0" fontId="17" fillId="27" borderId="0" applyNumberFormat="0" applyBorder="0" applyAlignment="0" applyProtection="0"/>
    <xf numFmtId="0" fontId="11" fillId="10" borderId="31" applyNumberFormat="0" applyAlignment="0" applyProtection="0"/>
    <xf numFmtId="0" fontId="8" fillId="18" borderId="0" applyNumberFormat="0" applyBorder="0" applyAlignment="0" applyProtection="0"/>
    <xf numFmtId="0" fontId="19" fillId="10" borderId="32" applyNumberFormat="0" applyAlignment="0" applyProtection="0"/>
    <xf numFmtId="0" fontId="13" fillId="0" borderId="33" applyNumberFormat="0" applyFill="0" applyAlignment="0" applyProtection="0"/>
    <xf numFmtId="0" fontId="18" fillId="0" borderId="35" applyNumberFormat="0" applyFill="0" applyAlignment="0" applyProtection="0"/>
    <xf numFmtId="0" fontId="14" fillId="23" borderId="0" applyNumberFormat="0" applyBorder="0" applyAlignment="0" applyProtection="0"/>
    <xf numFmtId="0" fontId="16" fillId="26" borderId="0" applyNumberFormat="0" applyBorder="0" applyAlignment="0" applyProtection="0"/>
    <xf numFmtId="0" fontId="7" fillId="34" borderId="0" applyNumberFormat="0" applyBorder="0" applyAlignment="0" applyProtection="0"/>
    <xf numFmtId="0" fontId="8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21" borderId="0" applyNumberFormat="0" applyBorder="0" applyAlignment="0" applyProtection="0"/>
    <xf numFmtId="0" fontId="8" fillId="33" borderId="0" applyNumberFormat="0" applyBorder="0" applyAlignment="0" applyProtection="0"/>
    <xf numFmtId="0" fontId="7" fillId="20" borderId="0" applyNumberFormat="0" applyBorder="0" applyAlignment="0" applyProtection="0"/>
    <xf numFmtId="0" fontId="8" fillId="25" borderId="0" applyNumberFormat="0" applyBorder="0" applyAlignment="0" applyProtection="0"/>
    <xf numFmtId="0" fontId="8" fillId="14" borderId="0" applyNumberFormat="0" applyBorder="0" applyAlignment="0" applyProtection="0"/>
    <xf numFmtId="0" fontId="7" fillId="32" borderId="0" applyNumberFormat="0" applyBorder="0" applyAlignment="0" applyProtection="0"/>
    <xf numFmtId="0" fontId="8" fillId="13" borderId="0" applyNumberFormat="0" applyBorder="0" applyAlignment="0" applyProtection="0"/>
    <xf numFmtId="0" fontId="7" fillId="29" borderId="0" applyNumberFormat="0" applyBorder="0" applyAlignment="0" applyProtection="0"/>
    <xf numFmtId="0" fontId="7" fillId="24" borderId="0" applyNumberFormat="0" applyBorder="0" applyAlignment="0" applyProtection="0"/>
    <xf numFmtId="0" fontId="8" fillId="5" borderId="0" applyNumberFormat="0" applyBorder="0" applyAlignment="0" applyProtection="0"/>
    <xf numFmtId="0" fontId="7" fillId="4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 vertical="top"/>
    </xf>
    <xf numFmtId="180" fontId="3" fillId="0" borderId="0" xfId="0" applyNumberFormat="1" applyFont="1" applyAlignment="1">
      <alignment horizontal="left" vertical="top"/>
    </xf>
    <xf numFmtId="180" fontId="3" fillId="0" borderId="0" xfId="0" applyNumberFormat="1" applyFont="1" applyAlignment="1">
      <alignment horizontal="center" vertical="top"/>
    </xf>
    <xf numFmtId="177" fontId="0" fillId="0" borderId="0" xfId="0" applyNumberFormat="1" applyAlignment="1">
      <alignment horizontal="left" vertical="top"/>
    </xf>
    <xf numFmtId="177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77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Alignment="1"/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6" fontId="0" fillId="0" borderId="0" xfId="0" applyNumberFormat="1" applyAlignment="1">
      <alignment horizontal="left"/>
    </xf>
    <xf numFmtId="178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78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  <i val="0"/>
        <color rgb="FFC0000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 val="0"/>
        <i val="0"/>
      </font>
      <fill>
        <patternFill patternType="lightDown">
          <fgColor rgb="FFFF000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 val="0"/>
        <i val="0"/>
      </font>
      <fill>
        <patternFill patternType="lightUp">
          <fgColor rgb="FFFF000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  <i val="0"/>
        <color rgb="FFC0000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 val="0"/>
        <i val="0"/>
      </font>
      <fill>
        <patternFill patternType="lightUp">
          <fgColor rgb="FFFF0000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33"/>
      <tableStyleElement type="headerRow" dxfId="3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3"/>
                <c:pt idx="0">
                  <c:v>23</c:v>
                </c:pt>
                <c:pt idx="1">
                  <c:v>29</c:v>
                </c:pt>
                <c:pt idx="2">
                  <c:v>60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'Sp1'!$G$9:$AE$9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'Sp1'!$G$10:$AE$10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'Sp1'!$G$11:$AE$11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'Sp2'!$G$9:$AE$9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'Sp2'!$G$10:$AE$10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'Sp2'!$G$11:$AE$11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'Sp3'!$G$9:$AE$9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4</c:v>
                </c:pt>
                <c:pt idx="5">
                  <c:v>12.5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'Sp3'!$G$10:$AE$10</c:f>
              <c:numCache>
                <c:formatCode>General</c:formatCode>
                <c:ptCount val="25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'Sp3'!$G$11:$AE$11</c:f>
              <c:numCache>
                <c:formatCode>General</c:formatCode>
                <c:ptCount val="25"/>
                <c:pt idx="0">
                  <c:v>10.3</c:v>
                </c:pt>
                <c:pt idx="1">
                  <c:v>10.35</c:v>
                </c:pt>
                <c:pt idx="2">
                  <c:v>10.4</c:v>
                </c:pt>
                <c:pt idx="3">
                  <c:v>10.45</c:v>
                </c:pt>
                <c:pt idx="4">
                  <c:v>10.5</c:v>
                </c:pt>
                <c:pt idx="5">
                  <c:v>10.55</c:v>
                </c:pt>
                <c:pt idx="6">
                  <c:v>10.6</c:v>
                </c:pt>
                <c:pt idx="7">
                  <c:v>10.65</c:v>
                </c:pt>
                <c:pt idx="8">
                  <c:v>10.7</c:v>
                </c:pt>
                <c:pt idx="9">
                  <c:v>10.75</c:v>
                </c:pt>
                <c:pt idx="10">
                  <c:v>10.8</c:v>
                </c:pt>
                <c:pt idx="11">
                  <c:v>10.85</c:v>
                </c:pt>
                <c:pt idx="12">
                  <c:v>10.9</c:v>
                </c:pt>
                <c:pt idx="13">
                  <c:v>10.95</c:v>
                </c:pt>
                <c:pt idx="14">
                  <c:v>11</c:v>
                </c:pt>
                <c:pt idx="15">
                  <c:v>11.05</c:v>
                </c:pt>
                <c:pt idx="16">
                  <c:v>11.1</c:v>
                </c:pt>
                <c:pt idx="17">
                  <c:v>11.15</c:v>
                </c:pt>
                <c:pt idx="18">
                  <c:v>11.2</c:v>
                </c:pt>
                <c:pt idx="19">
                  <c:v>11.25</c:v>
                </c:pt>
                <c:pt idx="20">
                  <c:v>11.3</c:v>
                </c:pt>
                <c:pt idx="21">
                  <c:v>11.35</c:v>
                </c:pt>
                <c:pt idx="22">
                  <c:v>11.4</c:v>
                </c:pt>
                <c:pt idx="23">
                  <c:v>11.45</c:v>
                </c:pt>
                <c:pt idx="24">
                  <c:v>11.5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'Sp4'!$G$9:$AE$9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'Sp4'!$G$10:$AE$10</c:f>
              <c:numCache>
                <c:formatCode>General</c:formatCode>
                <c:ptCount val="25"/>
                <c:pt idx="0">
                  <c:v>60</c:v>
                </c:pt>
                <c:pt idx="1">
                  <c:v>51.4285714285714</c:v>
                </c:pt>
                <c:pt idx="2">
                  <c:v>42.8571428571429</c:v>
                </c:pt>
                <c:pt idx="3">
                  <c:v>34.2857142857143</c:v>
                </c:pt>
                <c:pt idx="4">
                  <c:v>25.7142857142857</c:v>
                </c:pt>
                <c:pt idx="5">
                  <c:v>17.1428571428571</c:v>
                </c:pt>
                <c:pt idx="6">
                  <c:v>8.57142857142857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'Sp4'!$G$11:$AE$11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externalData r:id="rId1">
    <c:autoUpdate val="0"/>
  </c:externalData>
</c:chartSpace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2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284673" name="Button 1" hidden="1">
              <a:extLst>
                <a:ext uri="{63B3BB69-23CF-44E3-9099-C40C66FF867C}">
                  <a14:compatExt spid="_x0000_s28467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84674" name="Button 2" hidden="1">
              <a:extLst>
                <a:ext uri="{63B3BB69-23CF-44E3-9099-C40C66FF867C}">
                  <a14:compatExt spid="_x0000_s28467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H9" sqref="H9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35" customWidth="1"/>
    <col min="8" max="8" width="22.6666666666667" customWidth="1"/>
    <col min="9" max="9" width="10.712962962963" customWidth="1"/>
  </cols>
  <sheetData>
    <row r="1" ht="17.4" spans="1:1">
      <c r="A1" s="68" t="s">
        <v>0</v>
      </c>
    </row>
    <row r="3" spans="1:10">
      <c r="A3" s="69" t="s">
        <v>1</v>
      </c>
      <c r="B3" s="70" t="s">
        <v>2</v>
      </c>
      <c r="C3" s="70" t="s">
        <v>3</v>
      </c>
      <c r="D3" s="70" t="s">
        <v>4</v>
      </c>
      <c r="E3" s="70" t="s">
        <v>5</v>
      </c>
      <c r="F3" s="71" t="s">
        <v>6</v>
      </c>
      <c r="G3" s="70" t="s">
        <v>7</v>
      </c>
      <c r="H3" s="72" t="s">
        <v>8</v>
      </c>
      <c r="I3" s="85" t="s">
        <v>9</v>
      </c>
      <c r="J3" s="48"/>
    </row>
    <row r="4" spans="1:9">
      <c r="A4" s="73">
        <v>1</v>
      </c>
      <c r="B4" s="74">
        <v>42620</v>
      </c>
      <c r="C4" s="75">
        <v>7</v>
      </c>
      <c r="D4" s="76">
        <f t="shared" ref="D4:D18" si="0">IF(AND(B4&lt;&gt;"",C4&lt;&gt;""),B4+C4-1,"")</f>
        <v>42626</v>
      </c>
      <c r="E4" s="73">
        <f>IF(A4="","",SUMIF('Product Backlog'!E$5:E$105,'Release Plan'!A4,'Product Backlog'!D$5:D$105))</f>
        <v>0</v>
      </c>
      <c r="F4" s="77" t="s">
        <v>10</v>
      </c>
      <c r="G4" s="75"/>
      <c r="H4" s="78" t="s">
        <v>11</v>
      </c>
      <c r="I4" s="86"/>
    </row>
    <row r="5" spans="1:9">
      <c r="A5" s="73">
        <v>2</v>
      </c>
      <c r="B5" s="76">
        <v>42627</v>
      </c>
      <c r="C5" s="75">
        <v>7</v>
      </c>
      <c r="D5" s="76">
        <f t="shared" si="0"/>
        <v>42633</v>
      </c>
      <c r="E5" s="73">
        <f>IF(A5="","",SUMIF('Product Backlog'!E$5:E$105,'Release Plan'!A5,'Product Backlog'!D$5:D$105))</f>
        <v>0</v>
      </c>
      <c r="F5" s="77" t="s">
        <v>10</v>
      </c>
      <c r="G5" s="75"/>
      <c r="H5" s="79"/>
      <c r="I5" s="87"/>
    </row>
    <row r="6" spans="1:9">
      <c r="A6" s="73">
        <v>3</v>
      </c>
      <c r="B6" s="76">
        <f t="shared" ref="B6:B9" si="1">IF(AND(B5&lt;&gt;"",C5&lt;&gt;"",C6&lt;&gt;""),B5+C5,"")</f>
        <v>42634</v>
      </c>
      <c r="C6" s="75">
        <v>7</v>
      </c>
      <c r="D6" s="76">
        <f t="shared" si="0"/>
        <v>42640</v>
      </c>
      <c r="E6" s="73">
        <f>IF(A6="","",SUMIF('Product Backlog'!E$5:E$105,'Release Plan'!A6,'Product Backlog'!D$5:D$105))</f>
        <v>0</v>
      </c>
      <c r="F6" s="77" t="str">
        <f t="shared" ref="F6:F9" si="2">IF(AND(OR(F5="Planned",F5="Ongoing"),C6&lt;&gt;""),"Planned","Unplanned")</f>
        <v>Planned</v>
      </c>
      <c r="G6" s="75"/>
      <c r="H6" s="79" t="s">
        <v>12</v>
      </c>
      <c r="I6" s="87"/>
    </row>
    <row r="7" spans="1:9">
      <c r="A7" s="73">
        <v>4</v>
      </c>
      <c r="B7" s="76">
        <f t="shared" si="1"/>
        <v>42641</v>
      </c>
      <c r="C7" s="75">
        <v>7</v>
      </c>
      <c r="D7" s="76">
        <f t="shared" si="0"/>
        <v>42647</v>
      </c>
      <c r="E7" s="73">
        <f>IF(A7="","",SUMIF('Product Backlog'!E$5:E$105,'Release Plan'!A7,'Product Backlog'!D$5:D$105))</f>
        <v>0</v>
      </c>
      <c r="F7" s="77" t="str">
        <f t="shared" si="2"/>
        <v>Planned</v>
      </c>
      <c r="G7" s="75"/>
      <c r="H7" s="79"/>
      <c r="I7" s="87"/>
    </row>
    <row r="8" spans="1:9">
      <c r="A8" s="73">
        <v>5</v>
      </c>
      <c r="B8" s="76">
        <f t="shared" si="1"/>
        <v>42648</v>
      </c>
      <c r="C8" s="75">
        <v>7</v>
      </c>
      <c r="D8" s="76">
        <f t="shared" si="0"/>
        <v>42654</v>
      </c>
      <c r="E8" s="73">
        <f>IF(A8="","",SUMIF('Product Backlog'!E$5:E$105,'Release Plan'!A8,'Product Backlog'!D$5:D$105))</f>
        <v>0</v>
      </c>
      <c r="F8" s="77" t="str">
        <f t="shared" si="2"/>
        <v>Planned</v>
      </c>
      <c r="G8" s="75"/>
      <c r="H8" s="79"/>
      <c r="I8" s="87"/>
    </row>
    <row r="9" spans="1:9">
      <c r="A9" s="73">
        <v>6</v>
      </c>
      <c r="B9" s="76">
        <f t="shared" si="1"/>
        <v>42655</v>
      </c>
      <c r="C9" s="75">
        <v>7</v>
      </c>
      <c r="D9" s="76">
        <f t="shared" si="0"/>
        <v>42661</v>
      </c>
      <c r="E9" s="73">
        <f>IF(A9="","",SUMIF('Product Backlog'!E$5:E$105,'Release Plan'!A9,'Product Backlog'!D$5:D$105))</f>
        <v>0</v>
      </c>
      <c r="F9" s="77" t="str">
        <f t="shared" si="2"/>
        <v>Planned</v>
      </c>
      <c r="G9" s="75"/>
      <c r="H9" s="79" t="s">
        <v>13</v>
      </c>
      <c r="I9" s="87"/>
    </row>
    <row r="10" spans="1:9">
      <c r="A10" s="73">
        <v>7</v>
      </c>
      <c r="B10" s="76">
        <f t="shared" ref="B10:B18" si="3">IF(AND(B9&lt;&gt;"",C9&lt;&gt;"",C10&lt;&gt;""),B9+C9,"")</f>
        <v>42662</v>
      </c>
      <c r="C10" s="75">
        <v>7</v>
      </c>
      <c r="D10" s="76">
        <f t="shared" si="0"/>
        <v>42668</v>
      </c>
      <c r="E10" s="73">
        <f>IF(A10="","",SUMIF('Product Backlog'!E$5:E$105,'Release Plan'!A10,'Product Backlog'!D$5:D$105))</f>
        <v>0</v>
      </c>
      <c r="F10" s="77" t="str">
        <f t="shared" ref="F10:F18" si="4">IF(AND(OR(F9="Planned",F9="Ongoing"),C10&lt;&gt;""),"Planned","Unplanned")</f>
        <v>Planned</v>
      </c>
      <c r="G10" s="75"/>
      <c r="H10" s="79"/>
      <c r="I10" s="87"/>
    </row>
    <row r="11" spans="1:9">
      <c r="A11" s="73">
        <v>8</v>
      </c>
      <c r="B11" s="76">
        <f t="shared" si="3"/>
        <v>42669</v>
      </c>
      <c r="C11" s="75">
        <v>7</v>
      </c>
      <c r="D11" s="76">
        <f t="shared" si="0"/>
        <v>42675</v>
      </c>
      <c r="E11" s="73">
        <f>IF(A11="","",SUMIF('Product Backlog'!E$5:E$105,'Release Plan'!A11,'Product Backlog'!D$5:D$105))</f>
        <v>0</v>
      </c>
      <c r="F11" s="77" t="str">
        <f t="shared" si="4"/>
        <v>Planned</v>
      </c>
      <c r="G11" s="75"/>
      <c r="H11" s="79" t="s">
        <v>14</v>
      </c>
      <c r="I11" s="87"/>
    </row>
    <row r="12" spans="1:9">
      <c r="A12" s="73">
        <v>9</v>
      </c>
      <c r="B12" s="76">
        <f t="shared" si="3"/>
        <v>42676</v>
      </c>
      <c r="C12" s="75">
        <v>7</v>
      </c>
      <c r="D12" s="76">
        <f t="shared" si="0"/>
        <v>42682</v>
      </c>
      <c r="E12" s="73">
        <f>IF(A12="","",SUMIF('Product Backlog'!E$5:E$105,'Release Plan'!A12,'Product Backlog'!D$5:D$105))</f>
        <v>0</v>
      </c>
      <c r="F12" s="77" t="str">
        <f t="shared" si="4"/>
        <v>Planned</v>
      </c>
      <c r="G12" s="75"/>
      <c r="H12" s="79" t="s">
        <v>15</v>
      </c>
      <c r="I12" s="87"/>
    </row>
    <row r="13" spans="1:9">
      <c r="A13" s="73">
        <v>10</v>
      </c>
      <c r="B13" s="76">
        <f t="shared" si="3"/>
        <v>42683</v>
      </c>
      <c r="C13" s="75">
        <v>7</v>
      </c>
      <c r="D13" s="76">
        <f t="shared" si="0"/>
        <v>42689</v>
      </c>
      <c r="E13" s="73">
        <f>IF(A13="","",SUMIF('Product Backlog'!E$5:E$105,'Release Plan'!A13,'Product Backlog'!D$5:D$105))</f>
        <v>0</v>
      </c>
      <c r="F13" s="77" t="str">
        <f t="shared" si="4"/>
        <v>Planned</v>
      </c>
      <c r="G13" s="75"/>
      <c r="H13" s="79" t="s">
        <v>16</v>
      </c>
      <c r="I13" s="87"/>
    </row>
    <row r="14" spans="1:9">
      <c r="A14" s="73">
        <v>11</v>
      </c>
      <c r="B14" s="76">
        <f t="shared" si="3"/>
        <v>42690</v>
      </c>
      <c r="C14" s="75">
        <v>7</v>
      </c>
      <c r="D14" s="76">
        <f t="shared" si="0"/>
        <v>42696</v>
      </c>
      <c r="E14" s="73">
        <f>IF(A14="","",SUMIF('Product Backlog'!E$5:E$105,'Release Plan'!A14,'Product Backlog'!D$5:D$105))</f>
        <v>0</v>
      </c>
      <c r="F14" s="77" t="str">
        <f t="shared" si="4"/>
        <v>Planned</v>
      </c>
      <c r="G14" s="75"/>
      <c r="H14" s="79" t="s">
        <v>17</v>
      </c>
      <c r="I14" s="87"/>
    </row>
    <row r="15" spans="1:9">
      <c r="A15" s="73">
        <v>12</v>
      </c>
      <c r="B15" s="76">
        <f t="shared" si="3"/>
        <v>42697</v>
      </c>
      <c r="C15" s="75">
        <v>7</v>
      </c>
      <c r="D15" s="76">
        <f t="shared" si="0"/>
        <v>42703</v>
      </c>
      <c r="E15" s="73">
        <f>IF(A15="","",SUMIF('Product Backlog'!E$5:E$105,'Release Plan'!A15,'Product Backlog'!D$5:D$105))</f>
        <v>0</v>
      </c>
      <c r="F15" s="77" t="str">
        <f t="shared" si="4"/>
        <v>Planned</v>
      </c>
      <c r="G15" s="75"/>
      <c r="H15" s="79" t="s">
        <v>18</v>
      </c>
      <c r="I15" s="87"/>
    </row>
    <row r="16" spans="1:9">
      <c r="A16" s="73">
        <v>13</v>
      </c>
      <c r="B16" s="76">
        <f t="shared" si="3"/>
        <v>42704</v>
      </c>
      <c r="C16" s="75">
        <v>7</v>
      </c>
      <c r="D16" s="76">
        <f t="shared" si="0"/>
        <v>42710</v>
      </c>
      <c r="E16" s="73">
        <f>IF(A16="","",SUMIF('Product Backlog'!E$5:E$105,'Release Plan'!A16,'Product Backlog'!D$5:D$105))</f>
        <v>0</v>
      </c>
      <c r="F16" s="77" t="str">
        <f t="shared" si="4"/>
        <v>Planned</v>
      </c>
      <c r="G16" s="75"/>
      <c r="H16" s="79" t="s">
        <v>19</v>
      </c>
      <c r="I16" s="87"/>
    </row>
    <row r="17" spans="1:9">
      <c r="A17" s="73" t="str">
        <f>IF(AND(B17&lt;&gt;"",C17&lt;&gt;""),A16+1,"")</f>
        <v/>
      </c>
      <c r="B17" s="76" t="str">
        <f t="shared" si="3"/>
        <v/>
      </c>
      <c r="C17" s="75"/>
      <c r="D17" s="76" t="str">
        <f t="shared" si="0"/>
        <v/>
      </c>
      <c r="E17" s="73" t="str">
        <f>IF(A17="","",SUMIF('Product Backlog'!E$5:E$105,'Release Plan'!A17,'Product Backlog'!D$5:D$105))</f>
        <v/>
      </c>
      <c r="F17" s="77"/>
      <c r="G17" s="75"/>
      <c r="H17" s="79"/>
      <c r="I17" s="87"/>
    </row>
    <row r="18" spans="1:9">
      <c r="A18" s="73" t="str">
        <f>IF(AND(B18&lt;&gt;"",C18&lt;&gt;""),A17+1,"")</f>
        <v/>
      </c>
      <c r="B18" s="76" t="str">
        <f t="shared" si="3"/>
        <v/>
      </c>
      <c r="C18" s="75"/>
      <c r="D18" s="76" t="str">
        <f t="shared" si="0"/>
        <v/>
      </c>
      <c r="E18" s="73" t="str">
        <f>IF(A18="","",SUMIF('Product Backlog'!E$5:E$105,'Release Plan'!A18,'Product Backlog'!D$5:D$105))</f>
        <v/>
      </c>
      <c r="F18" s="77"/>
      <c r="G18" s="75"/>
      <c r="H18" s="80"/>
      <c r="I18" s="88"/>
    </row>
    <row r="19" spans="1:8">
      <c r="A19" s="81"/>
      <c r="B19" s="81"/>
      <c r="C19" s="81"/>
      <c r="D19" s="82" t="s">
        <v>20</v>
      </c>
      <c r="E19" s="83">
        <f>SUMIF('Product Backlog'!E$5:E$105,"",'Product Backlog'!D$5:D$105)-SUMIF('Product Backlog'!C$5:C$105,"Removed",'Product Backlog'!D$5:D$105)</f>
        <v>0</v>
      </c>
      <c r="F19" s="81"/>
      <c r="G19" s="84"/>
      <c r="H19" s="81"/>
    </row>
  </sheetData>
  <conditionalFormatting sqref="E19 F4:F18">
    <cfRule type="expression" dxfId="0" priority="1" stopIfTrue="1">
      <formula>$F4="Planned"</formula>
    </cfRule>
    <cfRule type="expression" dxfId="1" priority="2" stopIfTrue="1">
      <formula>$F4="Ongoing"</formula>
    </cfRule>
  </conditionalFormatting>
  <conditionalFormatting sqref="G4:H18 A4:E18">
    <cfRule type="expression" dxfId="2" priority="3" stopIfTrue="1">
      <formula>OR($F4="Planned",$F4="Unplanned")</formula>
    </cfRule>
    <cfRule type="expression" dxfId="3" priority="4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EQ86"/>
  <sheetViews>
    <sheetView workbookViewId="0">
      <pane ySplit="4" topLeftCell="A5" activePane="bottomLeft" state="frozen"/>
      <selection/>
      <selection pane="bottomLeft" activeCell="C11" sqref="C11"/>
    </sheetView>
  </sheetViews>
  <sheetFormatPr defaultColWidth="8.88888888888889" defaultRowHeight="13.2"/>
  <cols>
    <col min="1" max="1" width="9.13888888888889" style="24"/>
    <col min="2" max="2" width="39.287037037037" style="42" customWidth="1"/>
    <col min="3" max="3" width="10.8518518518519" style="24" customWidth="1"/>
    <col min="4" max="6" width="9.13888888888889" style="24"/>
    <col min="7" max="7" width="39.5740740740741" style="42" customWidth="1"/>
    <col min="8" max="20" width="3.33333333333333" style="24" customWidth="1"/>
    <col min="21" max="16372" width="9.13888888888889" style="1"/>
    <col min="16373" max="16384" width="8.88888888888889" style="1"/>
  </cols>
  <sheetData>
    <row r="1" ht="17.4" spans="1:3">
      <c r="A1" s="46" t="s">
        <v>21</v>
      </c>
      <c r="C1" s="62" t="s">
        <v>22</v>
      </c>
    </row>
    <row r="2" spans="4:4">
      <c r="D2" s="63"/>
    </row>
    <row r="4" ht="13.95" spans="1:20">
      <c r="A4" s="64" t="s">
        <v>23</v>
      </c>
      <c r="B4" s="65" t="s">
        <v>24</v>
      </c>
      <c r="C4" s="64" t="s">
        <v>6</v>
      </c>
      <c r="D4" s="64" t="s">
        <v>5</v>
      </c>
      <c r="E4" s="64" t="s">
        <v>1</v>
      </c>
      <c r="F4" s="64" t="s">
        <v>25</v>
      </c>
      <c r="G4" s="65" t="s">
        <v>26</v>
      </c>
      <c r="H4" s="64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</row>
    <row r="5" s="40" customFormat="1" spans="1:20">
      <c r="A5" s="34">
        <v>100</v>
      </c>
      <c r="B5" s="66" t="s">
        <v>27</v>
      </c>
      <c r="C5" s="34" t="s">
        <v>28</v>
      </c>
      <c r="D5" s="34"/>
      <c r="E5" s="34">
        <v>1</v>
      </c>
      <c r="F5" s="34"/>
      <c r="G5" s="66"/>
      <c r="H5" s="34" t="str">
        <f>IF($E5=1,"x","")</f>
        <v>x</v>
      </c>
      <c r="I5" s="34" t="str">
        <f>IF($E5=2,"x","")</f>
        <v/>
      </c>
      <c r="J5" s="34" t="str">
        <f>IF($E5=3,"x","")</f>
        <v/>
      </c>
      <c r="K5" s="34" t="str">
        <f>IF($E5=4,"x","")</f>
        <v/>
      </c>
      <c r="L5" s="34" t="str">
        <f>IF($E5=5,"x","")</f>
        <v/>
      </c>
      <c r="M5" s="34" t="str">
        <f>IF($E5=6,"x","")</f>
        <v/>
      </c>
      <c r="N5" s="34" t="str">
        <f>IF($E5=7,"x","")</f>
        <v/>
      </c>
      <c r="O5" s="34" t="str">
        <f>IF($E5=8,"x","")</f>
        <v/>
      </c>
      <c r="P5" s="34" t="str">
        <f>IF($E5=9,"x","")</f>
        <v/>
      </c>
      <c r="Q5" s="34" t="str">
        <f>IF($E5=10,"x","")</f>
        <v/>
      </c>
      <c r="R5" s="34" t="str">
        <f>IF($E5=11,"x","")</f>
        <v/>
      </c>
      <c r="S5" s="34" t="str">
        <f>IF($E5=12,"x","")</f>
        <v/>
      </c>
      <c r="T5" s="34" t="str">
        <f>IF($E5=13,"x","")</f>
        <v/>
      </c>
    </row>
    <row r="6" spans="1:20">
      <c r="A6" s="24">
        <f t="shared" ref="A6:A12" si="0">A5+1</f>
        <v>101</v>
      </c>
      <c r="B6" s="44" t="s">
        <v>29</v>
      </c>
      <c r="C6" s="24" t="s">
        <v>28</v>
      </c>
      <c r="E6" s="24">
        <v>1</v>
      </c>
      <c r="H6" s="34" t="str">
        <f t="shared" ref="H6:H52" si="1">IF($E6=1,"x","")</f>
        <v>x</v>
      </c>
      <c r="I6" s="34" t="str">
        <f t="shared" ref="I6:I37" si="2">IF($E6=2,"x","")</f>
        <v/>
      </c>
      <c r="J6" s="34" t="str">
        <f t="shared" ref="J6:J37" si="3">IF($E6=3,"x","")</f>
        <v/>
      </c>
      <c r="K6" s="34" t="str">
        <f t="shared" ref="K6:K37" si="4">IF($E6=4,"x","")</f>
        <v/>
      </c>
      <c r="L6" s="34" t="str">
        <f t="shared" ref="L6:L37" si="5">IF($E6=5,"x","")</f>
        <v/>
      </c>
      <c r="M6" s="34" t="str">
        <f t="shared" ref="M6:M37" si="6">IF($E6=6,"x","")</f>
        <v/>
      </c>
      <c r="N6" s="34" t="str">
        <f t="shared" ref="N6:N37" si="7">IF($E6=7,"x","")</f>
        <v/>
      </c>
      <c r="O6" s="34" t="str">
        <f t="shared" ref="O6:O37" si="8">IF($E6=8,"x","")</f>
        <v/>
      </c>
      <c r="P6" s="34" t="str">
        <f t="shared" ref="P6:P37" si="9">IF($E6=9,"x","")</f>
        <v/>
      </c>
      <c r="Q6" s="34" t="str">
        <f t="shared" ref="Q6:Q37" si="10">IF($E6=10,"x","")</f>
        <v/>
      </c>
      <c r="R6" s="34" t="str">
        <f t="shared" ref="R6:R37" si="11">IF($E6=11,"x","")</f>
        <v/>
      </c>
      <c r="S6" s="34" t="str">
        <f t="shared" ref="S6:S45" si="12">IF($E6=12,"x","")</f>
        <v/>
      </c>
      <c r="T6" s="34" t="str">
        <f t="shared" ref="T6:T37" si="13">IF($E6=13,"x","")</f>
        <v/>
      </c>
    </row>
    <row r="7" spans="1:20">
      <c r="A7" s="24">
        <f t="shared" si="0"/>
        <v>102</v>
      </c>
      <c r="B7" s="44" t="s">
        <v>30</v>
      </c>
      <c r="C7" s="24" t="s">
        <v>28</v>
      </c>
      <c r="E7" s="24">
        <v>1</v>
      </c>
      <c r="H7" s="34" t="str">
        <f t="shared" si="1"/>
        <v>x</v>
      </c>
      <c r="I7" s="34" t="str">
        <f t="shared" si="2"/>
        <v/>
      </c>
      <c r="J7" s="34" t="str">
        <f t="shared" si="3"/>
        <v/>
      </c>
      <c r="K7" s="34" t="str">
        <f t="shared" si="4"/>
        <v/>
      </c>
      <c r="L7" s="34" t="str">
        <f t="shared" si="5"/>
        <v/>
      </c>
      <c r="M7" s="34" t="str">
        <f t="shared" si="6"/>
        <v/>
      </c>
      <c r="N7" s="34" t="str">
        <f t="shared" si="7"/>
        <v/>
      </c>
      <c r="O7" s="34" t="str">
        <f t="shared" si="8"/>
        <v/>
      </c>
      <c r="P7" s="34" t="str">
        <f t="shared" si="9"/>
        <v/>
      </c>
      <c r="Q7" s="34" t="str">
        <f t="shared" si="10"/>
        <v/>
      </c>
      <c r="R7" s="34" t="str">
        <f t="shared" si="11"/>
        <v/>
      </c>
      <c r="S7" s="34" t="str">
        <f t="shared" si="12"/>
        <v/>
      </c>
      <c r="T7" s="34" t="str">
        <f t="shared" si="13"/>
        <v/>
      </c>
    </row>
    <row r="8" s="40" customFormat="1" spans="1:20">
      <c r="A8" s="34">
        <v>200</v>
      </c>
      <c r="B8" s="66" t="s">
        <v>31</v>
      </c>
      <c r="C8" s="34" t="s">
        <v>32</v>
      </c>
      <c r="D8" s="34"/>
      <c r="E8" s="34">
        <v>3</v>
      </c>
      <c r="F8" s="34"/>
      <c r="G8" s="66"/>
      <c r="H8" s="34" t="str">
        <f t="shared" si="1"/>
        <v/>
      </c>
      <c r="I8" s="34" t="str">
        <f t="shared" si="2"/>
        <v/>
      </c>
      <c r="J8" s="34" t="str">
        <f t="shared" si="3"/>
        <v>x</v>
      </c>
      <c r="K8" s="34" t="str">
        <f t="shared" si="4"/>
        <v/>
      </c>
      <c r="L8" s="34" t="str">
        <f t="shared" si="5"/>
        <v/>
      </c>
      <c r="M8" s="34" t="str">
        <f t="shared" si="6"/>
        <v/>
      </c>
      <c r="N8" s="34" t="str">
        <f t="shared" si="7"/>
        <v/>
      </c>
      <c r="O8" s="34" t="str">
        <f t="shared" si="8"/>
        <v/>
      </c>
      <c r="P8" s="34" t="str">
        <f t="shared" si="9"/>
        <v/>
      </c>
      <c r="Q8" s="34" t="str">
        <f t="shared" si="10"/>
        <v/>
      </c>
      <c r="R8" s="34" t="str">
        <f t="shared" si="11"/>
        <v/>
      </c>
      <c r="S8" s="34" t="str">
        <f t="shared" si="12"/>
        <v/>
      </c>
      <c r="T8" s="34" t="str">
        <f t="shared" si="13"/>
        <v/>
      </c>
    </row>
    <row r="9" spans="1:20">
      <c r="A9" s="24">
        <f t="shared" si="0"/>
        <v>201</v>
      </c>
      <c r="B9" s="44" t="s">
        <v>33</v>
      </c>
      <c r="C9" s="24" t="s">
        <v>32</v>
      </c>
      <c r="E9" s="24">
        <v>3</v>
      </c>
      <c r="H9" s="34" t="str">
        <f t="shared" si="1"/>
        <v/>
      </c>
      <c r="I9" s="34" t="str">
        <f t="shared" si="2"/>
        <v/>
      </c>
      <c r="J9" s="34" t="str">
        <f t="shared" si="3"/>
        <v>x</v>
      </c>
      <c r="K9" s="34" t="str">
        <f t="shared" si="4"/>
        <v/>
      </c>
      <c r="L9" s="34" t="str">
        <f t="shared" si="5"/>
        <v/>
      </c>
      <c r="M9" s="34" t="str">
        <f t="shared" si="6"/>
        <v/>
      </c>
      <c r="N9" s="34" t="str">
        <f t="shared" si="7"/>
        <v/>
      </c>
      <c r="O9" s="34" t="str">
        <f t="shared" si="8"/>
        <v/>
      </c>
      <c r="P9" s="34" t="str">
        <f t="shared" si="9"/>
        <v/>
      </c>
      <c r="Q9" s="34" t="str">
        <f t="shared" si="10"/>
        <v/>
      </c>
      <c r="R9" s="34" t="str">
        <f t="shared" si="11"/>
        <v/>
      </c>
      <c r="S9" s="34" t="str">
        <f t="shared" si="12"/>
        <v/>
      </c>
      <c r="T9" s="34" t="str">
        <f t="shared" si="13"/>
        <v/>
      </c>
    </row>
    <row r="10" spans="1:20">
      <c r="A10" s="24">
        <f t="shared" si="0"/>
        <v>202</v>
      </c>
      <c r="B10" s="44" t="s">
        <v>34</v>
      </c>
      <c r="C10" s="24" t="s">
        <v>32</v>
      </c>
      <c r="E10" s="24">
        <v>3</v>
      </c>
      <c r="H10" s="34" t="str">
        <f t="shared" si="1"/>
        <v/>
      </c>
      <c r="I10" s="34" t="str">
        <f t="shared" si="2"/>
        <v/>
      </c>
      <c r="J10" s="34" t="str">
        <f t="shared" si="3"/>
        <v>x</v>
      </c>
      <c r="K10" s="34" t="str">
        <f t="shared" si="4"/>
        <v/>
      </c>
      <c r="L10" s="34" t="str">
        <f t="shared" si="5"/>
        <v/>
      </c>
      <c r="M10" s="34" t="str">
        <f t="shared" si="6"/>
        <v/>
      </c>
      <c r="N10" s="34" t="str">
        <f t="shared" si="7"/>
        <v/>
      </c>
      <c r="O10" s="34" t="str">
        <f t="shared" si="8"/>
        <v/>
      </c>
      <c r="P10" s="34" t="str">
        <f t="shared" si="9"/>
        <v/>
      </c>
      <c r="Q10" s="34" t="str">
        <f t="shared" si="10"/>
        <v/>
      </c>
      <c r="R10" s="34" t="str">
        <f t="shared" si="11"/>
        <v/>
      </c>
      <c r="S10" s="34" t="str">
        <f t="shared" si="12"/>
        <v/>
      </c>
      <c r="T10" s="34" t="str">
        <f t="shared" si="13"/>
        <v/>
      </c>
    </row>
    <row r="11" spans="1:20">
      <c r="A11" s="24">
        <f t="shared" si="0"/>
        <v>203</v>
      </c>
      <c r="B11" s="44" t="s">
        <v>35</v>
      </c>
      <c r="C11" s="24" t="s">
        <v>10</v>
      </c>
      <c r="E11" s="24">
        <v>5</v>
      </c>
      <c r="H11" s="34" t="str">
        <f t="shared" si="1"/>
        <v/>
      </c>
      <c r="I11" s="34" t="str">
        <f t="shared" si="2"/>
        <v/>
      </c>
      <c r="J11" s="34" t="str">
        <f t="shared" si="3"/>
        <v/>
      </c>
      <c r="K11" s="34" t="str">
        <f t="shared" si="4"/>
        <v/>
      </c>
      <c r="L11" s="34" t="str">
        <f t="shared" si="5"/>
        <v>x</v>
      </c>
      <c r="M11" s="34" t="str">
        <f t="shared" si="6"/>
        <v/>
      </c>
      <c r="N11" s="34" t="str">
        <f t="shared" si="7"/>
        <v/>
      </c>
      <c r="O11" s="34" t="str">
        <f t="shared" si="8"/>
        <v/>
      </c>
      <c r="P11" s="34" t="str">
        <f t="shared" si="9"/>
        <v/>
      </c>
      <c r="Q11" s="34" t="str">
        <f t="shared" si="10"/>
        <v/>
      </c>
      <c r="R11" s="34" t="str">
        <f t="shared" si="11"/>
        <v/>
      </c>
      <c r="S11" s="34" t="str">
        <f t="shared" si="12"/>
        <v/>
      </c>
      <c r="T11" s="34" t="str">
        <f t="shared" si="13"/>
        <v/>
      </c>
    </row>
    <row r="12" spans="1:20">
      <c r="A12" s="24">
        <f t="shared" si="0"/>
        <v>204</v>
      </c>
      <c r="B12" s="44" t="s">
        <v>36</v>
      </c>
      <c r="C12" s="24" t="s">
        <v>10</v>
      </c>
      <c r="E12" s="24">
        <v>5</v>
      </c>
      <c r="H12" s="34" t="str">
        <f t="shared" si="1"/>
        <v/>
      </c>
      <c r="I12" s="34" t="str">
        <f t="shared" si="2"/>
        <v/>
      </c>
      <c r="J12" s="34" t="str">
        <f t="shared" si="3"/>
        <v/>
      </c>
      <c r="K12" s="34" t="str">
        <f t="shared" si="4"/>
        <v/>
      </c>
      <c r="L12" s="34" t="str">
        <f t="shared" si="5"/>
        <v>x</v>
      </c>
      <c r="M12" s="34" t="str">
        <f t="shared" si="6"/>
        <v/>
      </c>
      <c r="N12" s="34" t="str">
        <f t="shared" si="7"/>
        <v/>
      </c>
      <c r="O12" s="34" t="str">
        <f t="shared" si="8"/>
        <v/>
      </c>
      <c r="P12" s="34" t="str">
        <f t="shared" si="9"/>
        <v/>
      </c>
      <c r="Q12" s="34" t="str">
        <f t="shared" si="10"/>
        <v/>
      </c>
      <c r="R12" s="34" t="str">
        <f t="shared" si="11"/>
        <v/>
      </c>
      <c r="S12" s="34" t="str">
        <f t="shared" si="12"/>
        <v/>
      </c>
      <c r="T12" s="34" t="str">
        <f t="shared" si="13"/>
        <v/>
      </c>
    </row>
    <row r="13" spans="1:20">
      <c r="A13" s="24">
        <f t="shared" ref="A13:A23" si="14">A12+1</f>
        <v>205</v>
      </c>
      <c r="B13" s="44" t="s">
        <v>37</v>
      </c>
      <c r="C13" s="24" t="s">
        <v>10</v>
      </c>
      <c r="E13" s="24">
        <v>5</v>
      </c>
      <c r="H13" s="34" t="str">
        <f t="shared" si="1"/>
        <v/>
      </c>
      <c r="I13" s="34" t="str">
        <f t="shared" si="2"/>
        <v/>
      </c>
      <c r="J13" s="34" t="str">
        <f t="shared" si="3"/>
        <v/>
      </c>
      <c r="K13" s="34" t="str">
        <f t="shared" si="4"/>
        <v/>
      </c>
      <c r="L13" s="34" t="str">
        <f t="shared" si="5"/>
        <v>x</v>
      </c>
      <c r="M13" s="34" t="str">
        <f t="shared" si="6"/>
        <v/>
      </c>
      <c r="N13" s="34" t="str">
        <f t="shared" si="7"/>
        <v/>
      </c>
      <c r="O13" s="34" t="str">
        <f t="shared" si="8"/>
        <v/>
      </c>
      <c r="P13" s="34" t="str">
        <f t="shared" si="9"/>
        <v/>
      </c>
      <c r="Q13" s="34" t="str">
        <f t="shared" si="10"/>
        <v/>
      </c>
      <c r="R13" s="34" t="str">
        <f t="shared" si="11"/>
        <v/>
      </c>
      <c r="S13" s="34" t="str">
        <f t="shared" si="12"/>
        <v/>
      </c>
      <c r="T13" s="34" t="str">
        <f t="shared" si="13"/>
        <v/>
      </c>
    </row>
    <row r="14" spans="1:20">
      <c r="A14" s="24">
        <f t="shared" si="14"/>
        <v>206</v>
      </c>
      <c r="B14" s="44" t="s">
        <v>38</v>
      </c>
      <c r="C14" s="24" t="s">
        <v>10</v>
      </c>
      <c r="E14" s="24">
        <v>6</v>
      </c>
      <c r="H14" s="34" t="str">
        <f t="shared" si="1"/>
        <v/>
      </c>
      <c r="I14" s="34" t="str">
        <f t="shared" si="2"/>
        <v/>
      </c>
      <c r="J14" s="34" t="str">
        <f t="shared" si="3"/>
        <v/>
      </c>
      <c r="K14" s="34" t="str">
        <f t="shared" si="4"/>
        <v/>
      </c>
      <c r="L14" s="34" t="str">
        <f t="shared" si="5"/>
        <v/>
      </c>
      <c r="M14" s="34" t="str">
        <f t="shared" si="6"/>
        <v>x</v>
      </c>
      <c r="N14" s="34" t="str">
        <f t="shared" si="7"/>
        <v/>
      </c>
      <c r="O14" s="34" t="str">
        <f t="shared" si="8"/>
        <v/>
      </c>
      <c r="P14" s="34" t="str">
        <f t="shared" si="9"/>
        <v/>
      </c>
      <c r="Q14" s="34" t="str">
        <f t="shared" si="10"/>
        <v/>
      </c>
      <c r="R14" s="34" t="str">
        <f t="shared" si="11"/>
        <v/>
      </c>
      <c r="S14" s="34" t="str">
        <f t="shared" si="12"/>
        <v/>
      </c>
      <c r="T14" s="34" t="str">
        <f t="shared" si="13"/>
        <v/>
      </c>
    </row>
    <row r="15" spans="1:20">
      <c r="A15" s="24">
        <f t="shared" si="14"/>
        <v>207</v>
      </c>
      <c r="B15" s="44" t="s">
        <v>39</v>
      </c>
      <c r="C15" s="24" t="s">
        <v>10</v>
      </c>
      <c r="E15" s="24">
        <v>6</v>
      </c>
      <c r="H15" s="34" t="str">
        <f t="shared" si="1"/>
        <v/>
      </c>
      <c r="I15" s="34" t="str">
        <f t="shared" si="2"/>
        <v/>
      </c>
      <c r="J15" s="34" t="str">
        <f t="shared" si="3"/>
        <v/>
      </c>
      <c r="K15" s="34" t="str">
        <f t="shared" si="4"/>
        <v/>
      </c>
      <c r="L15" s="34" t="str">
        <f t="shared" si="5"/>
        <v/>
      </c>
      <c r="M15" s="34" t="str">
        <f t="shared" si="6"/>
        <v>x</v>
      </c>
      <c r="N15" s="34" t="str">
        <f t="shared" si="7"/>
        <v/>
      </c>
      <c r="O15" s="34" t="str">
        <f t="shared" si="8"/>
        <v/>
      </c>
      <c r="P15" s="34" t="str">
        <f t="shared" si="9"/>
        <v/>
      </c>
      <c r="Q15" s="34" t="str">
        <f t="shared" si="10"/>
        <v/>
      </c>
      <c r="R15" s="34" t="str">
        <f t="shared" si="11"/>
        <v/>
      </c>
      <c r="S15" s="34" t="str">
        <f t="shared" si="12"/>
        <v/>
      </c>
      <c r="T15" s="34" t="str">
        <f t="shared" si="13"/>
        <v/>
      </c>
    </row>
    <row r="16" spans="1:20">
      <c r="A16" s="24">
        <f t="shared" si="14"/>
        <v>208</v>
      </c>
      <c r="B16" s="44" t="s">
        <v>40</v>
      </c>
      <c r="C16" s="24" t="s">
        <v>10</v>
      </c>
      <c r="E16" s="24">
        <v>3</v>
      </c>
      <c r="H16" s="34" t="str">
        <f t="shared" si="1"/>
        <v/>
      </c>
      <c r="I16" s="34" t="str">
        <f t="shared" si="2"/>
        <v/>
      </c>
      <c r="J16" s="34" t="str">
        <f t="shared" si="3"/>
        <v>x</v>
      </c>
      <c r="K16" s="34" t="str">
        <f t="shared" si="4"/>
        <v/>
      </c>
      <c r="L16" s="34" t="str">
        <f t="shared" si="5"/>
        <v/>
      </c>
      <c r="M16" s="34" t="str">
        <f t="shared" si="6"/>
        <v/>
      </c>
      <c r="N16" s="34" t="str">
        <f t="shared" si="7"/>
        <v/>
      </c>
      <c r="O16" s="34" t="str">
        <f t="shared" si="8"/>
        <v/>
      </c>
      <c r="P16" s="34" t="str">
        <f t="shared" si="9"/>
        <v/>
      </c>
      <c r="Q16" s="34" t="str">
        <f t="shared" si="10"/>
        <v/>
      </c>
      <c r="R16" s="34" t="str">
        <f t="shared" si="11"/>
        <v/>
      </c>
      <c r="S16" s="34" t="str">
        <f t="shared" si="12"/>
        <v/>
      </c>
      <c r="T16" s="34" t="str">
        <f t="shared" si="13"/>
        <v/>
      </c>
    </row>
    <row r="17" spans="1:20">
      <c r="A17" s="24">
        <f t="shared" si="14"/>
        <v>209</v>
      </c>
      <c r="B17" s="44" t="s">
        <v>41</v>
      </c>
      <c r="C17" s="24" t="s">
        <v>32</v>
      </c>
      <c r="E17" s="24">
        <v>3</v>
      </c>
      <c r="H17" s="34" t="str">
        <f t="shared" si="1"/>
        <v/>
      </c>
      <c r="I17" s="34" t="str">
        <f t="shared" si="2"/>
        <v/>
      </c>
      <c r="J17" s="34" t="str">
        <f t="shared" si="3"/>
        <v>x</v>
      </c>
      <c r="K17" s="34" t="str">
        <f t="shared" si="4"/>
        <v/>
      </c>
      <c r="L17" s="34" t="str">
        <f t="shared" si="5"/>
        <v/>
      </c>
      <c r="M17" s="34" t="str">
        <f t="shared" si="6"/>
        <v/>
      </c>
      <c r="N17" s="34" t="str">
        <f t="shared" si="7"/>
        <v/>
      </c>
      <c r="O17" s="34" t="str">
        <f t="shared" si="8"/>
        <v/>
      </c>
      <c r="P17" s="34" t="str">
        <f t="shared" si="9"/>
        <v/>
      </c>
      <c r="Q17" s="34" t="str">
        <f t="shared" si="10"/>
        <v/>
      </c>
      <c r="R17" s="34" t="str">
        <f t="shared" si="11"/>
        <v/>
      </c>
      <c r="S17" s="34" t="str">
        <f t="shared" si="12"/>
        <v/>
      </c>
      <c r="T17" s="34" t="str">
        <f t="shared" si="13"/>
        <v/>
      </c>
    </row>
    <row r="18" spans="1:20">
      <c r="A18" s="24">
        <f t="shared" si="14"/>
        <v>210</v>
      </c>
      <c r="B18" s="44" t="s">
        <v>42</v>
      </c>
      <c r="C18" s="24" t="s">
        <v>32</v>
      </c>
      <c r="E18" s="24">
        <v>3</v>
      </c>
      <c r="H18" s="34" t="str">
        <f t="shared" si="1"/>
        <v/>
      </c>
      <c r="I18" s="34" t="str">
        <f t="shared" si="2"/>
        <v/>
      </c>
      <c r="J18" s="34" t="str">
        <f t="shared" si="3"/>
        <v>x</v>
      </c>
      <c r="K18" s="34" t="str">
        <f t="shared" si="4"/>
        <v/>
      </c>
      <c r="L18" s="34" t="str">
        <f t="shared" si="5"/>
        <v/>
      </c>
      <c r="M18" s="34" t="str">
        <f t="shared" si="6"/>
        <v/>
      </c>
      <c r="N18" s="34" t="str">
        <f t="shared" si="7"/>
        <v/>
      </c>
      <c r="O18" s="34" t="str">
        <f t="shared" si="8"/>
        <v/>
      </c>
      <c r="P18" s="34" t="str">
        <f t="shared" si="9"/>
        <v/>
      </c>
      <c r="Q18" s="34" t="str">
        <f t="shared" si="10"/>
        <v/>
      </c>
      <c r="R18" s="34" t="str">
        <f t="shared" si="11"/>
        <v/>
      </c>
      <c r="S18" s="34" t="str">
        <f t="shared" si="12"/>
        <v/>
      </c>
      <c r="T18" s="34" t="str">
        <f t="shared" si="13"/>
        <v/>
      </c>
    </row>
    <row r="19" spans="1:20">
      <c r="A19" s="24">
        <f t="shared" si="14"/>
        <v>211</v>
      </c>
      <c r="B19" s="44" t="s">
        <v>43</v>
      </c>
      <c r="C19" s="24" t="s">
        <v>10</v>
      </c>
      <c r="E19" s="24">
        <v>5</v>
      </c>
      <c r="H19" s="34" t="str">
        <f t="shared" si="1"/>
        <v/>
      </c>
      <c r="I19" s="34" t="str">
        <f t="shared" si="2"/>
        <v/>
      </c>
      <c r="J19" s="34" t="str">
        <f t="shared" si="3"/>
        <v/>
      </c>
      <c r="K19" s="34" t="str">
        <f t="shared" si="4"/>
        <v/>
      </c>
      <c r="L19" s="34" t="str">
        <f t="shared" si="5"/>
        <v>x</v>
      </c>
      <c r="M19" s="34" t="str">
        <f t="shared" si="6"/>
        <v/>
      </c>
      <c r="N19" s="34" t="str">
        <f t="shared" si="7"/>
        <v/>
      </c>
      <c r="O19" s="34" t="str">
        <f t="shared" si="8"/>
        <v/>
      </c>
      <c r="P19" s="34" t="str">
        <f t="shared" si="9"/>
        <v/>
      </c>
      <c r="Q19" s="34" t="str">
        <f t="shared" si="10"/>
        <v/>
      </c>
      <c r="R19" s="34" t="str">
        <f t="shared" si="11"/>
        <v/>
      </c>
      <c r="S19" s="34" t="str">
        <f t="shared" si="12"/>
        <v/>
      </c>
      <c r="T19" s="34" t="str">
        <f t="shared" si="13"/>
        <v/>
      </c>
    </row>
    <row r="20" spans="1:20">
      <c r="A20" s="24">
        <f t="shared" si="14"/>
        <v>212</v>
      </c>
      <c r="B20" s="44" t="s">
        <v>44</v>
      </c>
      <c r="C20" s="24" t="s">
        <v>10</v>
      </c>
      <c r="E20" s="24">
        <v>5</v>
      </c>
      <c r="H20" s="34" t="str">
        <f t="shared" si="1"/>
        <v/>
      </c>
      <c r="I20" s="34" t="str">
        <f t="shared" si="2"/>
        <v/>
      </c>
      <c r="J20" s="34" t="str">
        <f t="shared" si="3"/>
        <v/>
      </c>
      <c r="K20" s="34" t="str">
        <f t="shared" si="4"/>
        <v/>
      </c>
      <c r="L20" s="34" t="str">
        <f t="shared" si="5"/>
        <v>x</v>
      </c>
      <c r="M20" s="34" t="str">
        <f t="shared" si="6"/>
        <v/>
      </c>
      <c r="N20" s="34" t="str">
        <f t="shared" si="7"/>
        <v/>
      </c>
      <c r="O20" s="34" t="str">
        <f t="shared" si="8"/>
        <v/>
      </c>
      <c r="P20" s="34" t="str">
        <f t="shared" si="9"/>
        <v/>
      </c>
      <c r="Q20" s="34" t="str">
        <f t="shared" si="10"/>
        <v/>
      </c>
      <c r="R20" s="34" t="str">
        <f t="shared" si="11"/>
        <v/>
      </c>
      <c r="S20" s="34" t="str">
        <f t="shared" si="12"/>
        <v/>
      </c>
      <c r="T20" s="34" t="str">
        <f t="shared" si="13"/>
        <v/>
      </c>
    </row>
    <row r="21" spans="1:20">
      <c r="A21" s="24">
        <f t="shared" si="14"/>
        <v>213</v>
      </c>
      <c r="B21" s="44" t="s">
        <v>45</v>
      </c>
      <c r="C21" s="24" t="s">
        <v>10</v>
      </c>
      <c r="E21" s="24">
        <v>3</v>
      </c>
      <c r="H21" s="34" t="str">
        <f t="shared" si="1"/>
        <v/>
      </c>
      <c r="I21" s="34" t="str">
        <f t="shared" si="2"/>
        <v/>
      </c>
      <c r="J21" s="34" t="str">
        <f t="shared" si="3"/>
        <v>x</v>
      </c>
      <c r="K21" s="34" t="str">
        <f t="shared" si="4"/>
        <v/>
      </c>
      <c r="L21" s="34" t="str">
        <f t="shared" si="5"/>
        <v/>
      </c>
      <c r="M21" s="34" t="str">
        <f t="shared" si="6"/>
        <v/>
      </c>
      <c r="N21" s="34" t="str">
        <f t="shared" si="7"/>
        <v/>
      </c>
      <c r="O21" s="34" t="str">
        <f t="shared" si="8"/>
        <v/>
      </c>
      <c r="P21" s="34" t="str">
        <f t="shared" si="9"/>
        <v/>
      </c>
      <c r="Q21" s="34" t="str">
        <f t="shared" si="10"/>
        <v/>
      </c>
      <c r="R21" s="34" t="str">
        <f t="shared" si="11"/>
        <v/>
      </c>
      <c r="S21" s="34" t="str">
        <f t="shared" si="12"/>
        <v/>
      </c>
      <c r="T21" s="34" t="str">
        <f t="shared" si="13"/>
        <v/>
      </c>
    </row>
    <row r="22" spans="1:20">
      <c r="A22" s="24">
        <f t="shared" si="14"/>
        <v>214</v>
      </c>
      <c r="B22" s="44" t="s">
        <v>46</v>
      </c>
      <c r="C22" s="24" t="s">
        <v>10</v>
      </c>
      <c r="E22" s="24">
        <v>3</v>
      </c>
      <c r="H22" s="34" t="str">
        <f t="shared" si="1"/>
        <v/>
      </c>
      <c r="I22" s="34" t="str">
        <f t="shared" si="2"/>
        <v/>
      </c>
      <c r="J22" s="34" t="str">
        <f t="shared" si="3"/>
        <v>x</v>
      </c>
      <c r="K22" s="34" t="str">
        <f t="shared" si="4"/>
        <v/>
      </c>
      <c r="L22" s="34" t="str">
        <f t="shared" si="5"/>
        <v/>
      </c>
      <c r="M22" s="34" t="str">
        <f t="shared" si="6"/>
        <v/>
      </c>
      <c r="N22" s="34" t="str">
        <f t="shared" si="7"/>
        <v/>
      </c>
      <c r="O22" s="34" t="str">
        <f t="shared" si="8"/>
        <v/>
      </c>
      <c r="P22" s="34" t="str">
        <f t="shared" si="9"/>
        <v/>
      </c>
      <c r="Q22" s="34" t="str">
        <f t="shared" si="10"/>
        <v/>
      </c>
      <c r="R22" s="34" t="str">
        <f t="shared" si="11"/>
        <v/>
      </c>
      <c r="S22" s="34" t="str">
        <f t="shared" si="12"/>
        <v/>
      </c>
      <c r="T22" s="34" t="str">
        <f t="shared" si="13"/>
        <v/>
      </c>
    </row>
    <row r="23" spans="1:20">
      <c r="A23" s="24">
        <f t="shared" si="14"/>
        <v>215</v>
      </c>
      <c r="B23" s="44" t="s">
        <v>47</v>
      </c>
      <c r="C23" s="24" t="s">
        <v>10</v>
      </c>
      <c r="E23" s="24">
        <v>7</v>
      </c>
      <c r="H23" s="34" t="str">
        <f t="shared" si="1"/>
        <v/>
      </c>
      <c r="I23" s="34" t="str">
        <f t="shared" si="2"/>
        <v/>
      </c>
      <c r="J23" s="34" t="str">
        <f t="shared" si="3"/>
        <v/>
      </c>
      <c r="K23" s="34" t="str">
        <f t="shared" si="4"/>
        <v/>
      </c>
      <c r="L23" s="34" t="str">
        <f t="shared" si="5"/>
        <v/>
      </c>
      <c r="M23" s="34" t="str">
        <f t="shared" si="6"/>
        <v/>
      </c>
      <c r="N23" s="34" t="str">
        <f t="shared" si="7"/>
        <v>x</v>
      </c>
      <c r="O23" s="34" t="str">
        <f t="shared" si="8"/>
        <v/>
      </c>
      <c r="P23" s="34" t="str">
        <f t="shared" si="9"/>
        <v/>
      </c>
      <c r="Q23" s="34" t="str">
        <f t="shared" si="10"/>
        <v/>
      </c>
      <c r="R23" s="34" t="str">
        <f t="shared" si="11"/>
        <v/>
      </c>
      <c r="S23" s="34" t="str">
        <f t="shared" si="12"/>
        <v/>
      </c>
      <c r="T23" s="34" t="str">
        <f t="shared" si="13"/>
        <v/>
      </c>
    </row>
    <row r="24" s="40" customFormat="1" spans="1:20">
      <c r="A24" s="34">
        <v>300</v>
      </c>
      <c r="B24" s="66" t="s">
        <v>48</v>
      </c>
      <c r="C24" s="34" t="s">
        <v>10</v>
      </c>
      <c r="D24" s="34"/>
      <c r="E24" s="34">
        <v>3</v>
      </c>
      <c r="F24" s="34"/>
      <c r="G24" s="66"/>
      <c r="H24" s="34" t="str">
        <f t="shared" si="1"/>
        <v/>
      </c>
      <c r="I24" s="34" t="str">
        <f t="shared" si="2"/>
        <v/>
      </c>
      <c r="J24" s="34" t="str">
        <f t="shared" si="3"/>
        <v>x</v>
      </c>
      <c r="K24" s="34" t="str">
        <f t="shared" si="4"/>
        <v/>
      </c>
      <c r="L24" s="34" t="str">
        <f t="shared" si="5"/>
        <v/>
      </c>
      <c r="M24" s="34" t="str">
        <f t="shared" si="6"/>
        <v/>
      </c>
      <c r="N24" s="34" t="str">
        <f t="shared" si="7"/>
        <v/>
      </c>
      <c r="O24" s="34" t="str">
        <f t="shared" si="8"/>
        <v/>
      </c>
      <c r="P24" s="34" t="str">
        <f t="shared" si="9"/>
        <v/>
      </c>
      <c r="Q24" s="34" t="str">
        <f t="shared" si="10"/>
        <v/>
      </c>
      <c r="R24" s="34" t="str">
        <f t="shared" si="11"/>
        <v/>
      </c>
      <c r="S24" s="34" t="str">
        <f t="shared" si="12"/>
        <v/>
      </c>
      <c r="T24" s="34" t="str">
        <f t="shared" si="13"/>
        <v/>
      </c>
    </row>
    <row r="25" spans="1:20">
      <c r="A25" s="24">
        <f t="shared" ref="A25:A34" si="15">A24+1</f>
        <v>301</v>
      </c>
      <c r="B25" s="44" t="s">
        <v>49</v>
      </c>
      <c r="C25" s="24" t="s">
        <v>10</v>
      </c>
      <c r="E25" s="24">
        <v>3</v>
      </c>
      <c r="H25" s="34" t="str">
        <f t="shared" si="1"/>
        <v/>
      </c>
      <c r="I25" s="34" t="str">
        <f t="shared" si="2"/>
        <v/>
      </c>
      <c r="J25" s="34" t="str">
        <f t="shared" si="3"/>
        <v>x</v>
      </c>
      <c r="K25" s="34" t="str">
        <f t="shared" si="4"/>
        <v/>
      </c>
      <c r="L25" s="34" t="str">
        <f t="shared" si="5"/>
        <v/>
      </c>
      <c r="M25" s="34" t="str">
        <f t="shared" si="6"/>
        <v/>
      </c>
      <c r="N25" s="34" t="str">
        <f t="shared" si="7"/>
        <v/>
      </c>
      <c r="O25" s="34" t="str">
        <f t="shared" si="8"/>
        <v/>
      </c>
      <c r="P25" s="34" t="str">
        <f t="shared" si="9"/>
        <v/>
      </c>
      <c r="Q25" s="34" t="str">
        <f t="shared" si="10"/>
        <v/>
      </c>
      <c r="R25" s="34" t="str">
        <f t="shared" si="11"/>
        <v/>
      </c>
      <c r="S25" s="34" t="str">
        <f t="shared" si="12"/>
        <v/>
      </c>
      <c r="T25" s="34" t="str">
        <f t="shared" si="13"/>
        <v/>
      </c>
    </row>
    <row r="26" spans="1:20">
      <c r="A26" s="24">
        <f t="shared" si="15"/>
        <v>302</v>
      </c>
      <c r="B26" s="44" t="s">
        <v>50</v>
      </c>
      <c r="C26" s="24" t="s">
        <v>10</v>
      </c>
      <c r="E26" s="24">
        <v>3</v>
      </c>
      <c r="H26" s="34" t="str">
        <f t="shared" si="1"/>
        <v/>
      </c>
      <c r="I26" s="34" t="str">
        <f t="shared" si="2"/>
        <v/>
      </c>
      <c r="J26" s="34" t="str">
        <f t="shared" si="3"/>
        <v>x</v>
      </c>
      <c r="K26" s="34" t="str">
        <f t="shared" si="4"/>
        <v/>
      </c>
      <c r="L26" s="34" t="str">
        <f t="shared" si="5"/>
        <v/>
      </c>
      <c r="M26" s="34" t="str">
        <f t="shared" si="6"/>
        <v/>
      </c>
      <c r="N26" s="34" t="str">
        <f t="shared" si="7"/>
        <v/>
      </c>
      <c r="O26" s="34" t="str">
        <f t="shared" si="8"/>
        <v/>
      </c>
      <c r="P26" s="34" t="str">
        <f t="shared" si="9"/>
        <v/>
      </c>
      <c r="Q26" s="34" t="str">
        <f t="shared" si="10"/>
        <v/>
      </c>
      <c r="R26" s="34" t="str">
        <f t="shared" si="11"/>
        <v/>
      </c>
      <c r="S26" s="34" t="str">
        <f t="shared" si="12"/>
        <v/>
      </c>
      <c r="T26" s="34" t="str">
        <f t="shared" si="13"/>
        <v/>
      </c>
    </row>
    <row r="27" spans="1:20">
      <c r="A27" s="24">
        <f t="shared" si="15"/>
        <v>303</v>
      </c>
      <c r="B27" s="44" t="s">
        <v>51</v>
      </c>
      <c r="C27" s="24" t="s">
        <v>10</v>
      </c>
      <c r="E27" s="24">
        <v>5</v>
      </c>
      <c r="H27" s="34" t="str">
        <f t="shared" si="1"/>
        <v/>
      </c>
      <c r="I27" s="34" t="str">
        <f t="shared" si="2"/>
        <v/>
      </c>
      <c r="J27" s="34" t="str">
        <f t="shared" si="3"/>
        <v/>
      </c>
      <c r="K27" s="34" t="str">
        <f t="shared" si="4"/>
        <v/>
      </c>
      <c r="L27" s="34" t="str">
        <f t="shared" si="5"/>
        <v>x</v>
      </c>
      <c r="M27" s="34" t="str">
        <f t="shared" si="6"/>
        <v/>
      </c>
      <c r="N27" s="34" t="str">
        <f t="shared" si="7"/>
        <v/>
      </c>
      <c r="O27" s="34" t="str">
        <f t="shared" si="8"/>
        <v/>
      </c>
      <c r="P27" s="34" t="str">
        <f t="shared" si="9"/>
        <v/>
      </c>
      <c r="Q27" s="34" t="str">
        <f t="shared" si="10"/>
        <v/>
      </c>
      <c r="R27" s="34" t="str">
        <f t="shared" si="11"/>
        <v/>
      </c>
      <c r="S27" s="34" t="str">
        <f t="shared" si="12"/>
        <v/>
      </c>
      <c r="T27" s="34" t="str">
        <f t="shared" si="13"/>
        <v/>
      </c>
    </row>
    <row r="28" spans="1:20">
      <c r="A28" s="24">
        <f t="shared" si="15"/>
        <v>304</v>
      </c>
      <c r="B28" s="44" t="s">
        <v>52</v>
      </c>
      <c r="C28" s="24" t="s">
        <v>10</v>
      </c>
      <c r="E28" s="24">
        <v>5</v>
      </c>
      <c r="H28" s="34" t="str">
        <f t="shared" si="1"/>
        <v/>
      </c>
      <c r="I28" s="34" t="str">
        <f t="shared" si="2"/>
        <v/>
      </c>
      <c r="J28" s="34" t="str">
        <f t="shared" si="3"/>
        <v/>
      </c>
      <c r="K28" s="34" t="str">
        <f t="shared" si="4"/>
        <v/>
      </c>
      <c r="L28" s="34" t="str">
        <f t="shared" si="5"/>
        <v>x</v>
      </c>
      <c r="M28" s="34" t="str">
        <f t="shared" si="6"/>
        <v/>
      </c>
      <c r="N28" s="34" t="str">
        <f t="shared" si="7"/>
        <v/>
      </c>
      <c r="O28" s="34" t="str">
        <f t="shared" si="8"/>
        <v/>
      </c>
      <c r="P28" s="34" t="str">
        <f t="shared" si="9"/>
        <v/>
      </c>
      <c r="Q28" s="34" t="str">
        <f t="shared" si="10"/>
        <v/>
      </c>
      <c r="R28" s="34" t="str">
        <f t="shared" si="11"/>
        <v/>
      </c>
      <c r="S28" s="34" t="str">
        <f t="shared" si="12"/>
        <v/>
      </c>
      <c r="T28" s="34" t="str">
        <f t="shared" si="13"/>
        <v/>
      </c>
    </row>
    <row r="29" spans="1:20">
      <c r="A29" s="24">
        <f t="shared" si="15"/>
        <v>305</v>
      </c>
      <c r="B29" s="44" t="s">
        <v>53</v>
      </c>
      <c r="C29" s="24" t="s">
        <v>10</v>
      </c>
      <c r="E29" s="24">
        <v>5</v>
      </c>
      <c r="H29" s="34" t="str">
        <f t="shared" si="1"/>
        <v/>
      </c>
      <c r="I29" s="34" t="str">
        <f t="shared" si="2"/>
        <v/>
      </c>
      <c r="J29" s="34" t="str">
        <f t="shared" si="3"/>
        <v/>
      </c>
      <c r="K29" s="34" t="str">
        <f t="shared" si="4"/>
        <v/>
      </c>
      <c r="L29" s="34" t="str">
        <f t="shared" si="5"/>
        <v>x</v>
      </c>
      <c r="M29" s="34" t="str">
        <f t="shared" si="6"/>
        <v/>
      </c>
      <c r="N29" s="34" t="str">
        <f t="shared" si="7"/>
        <v/>
      </c>
      <c r="O29" s="34" t="str">
        <f t="shared" si="8"/>
        <v/>
      </c>
      <c r="P29" s="34" t="str">
        <f t="shared" si="9"/>
        <v/>
      </c>
      <c r="Q29" s="34" t="str">
        <f t="shared" si="10"/>
        <v/>
      </c>
      <c r="R29" s="34" t="str">
        <f t="shared" si="11"/>
        <v/>
      </c>
      <c r="S29" s="34" t="str">
        <f t="shared" si="12"/>
        <v/>
      </c>
      <c r="T29" s="34" t="str">
        <f t="shared" si="13"/>
        <v/>
      </c>
    </row>
    <row r="30" spans="1:20">
      <c r="A30" s="24">
        <f t="shared" si="15"/>
        <v>306</v>
      </c>
      <c r="B30" s="44" t="s">
        <v>54</v>
      </c>
      <c r="C30" s="24" t="s">
        <v>10</v>
      </c>
      <c r="E30" s="24">
        <v>6</v>
      </c>
      <c r="H30" s="34" t="str">
        <f t="shared" si="1"/>
        <v/>
      </c>
      <c r="I30" s="34" t="str">
        <f t="shared" si="2"/>
        <v/>
      </c>
      <c r="J30" s="34" t="str">
        <f t="shared" si="3"/>
        <v/>
      </c>
      <c r="K30" s="34" t="str">
        <f t="shared" si="4"/>
        <v/>
      </c>
      <c r="L30" s="34" t="str">
        <f t="shared" si="5"/>
        <v/>
      </c>
      <c r="M30" s="34" t="str">
        <f t="shared" si="6"/>
        <v>x</v>
      </c>
      <c r="N30" s="34" t="str">
        <f t="shared" si="7"/>
        <v/>
      </c>
      <c r="O30" s="34" t="str">
        <f t="shared" si="8"/>
        <v/>
      </c>
      <c r="P30" s="34" t="str">
        <f t="shared" si="9"/>
        <v/>
      </c>
      <c r="Q30" s="34" t="str">
        <f t="shared" si="10"/>
        <v/>
      </c>
      <c r="R30" s="34" t="str">
        <f t="shared" si="11"/>
        <v/>
      </c>
      <c r="S30" s="34" t="str">
        <f t="shared" si="12"/>
        <v/>
      </c>
      <c r="T30" s="34" t="str">
        <f t="shared" si="13"/>
        <v/>
      </c>
    </row>
    <row r="31" spans="1:20">
      <c r="A31" s="24">
        <f t="shared" si="15"/>
        <v>307</v>
      </c>
      <c r="B31" s="44" t="s">
        <v>55</v>
      </c>
      <c r="C31" s="24" t="s">
        <v>10</v>
      </c>
      <c r="E31" s="24">
        <v>6</v>
      </c>
      <c r="H31" s="34" t="str">
        <f t="shared" si="1"/>
        <v/>
      </c>
      <c r="I31" s="34" t="str">
        <f t="shared" si="2"/>
        <v/>
      </c>
      <c r="J31" s="34" t="str">
        <f t="shared" si="3"/>
        <v/>
      </c>
      <c r="K31" s="34" t="str">
        <f t="shared" si="4"/>
        <v/>
      </c>
      <c r="L31" s="34" t="str">
        <f t="shared" si="5"/>
        <v/>
      </c>
      <c r="M31" s="34" t="str">
        <f t="shared" si="6"/>
        <v>x</v>
      </c>
      <c r="N31" s="34" t="str">
        <f t="shared" si="7"/>
        <v/>
      </c>
      <c r="O31" s="34" t="str">
        <f t="shared" si="8"/>
        <v/>
      </c>
      <c r="P31" s="34" t="str">
        <f t="shared" si="9"/>
        <v/>
      </c>
      <c r="Q31" s="34" t="str">
        <f t="shared" si="10"/>
        <v/>
      </c>
      <c r="R31" s="34" t="str">
        <f t="shared" si="11"/>
        <v/>
      </c>
      <c r="S31" s="34" t="str">
        <f t="shared" si="12"/>
        <v/>
      </c>
      <c r="T31" s="34" t="str">
        <f t="shared" si="13"/>
        <v/>
      </c>
    </row>
    <row r="32" spans="1:20">
      <c r="A32" s="24">
        <f t="shared" si="15"/>
        <v>308</v>
      </c>
      <c r="B32" s="44" t="s">
        <v>56</v>
      </c>
      <c r="C32" s="24" t="s">
        <v>10</v>
      </c>
      <c r="E32" s="24">
        <v>7</v>
      </c>
      <c r="H32" s="34" t="str">
        <f t="shared" si="1"/>
        <v/>
      </c>
      <c r="I32" s="34" t="str">
        <f t="shared" si="2"/>
        <v/>
      </c>
      <c r="J32" s="34" t="str">
        <f t="shared" si="3"/>
        <v/>
      </c>
      <c r="K32" s="34" t="str">
        <f t="shared" si="4"/>
        <v/>
      </c>
      <c r="L32" s="34" t="str">
        <f t="shared" si="5"/>
        <v/>
      </c>
      <c r="M32" s="34" t="str">
        <f t="shared" si="6"/>
        <v/>
      </c>
      <c r="N32" s="34" t="str">
        <f t="shared" si="7"/>
        <v>x</v>
      </c>
      <c r="O32" s="34" t="str">
        <f t="shared" si="8"/>
        <v/>
      </c>
      <c r="P32" s="34" t="str">
        <f t="shared" si="9"/>
        <v/>
      </c>
      <c r="Q32" s="34" t="str">
        <f t="shared" si="10"/>
        <v/>
      </c>
      <c r="R32" s="34" t="str">
        <f t="shared" si="11"/>
        <v/>
      </c>
      <c r="S32" s="34" t="str">
        <f t="shared" si="12"/>
        <v/>
      </c>
      <c r="T32" s="34" t="str">
        <f t="shared" si="13"/>
        <v/>
      </c>
    </row>
    <row r="33" spans="1:20">
      <c r="A33" s="24">
        <f t="shared" si="15"/>
        <v>309</v>
      </c>
      <c r="B33" s="44" t="s">
        <v>57</v>
      </c>
      <c r="C33" s="24" t="s">
        <v>10</v>
      </c>
      <c r="E33" s="24">
        <v>7</v>
      </c>
      <c r="H33" s="34" t="str">
        <f t="shared" si="1"/>
        <v/>
      </c>
      <c r="I33" s="34" t="str">
        <f t="shared" si="2"/>
        <v/>
      </c>
      <c r="J33" s="34" t="str">
        <f t="shared" si="3"/>
        <v/>
      </c>
      <c r="K33" s="34" t="str">
        <f t="shared" si="4"/>
        <v/>
      </c>
      <c r="L33" s="34" t="str">
        <f t="shared" si="5"/>
        <v/>
      </c>
      <c r="M33" s="34" t="str">
        <f t="shared" si="6"/>
        <v/>
      </c>
      <c r="N33" s="34" t="str">
        <f t="shared" si="7"/>
        <v>x</v>
      </c>
      <c r="O33" s="34" t="str">
        <f t="shared" si="8"/>
        <v/>
      </c>
      <c r="P33" s="34" t="str">
        <f t="shared" si="9"/>
        <v/>
      </c>
      <c r="Q33" s="34" t="str">
        <f t="shared" si="10"/>
        <v/>
      </c>
      <c r="R33" s="34" t="str">
        <f t="shared" si="11"/>
        <v/>
      </c>
      <c r="S33" s="34" t="str">
        <f t="shared" si="12"/>
        <v/>
      </c>
      <c r="T33" s="34" t="str">
        <f t="shared" si="13"/>
        <v/>
      </c>
    </row>
    <row r="34" spans="1:20">
      <c r="A34" s="24">
        <f t="shared" si="15"/>
        <v>310</v>
      </c>
      <c r="B34" s="44" t="s">
        <v>58</v>
      </c>
      <c r="C34" s="24" t="s">
        <v>10</v>
      </c>
      <c r="E34" s="24">
        <v>7</v>
      </c>
      <c r="H34" s="34" t="str">
        <f t="shared" si="1"/>
        <v/>
      </c>
      <c r="I34" s="34" t="str">
        <f t="shared" si="2"/>
        <v/>
      </c>
      <c r="J34" s="34" t="str">
        <f t="shared" si="3"/>
        <v/>
      </c>
      <c r="K34" s="34" t="str">
        <f t="shared" si="4"/>
        <v/>
      </c>
      <c r="L34" s="34" t="str">
        <f t="shared" si="5"/>
        <v/>
      </c>
      <c r="M34" s="34" t="str">
        <f t="shared" si="6"/>
        <v/>
      </c>
      <c r="N34" s="34" t="str">
        <f t="shared" si="7"/>
        <v>x</v>
      </c>
      <c r="O34" s="34" t="str">
        <f t="shared" si="8"/>
        <v/>
      </c>
      <c r="P34" s="34" t="str">
        <f t="shared" si="9"/>
        <v/>
      </c>
      <c r="Q34" s="34" t="str">
        <f t="shared" si="10"/>
        <v/>
      </c>
      <c r="R34" s="34" t="str">
        <f t="shared" si="11"/>
        <v/>
      </c>
      <c r="S34" s="34" t="str">
        <f t="shared" si="12"/>
        <v/>
      </c>
      <c r="T34" s="34" t="str">
        <f t="shared" si="13"/>
        <v/>
      </c>
    </row>
    <row r="35" s="40" customFormat="1" spans="1:20">
      <c r="A35" s="34">
        <v>400</v>
      </c>
      <c r="B35" s="66" t="s">
        <v>59</v>
      </c>
      <c r="C35" s="34" t="s">
        <v>10</v>
      </c>
      <c r="D35" s="34"/>
      <c r="E35" s="34">
        <v>6</v>
      </c>
      <c r="F35" s="34"/>
      <c r="G35" s="66"/>
      <c r="H35" s="34" t="str">
        <f t="shared" si="1"/>
        <v/>
      </c>
      <c r="I35" s="34" t="str">
        <f t="shared" si="2"/>
        <v/>
      </c>
      <c r="J35" s="34" t="str">
        <f t="shared" si="3"/>
        <v/>
      </c>
      <c r="K35" s="34" t="str">
        <f t="shared" si="4"/>
        <v/>
      </c>
      <c r="L35" s="34" t="str">
        <f t="shared" si="5"/>
        <v/>
      </c>
      <c r="M35" s="34" t="str">
        <f t="shared" si="6"/>
        <v>x</v>
      </c>
      <c r="N35" s="34" t="str">
        <f t="shared" si="7"/>
        <v/>
      </c>
      <c r="O35" s="34" t="str">
        <f t="shared" si="8"/>
        <v/>
      </c>
      <c r="P35" s="34" t="str">
        <f t="shared" si="9"/>
        <v/>
      </c>
      <c r="Q35" s="34" t="str">
        <f t="shared" si="10"/>
        <v/>
      </c>
      <c r="R35" s="34" t="str">
        <f t="shared" si="11"/>
        <v/>
      </c>
      <c r="S35" s="34" t="str">
        <f t="shared" si="12"/>
        <v/>
      </c>
      <c r="T35" s="34" t="str">
        <f t="shared" si="13"/>
        <v/>
      </c>
    </row>
    <row r="36" spans="1:20">
      <c r="A36" s="24">
        <f t="shared" ref="A35:A42" si="16">A35+1</f>
        <v>401</v>
      </c>
      <c r="B36" s="44" t="s">
        <v>60</v>
      </c>
      <c r="C36" s="24" t="s">
        <v>10</v>
      </c>
      <c r="H36" s="34" t="str">
        <f t="shared" si="1"/>
        <v/>
      </c>
      <c r="I36" s="34" t="str">
        <f t="shared" si="2"/>
        <v/>
      </c>
      <c r="J36" s="34" t="str">
        <f t="shared" si="3"/>
        <v/>
      </c>
      <c r="K36" s="34" t="str">
        <f t="shared" si="4"/>
        <v/>
      </c>
      <c r="L36" s="34" t="str">
        <f t="shared" si="5"/>
        <v/>
      </c>
      <c r="M36" s="34" t="str">
        <f t="shared" si="6"/>
        <v/>
      </c>
      <c r="N36" s="34" t="str">
        <f t="shared" si="7"/>
        <v/>
      </c>
      <c r="O36" s="34" t="str">
        <f t="shared" si="8"/>
        <v/>
      </c>
      <c r="P36" s="34" t="str">
        <f t="shared" si="9"/>
        <v/>
      </c>
      <c r="Q36" s="34" t="str">
        <f t="shared" si="10"/>
        <v/>
      </c>
      <c r="R36" s="34" t="str">
        <f t="shared" si="11"/>
        <v/>
      </c>
      <c r="S36" s="34" t="str">
        <f t="shared" si="12"/>
        <v/>
      </c>
      <c r="T36" s="34" t="str">
        <f t="shared" si="13"/>
        <v/>
      </c>
    </row>
    <row r="37" spans="1:20">
      <c r="A37" s="24">
        <f t="shared" si="16"/>
        <v>402</v>
      </c>
      <c r="B37" s="44" t="s">
        <v>61</v>
      </c>
      <c r="C37" s="24" t="s">
        <v>10</v>
      </c>
      <c r="H37" s="34" t="str">
        <f t="shared" si="1"/>
        <v/>
      </c>
      <c r="I37" s="34" t="str">
        <f t="shared" si="2"/>
        <v/>
      </c>
      <c r="J37" s="34" t="str">
        <f t="shared" si="3"/>
        <v/>
      </c>
      <c r="K37" s="34" t="str">
        <f t="shared" si="4"/>
        <v/>
      </c>
      <c r="L37" s="34" t="str">
        <f t="shared" si="5"/>
        <v/>
      </c>
      <c r="M37" s="34" t="str">
        <f t="shared" si="6"/>
        <v/>
      </c>
      <c r="N37" s="34" t="str">
        <f t="shared" si="7"/>
        <v/>
      </c>
      <c r="O37" s="34" t="str">
        <f t="shared" si="8"/>
        <v/>
      </c>
      <c r="P37" s="34" t="str">
        <f t="shared" si="9"/>
        <v/>
      </c>
      <c r="Q37" s="34" t="str">
        <f t="shared" si="10"/>
        <v/>
      </c>
      <c r="R37" s="34" t="str">
        <f t="shared" si="11"/>
        <v/>
      </c>
      <c r="S37" s="34" t="str">
        <f t="shared" si="12"/>
        <v/>
      </c>
      <c r="T37" s="34" t="str">
        <f t="shared" si="13"/>
        <v/>
      </c>
    </row>
    <row r="38" spans="1:16371">
      <c r="A38" s="24">
        <f t="shared" si="16"/>
        <v>403</v>
      </c>
      <c r="B38" s="67" t="s">
        <v>62</v>
      </c>
      <c r="C38" s="24" t="s">
        <v>10</v>
      </c>
      <c r="G38" s="24"/>
      <c r="H38" s="34" t="str">
        <f t="shared" si="1"/>
        <v/>
      </c>
      <c r="I38" s="34" t="str">
        <f t="shared" ref="I38:I57" si="17">IF($E38=2,"x","")</f>
        <v/>
      </c>
      <c r="J38" s="34" t="str">
        <f t="shared" ref="J38:J66" si="18">IF($E38=3,"x","")</f>
        <v/>
      </c>
      <c r="K38" s="34" t="str">
        <f t="shared" ref="K38:K66" si="19">IF($E38=4,"x","")</f>
        <v/>
      </c>
      <c r="L38" s="34" t="str">
        <f t="shared" ref="L38:L73" si="20">IF($E38=5,"x","")</f>
        <v/>
      </c>
      <c r="M38" s="34" t="str">
        <f t="shared" ref="M38:M69" si="21">IF($E38=6,"x","")</f>
        <v/>
      </c>
      <c r="N38" s="34" t="str">
        <f t="shared" ref="N38:N69" si="22">IF($E38=7,"x","")</f>
        <v/>
      </c>
      <c r="O38" s="34" t="str">
        <f t="shared" ref="O38:O74" si="23">IF($E38=8,"x","")</f>
        <v/>
      </c>
      <c r="P38" s="34" t="str">
        <f t="shared" ref="P38:P69" si="24">IF($E38=9,"x","")</f>
        <v/>
      </c>
      <c r="Q38" s="34" t="str">
        <f t="shared" ref="Q38:Q67" si="25">IF($E38=10,"x","")</f>
        <v/>
      </c>
      <c r="R38" s="34" t="str">
        <f t="shared" ref="R38:R74" si="26">IF($E38=11,"x","")</f>
        <v/>
      </c>
      <c r="S38" s="34" t="str">
        <f t="shared" si="12"/>
        <v/>
      </c>
      <c r="T38" s="34" t="str">
        <f t="shared" ref="T38:T55" si="27">IF($E38=13,"x","")</f>
        <v/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</row>
    <row r="39" spans="1:16371">
      <c r="A39" s="24">
        <f t="shared" si="16"/>
        <v>404</v>
      </c>
      <c r="B39" s="67" t="s">
        <v>63</v>
      </c>
      <c r="C39" s="24" t="s">
        <v>10</v>
      </c>
      <c r="G39" s="24"/>
      <c r="H39" s="34" t="str">
        <f t="shared" si="1"/>
        <v/>
      </c>
      <c r="I39" s="34" t="str">
        <f t="shared" si="17"/>
        <v/>
      </c>
      <c r="J39" s="34" t="str">
        <f t="shared" si="18"/>
        <v/>
      </c>
      <c r="K39" s="34" t="str">
        <f t="shared" si="19"/>
        <v/>
      </c>
      <c r="L39" s="34" t="str">
        <f t="shared" si="20"/>
        <v/>
      </c>
      <c r="M39" s="34" t="str">
        <f t="shared" si="21"/>
        <v/>
      </c>
      <c r="N39" s="34" t="str">
        <f t="shared" si="22"/>
        <v/>
      </c>
      <c r="O39" s="34" t="str">
        <f t="shared" si="23"/>
        <v/>
      </c>
      <c r="P39" s="34" t="str">
        <f t="shared" si="24"/>
        <v/>
      </c>
      <c r="Q39" s="34" t="str">
        <f t="shared" si="25"/>
        <v/>
      </c>
      <c r="R39" s="34" t="str">
        <f t="shared" si="26"/>
        <v/>
      </c>
      <c r="S39" s="34" t="str">
        <f t="shared" si="12"/>
        <v/>
      </c>
      <c r="T39" s="34" t="str">
        <f t="shared" si="27"/>
        <v/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</row>
    <row r="40" spans="1:16371">
      <c r="A40" s="24">
        <f t="shared" si="16"/>
        <v>405</v>
      </c>
      <c r="B40" s="67" t="s">
        <v>64</v>
      </c>
      <c r="C40" s="24" t="s">
        <v>10</v>
      </c>
      <c r="G40" s="24"/>
      <c r="H40" s="34" t="str">
        <f t="shared" si="1"/>
        <v/>
      </c>
      <c r="I40" s="34" t="str">
        <f t="shared" si="17"/>
        <v/>
      </c>
      <c r="J40" s="34" t="str">
        <f t="shared" si="18"/>
        <v/>
      </c>
      <c r="K40" s="34" t="str">
        <f t="shared" si="19"/>
        <v/>
      </c>
      <c r="L40" s="34" t="str">
        <f t="shared" si="20"/>
        <v/>
      </c>
      <c r="M40" s="34" t="str">
        <f t="shared" si="21"/>
        <v/>
      </c>
      <c r="N40" s="34" t="str">
        <f t="shared" si="22"/>
        <v/>
      </c>
      <c r="O40" s="34" t="str">
        <f t="shared" si="23"/>
        <v/>
      </c>
      <c r="P40" s="34" t="str">
        <f t="shared" si="24"/>
        <v/>
      </c>
      <c r="Q40" s="34" t="str">
        <f t="shared" si="25"/>
        <v/>
      </c>
      <c r="R40" s="34" t="str">
        <f t="shared" si="26"/>
        <v/>
      </c>
      <c r="S40" s="34" t="str">
        <f t="shared" si="12"/>
        <v/>
      </c>
      <c r="T40" s="34" t="str">
        <f t="shared" si="27"/>
        <v/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</row>
    <row r="41" spans="1:16371">
      <c r="A41" s="24">
        <f t="shared" si="16"/>
        <v>406</v>
      </c>
      <c r="B41" s="67" t="s">
        <v>65</v>
      </c>
      <c r="C41" s="24" t="s">
        <v>10</v>
      </c>
      <c r="G41" s="24"/>
      <c r="H41" s="34" t="str">
        <f t="shared" si="1"/>
        <v/>
      </c>
      <c r="I41" s="34" t="str">
        <f t="shared" si="17"/>
        <v/>
      </c>
      <c r="J41" s="34" t="str">
        <f t="shared" si="18"/>
        <v/>
      </c>
      <c r="K41" s="34" t="str">
        <f t="shared" si="19"/>
        <v/>
      </c>
      <c r="L41" s="34" t="str">
        <f t="shared" si="20"/>
        <v/>
      </c>
      <c r="M41" s="34" t="str">
        <f t="shared" si="21"/>
        <v/>
      </c>
      <c r="N41" s="34" t="str">
        <f t="shared" si="22"/>
        <v/>
      </c>
      <c r="O41" s="34" t="str">
        <f t="shared" si="23"/>
        <v/>
      </c>
      <c r="P41" s="34" t="str">
        <f t="shared" si="24"/>
        <v/>
      </c>
      <c r="Q41" s="34" t="str">
        <f t="shared" si="25"/>
        <v/>
      </c>
      <c r="R41" s="34" t="str">
        <f t="shared" si="26"/>
        <v/>
      </c>
      <c r="S41" s="34" t="str">
        <f t="shared" si="12"/>
        <v/>
      </c>
      <c r="T41" s="34" t="str">
        <f t="shared" si="27"/>
        <v/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</row>
    <row r="42" spans="1:16371">
      <c r="A42" s="24">
        <f t="shared" si="16"/>
        <v>407</v>
      </c>
      <c r="B42" s="67" t="s">
        <v>66</v>
      </c>
      <c r="C42" s="24" t="s">
        <v>10</v>
      </c>
      <c r="G42" s="24"/>
      <c r="H42" s="34" t="str">
        <f t="shared" si="1"/>
        <v/>
      </c>
      <c r="I42" s="34" t="str">
        <f t="shared" si="17"/>
        <v/>
      </c>
      <c r="J42" s="34" t="str">
        <f t="shared" si="18"/>
        <v/>
      </c>
      <c r="K42" s="34" t="str">
        <f t="shared" si="19"/>
        <v/>
      </c>
      <c r="L42" s="34" t="str">
        <f t="shared" si="20"/>
        <v/>
      </c>
      <c r="M42" s="34" t="str">
        <f t="shared" si="21"/>
        <v/>
      </c>
      <c r="N42" s="34" t="str">
        <f t="shared" si="22"/>
        <v/>
      </c>
      <c r="O42" s="34" t="str">
        <f t="shared" si="23"/>
        <v/>
      </c>
      <c r="P42" s="34" t="str">
        <f t="shared" si="24"/>
        <v/>
      </c>
      <c r="Q42" s="34" t="str">
        <f t="shared" si="25"/>
        <v/>
      </c>
      <c r="R42" s="34" t="str">
        <f t="shared" si="26"/>
        <v/>
      </c>
      <c r="S42" s="34" t="str">
        <f t="shared" si="12"/>
        <v/>
      </c>
      <c r="T42" s="34" t="str">
        <f t="shared" si="27"/>
        <v/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</row>
    <row r="43" s="40" customFormat="1" spans="1:20">
      <c r="A43" s="34">
        <v>500</v>
      </c>
      <c r="B43" s="66" t="s">
        <v>67</v>
      </c>
      <c r="C43" s="34" t="s">
        <v>10</v>
      </c>
      <c r="D43" s="34"/>
      <c r="E43" s="34">
        <v>7</v>
      </c>
      <c r="F43" s="34"/>
      <c r="G43" s="66"/>
      <c r="H43" s="34" t="str">
        <f t="shared" si="1"/>
        <v/>
      </c>
      <c r="I43" s="34" t="str">
        <f t="shared" si="17"/>
        <v/>
      </c>
      <c r="J43" s="34" t="str">
        <f t="shared" si="18"/>
        <v/>
      </c>
      <c r="K43" s="34" t="str">
        <f t="shared" si="19"/>
        <v/>
      </c>
      <c r="L43" s="34" t="str">
        <f t="shared" si="20"/>
        <v/>
      </c>
      <c r="M43" s="34" t="str">
        <f t="shared" si="21"/>
        <v/>
      </c>
      <c r="N43" s="34" t="str">
        <f t="shared" si="22"/>
        <v>x</v>
      </c>
      <c r="O43" s="34" t="str">
        <f t="shared" si="23"/>
        <v/>
      </c>
      <c r="P43" s="34" t="str">
        <f t="shared" si="24"/>
        <v/>
      </c>
      <c r="Q43" s="34" t="str">
        <f t="shared" si="25"/>
        <v/>
      </c>
      <c r="R43" s="34" t="str">
        <f t="shared" si="26"/>
        <v/>
      </c>
      <c r="S43" s="34" t="str">
        <f t="shared" si="12"/>
        <v/>
      </c>
      <c r="T43" s="34" t="str">
        <f t="shared" si="27"/>
        <v/>
      </c>
    </row>
    <row r="44" spans="1:20">
      <c r="A44" s="24">
        <f t="shared" ref="A44:A46" si="28">A43+1</f>
        <v>501</v>
      </c>
      <c r="B44" s="44" t="s">
        <v>68</v>
      </c>
      <c r="C44" s="24" t="s">
        <v>10</v>
      </c>
      <c r="H44" s="34" t="str">
        <f t="shared" si="1"/>
        <v/>
      </c>
      <c r="I44" s="34" t="str">
        <f t="shared" si="17"/>
        <v/>
      </c>
      <c r="J44" s="34" t="str">
        <f t="shared" si="18"/>
        <v/>
      </c>
      <c r="K44" s="34" t="str">
        <f t="shared" si="19"/>
        <v/>
      </c>
      <c r="L44" s="34" t="str">
        <f t="shared" si="20"/>
        <v/>
      </c>
      <c r="M44" s="34" t="str">
        <f t="shared" si="21"/>
        <v/>
      </c>
      <c r="N44" s="34" t="str">
        <f t="shared" si="22"/>
        <v/>
      </c>
      <c r="O44" s="34" t="str">
        <f t="shared" si="23"/>
        <v/>
      </c>
      <c r="P44" s="34" t="str">
        <f t="shared" si="24"/>
        <v/>
      </c>
      <c r="Q44" s="34" t="str">
        <f t="shared" si="25"/>
        <v/>
      </c>
      <c r="R44" s="34" t="str">
        <f t="shared" si="26"/>
        <v/>
      </c>
      <c r="S44" s="34" t="str">
        <f t="shared" si="12"/>
        <v/>
      </c>
      <c r="T44" s="34" t="str">
        <f t="shared" si="27"/>
        <v/>
      </c>
    </row>
    <row r="45" spans="1:20">
      <c r="A45" s="24">
        <f t="shared" si="28"/>
        <v>502</v>
      </c>
      <c r="B45" s="44" t="s">
        <v>69</v>
      </c>
      <c r="C45" s="24" t="s">
        <v>10</v>
      </c>
      <c r="H45" s="34" t="str">
        <f t="shared" si="1"/>
        <v/>
      </c>
      <c r="I45" s="34" t="str">
        <f t="shared" si="17"/>
        <v/>
      </c>
      <c r="J45" s="34" t="str">
        <f t="shared" si="18"/>
        <v/>
      </c>
      <c r="K45" s="34" t="str">
        <f t="shared" si="19"/>
        <v/>
      </c>
      <c r="L45" s="34" t="str">
        <f t="shared" si="20"/>
        <v/>
      </c>
      <c r="M45" s="34" t="str">
        <f t="shared" si="21"/>
        <v/>
      </c>
      <c r="N45" s="34" t="str">
        <f t="shared" si="22"/>
        <v/>
      </c>
      <c r="O45" s="34" t="str">
        <f t="shared" si="23"/>
        <v/>
      </c>
      <c r="P45" s="34" t="str">
        <f t="shared" si="24"/>
        <v/>
      </c>
      <c r="Q45" s="34" t="str">
        <f t="shared" si="25"/>
        <v/>
      </c>
      <c r="R45" s="34" t="str">
        <f t="shared" si="26"/>
        <v/>
      </c>
      <c r="S45" s="34" t="str">
        <f t="shared" si="12"/>
        <v/>
      </c>
      <c r="T45" s="34" t="str">
        <f t="shared" si="27"/>
        <v/>
      </c>
    </row>
    <row r="46" spans="1:20">
      <c r="A46" s="24">
        <f t="shared" si="28"/>
        <v>503</v>
      </c>
      <c r="B46" s="44" t="s">
        <v>70</v>
      </c>
      <c r="C46" s="24" t="s">
        <v>10</v>
      </c>
      <c r="H46" s="34" t="str">
        <f t="shared" si="1"/>
        <v/>
      </c>
      <c r="I46" s="34" t="str">
        <f t="shared" si="17"/>
        <v/>
      </c>
      <c r="J46" s="34" t="str">
        <f t="shared" si="18"/>
        <v/>
      </c>
      <c r="K46" s="34" t="str">
        <f t="shared" si="19"/>
        <v/>
      </c>
      <c r="L46" s="34" t="str">
        <f t="shared" si="20"/>
        <v/>
      </c>
      <c r="M46" s="34" t="str">
        <f t="shared" si="21"/>
        <v/>
      </c>
      <c r="N46" s="34" t="str">
        <f t="shared" si="22"/>
        <v/>
      </c>
      <c r="O46" s="34" t="str">
        <f t="shared" si="23"/>
        <v/>
      </c>
      <c r="P46" s="34" t="str">
        <f t="shared" si="24"/>
        <v/>
      </c>
      <c r="Q46" s="34" t="str">
        <f t="shared" si="25"/>
        <v/>
      </c>
      <c r="R46" s="34" t="str">
        <f t="shared" si="26"/>
        <v/>
      </c>
      <c r="T46" s="34" t="str">
        <f t="shared" si="27"/>
        <v/>
      </c>
    </row>
    <row r="47" spans="2:20">
      <c r="B47" s="44"/>
      <c r="H47" s="34" t="str">
        <f t="shared" si="1"/>
        <v/>
      </c>
      <c r="I47" s="34" t="str">
        <f t="shared" si="17"/>
        <v/>
      </c>
      <c r="J47" s="34" t="str">
        <f t="shared" si="18"/>
        <v/>
      </c>
      <c r="K47" s="34" t="str">
        <f t="shared" si="19"/>
        <v/>
      </c>
      <c r="L47" s="34" t="str">
        <f t="shared" si="20"/>
        <v/>
      </c>
      <c r="M47" s="34" t="str">
        <f t="shared" si="21"/>
        <v/>
      </c>
      <c r="N47" s="34" t="str">
        <f t="shared" si="22"/>
        <v/>
      </c>
      <c r="O47" s="34" t="str">
        <f t="shared" si="23"/>
        <v/>
      </c>
      <c r="P47" s="34" t="str">
        <f t="shared" si="24"/>
        <v/>
      </c>
      <c r="Q47" s="34" t="str">
        <f t="shared" si="25"/>
        <v/>
      </c>
      <c r="R47" s="34" t="str">
        <f t="shared" si="26"/>
        <v/>
      </c>
      <c r="T47" s="34" t="str">
        <f t="shared" si="27"/>
        <v/>
      </c>
    </row>
    <row r="48" spans="2:20">
      <c r="B48" s="44"/>
      <c r="H48" s="34" t="str">
        <f t="shared" si="1"/>
        <v/>
      </c>
      <c r="I48" s="34" t="str">
        <f t="shared" si="17"/>
        <v/>
      </c>
      <c r="J48" s="34" t="str">
        <f t="shared" si="18"/>
        <v/>
      </c>
      <c r="K48" s="34" t="str">
        <f t="shared" si="19"/>
        <v/>
      </c>
      <c r="L48" s="34" t="str">
        <f t="shared" si="20"/>
        <v/>
      </c>
      <c r="M48" s="34" t="str">
        <f t="shared" si="21"/>
        <v/>
      </c>
      <c r="N48" s="34" t="str">
        <f t="shared" si="22"/>
        <v/>
      </c>
      <c r="O48" s="34" t="str">
        <f t="shared" si="23"/>
        <v/>
      </c>
      <c r="P48" s="34" t="str">
        <f t="shared" si="24"/>
        <v/>
      </c>
      <c r="Q48" s="34" t="str">
        <f t="shared" si="25"/>
        <v/>
      </c>
      <c r="R48" s="34" t="str">
        <f t="shared" si="26"/>
        <v/>
      </c>
      <c r="T48" s="34" t="str">
        <f t="shared" si="27"/>
        <v/>
      </c>
    </row>
    <row r="49" spans="2:20">
      <c r="B49" s="44"/>
      <c r="H49" s="34" t="str">
        <f t="shared" si="1"/>
        <v/>
      </c>
      <c r="I49" s="34" t="str">
        <f t="shared" si="17"/>
        <v/>
      </c>
      <c r="J49" s="34" t="str">
        <f t="shared" si="18"/>
        <v/>
      </c>
      <c r="K49" s="34" t="str">
        <f t="shared" si="19"/>
        <v/>
      </c>
      <c r="L49" s="34" t="str">
        <f t="shared" si="20"/>
        <v/>
      </c>
      <c r="M49" s="34" t="str">
        <f t="shared" si="21"/>
        <v/>
      </c>
      <c r="N49" s="34" t="str">
        <f t="shared" si="22"/>
        <v/>
      </c>
      <c r="O49" s="34" t="str">
        <f t="shared" si="23"/>
        <v/>
      </c>
      <c r="P49" s="34" t="str">
        <f t="shared" si="24"/>
        <v/>
      </c>
      <c r="Q49" s="34" t="str">
        <f t="shared" si="25"/>
        <v/>
      </c>
      <c r="R49" s="34" t="str">
        <f t="shared" si="26"/>
        <v/>
      </c>
      <c r="T49" s="34" t="str">
        <f t="shared" si="27"/>
        <v/>
      </c>
    </row>
    <row r="50" spans="2:20">
      <c r="B50" s="44"/>
      <c r="H50" s="34" t="str">
        <f t="shared" si="1"/>
        <v/>
      </c>
      <c r="I50" s="34" t="str">
        <f t="shared" si="17"/>
        <v/>
      </c>
      <c r="J50" s="34" t="str">
        <f t="shared" si="18"/>
        <v/>
      </c>
      <c r="K50" s="34" t="str">
        <f t="shared" si="19"/>
        <v/>
      </c>
      <c r="L50" s="34" t="str">
        <f t="shared" si="20"/>
        <v/>
      </c>
      <c r="M50" s="34" t="str">
        <f t="shared" si="21"/>
        <v/>
      </c>
      <c r="N50" s="34" t="str">
        <f t="shared" si="22"/>
        <v/>
      </c>
      <c r="O50" s="34" t="str">
        <f t="shared" si="23"/>
        <v/>
      </c>
      <c r="P50" s="34" t="str">
        <f t="shared" si="24"/>
        <v/>
      </c>
      <c r="Q50" s="34" t="str">
        <f t="shared" si="25"/>
        <v/>
      </c>
      <c r="R50" s="34" t="str">
        <f t="shared" si="26"/>
        <v/>
      </c>
      <c r="T50" s="34" t="str">
        <f t="shared" si="27"/>
        <v/>
      </c>
    </row>
    <row r="51" spans="8:20">
      <c r="H51" s="34" t="str">
        <f t="shared" si="1"/>
        <v/>
      </c>
      <c r="I51" s="34" t="str">
        <f t="shared" si="17"/>
        <v/>
      </c>
      <c r="J51" s="34" t="str">
        <f t="shared" si="18"/>
        <v/>
      </c>
      <c r="K51" s="34" t="str">
        <f t="shared" si="19"/>
        <v/>
      </c>
      <c r="L51" s="34" t="str">
        <f t="shared" si="20"/>
        <v/>
      </c>
      <c r="M51" s="34" t="str">
        <f t="shared" si="21"/>
        <v/>
      </c>
      <c r="N51" s="34" t="str">
        <f t="shared" si="22"/>
        <v/>
      </c>
      <c r="O51" s="34" t="str">
        <f t="shared" si="23"/>
        <v/>
      </c>
      <c r="P51" s="34" t="str">
        <f t="shared" si="24"/>
        <v/>
      </c>
      <c r="Q51" s="34" t="str">
        <f t="shared" si="25"/>
        <v/>
      </c>
      <c r="R51" s="34" t="str">
        <f t="shared" si="26"/>
        <v/>
      </c>
      <c r="T51" s="34" t="str">
        <f t="shared" si="27"/>
        <v/>
      </c>
    </row>
    <row r="52" spans="8:20">
      <c r="H52" s="34" t="str">
        <f t="shared" si="1"/>
        <v/>
      </c>
      <c r="I52" s="34" t="str">
        <f t="shared" si="17"/>
        <v/>
      </c>
      <c r="J52" s="34" t="str">
        <f t="shared" si="18"/>
        <v/>
      </c>
      <c r="K52" s="34" t="str">
        <f t="shared" si="19"/>
        <v/>
      </c>
      <c r="L52" s="34" t="str">
        <f t="shared" si="20"/>
        <v/>
      </c>
      <c r="M52" s="34" t="str">
        <f t="shared" si="21"/>
        <v/>
      </c>
      <c r="N52" s="34" t="str">
        <f t="shared" si="22"/>
        <v/>
      </c>
      <c r="O52" s="34" t="str">
        <f t="shared" si="23"/>
        <v/>
      </c>
      <c r="P52" s="34" t="str">
        <f t="shared" si="24"/>
        <v/>
      </c>
      <c r="Q52" s="34" t="str">
        <f t="shared" si="25"/>
        <v/>
      </c>
      <c r="R52" s="34" t="str">
        <f t="shared" si="26"/>
        <v/>
      </c>
      <c r="T52" s="34" t="str">
        <f t="shared" si="27"/>
        <v/>
      </c>
    </row>
    <row r="53" spans="9:20">
      <c r="I53" s="34" t="str">
        <f t="shared" si="17"/>
        <v/>
      </c>
      <c r="J53" s="34" t="str">
        <f t="shared" si="18"/>
        <v/>
      </c>
      <c r="K53" s="34" t="str">
        <f t="shared" si="19"/>
        <v/>
      </c>
      <c r="L53" s="34" t="str">
        <f t="shared" si="20"/>
        <v/>
      </c>
      <c r="M53" s="34" t="str">
        <f t="shared" si="21"/>
        <v/>
      </c>
      <c r="N53" s="34" t="str">
        <f t="shared" si="22"/>
        <v/>
      </c>
      <c r="O53" s="34" t="str">
        <f t="shared" si="23"/>
        <v/>
      </c>
      <c r="P53" s="34" t="str">
        <f t="shared" si="24"/>
        <v/>
      </c>
      <c r="Q53" s="34" t="str">
        <f t="shared" si="25"/>
        <v/>
      </c>
      <c r="R53" s="34" t="str">
        <f t="shared" si="26"/>
        <v/>
      </c>
      <c r="T53" s="34" t="str">
        <f t="shared" si="27"/>
        <v/>
      </c>
    </row>
    <row r="54" spans="9:20">
      <c r="I54" s="34" t="str">
        <f t="shared" si="17"/>
        <v/>
      </c>
      <c r="J54" s="34" t="str">
        <f t="shared" si="18"/>
        <v/>
      </c>
      <c r="K54" s="34" t="str">
        <f t="shared" si="19"/>
        <v/>
      </c>
      <c r="L54" s="34" t="str">
        <f t="shared" si="20"/>
        <v/>
      </c>
      <c r="M54" s="34" t="str">
        <f t="shared" si="21"/>
        <v/>
      </c>
      <c r="N54" s="34" t="str">
        <f t="shared" si="22"/>
        <v/>
      </c>
      <c r="O54" s="34" t="str">
        <f t="shared" si="23"/>
        <v/>
      </c>
      <c r="P54" s="34" t="str">
        <f t="shared" si="24"/>
        <v/>
      </c>
      <c r="Q54" s="34" t="str">
        <f t="shared" si="25"/>
        <v/>
      </c>
      <c r="R54" s="34" t="str">
        <f t="shared" si="26"/>
        <v/>
      </c>
      <c r="T54" s="34" t="str">
        <f t="shared" si="27"/>
        <v/>
      </c>
    </row>
    <row r="55" spans="1:20">
      <c r="A55" s="1"/>
      <c r="B55" s="1"/>
      <c r="C55" s="1"/>
      <c r="D55" s="1"/>
      <c r="E55" s="1"/>
      <c r="F55" s="1"/>
      <c r="H55" s="1"/>
      <c r="I55" s="34" t="str">
        <f t="shared" si="17"/>
        <v/>
      </c>
      <c r="J55" s="34" t="str">
        <f t="shared" si="18"/>
        <v/>
      </c>
      <c r="K55" s="34" t="str">
        <f t="shared" si="19"/>
        <v/>
      </c>
      <c r="L55" s="34" t="str">
        <f t="shared" si="20"/>
        <v/>
      </c>
      <c r="M55" s="34" t="str">
        <f t="shared" si="21"/>
        <v/>
      </c>
      <c r="N55" s="34" t="str">
        <f t="shared" si="22"/>
        <v/>
      </c>
      <c r="O55" s="34" t="str">
        <f t="shared" si="23"/>
        <v/>
      </c>
      <c r="P55" s="34" t="str">
        <f t="shared" si="24"/>
        <v/>
      </c>
      <c r="Q55" s="34" t="str">
        <f t="shared" si="25"/>
        <v/>
      </c>
      <c r="R55" s="34" t="str">
        <f t="shared" si="26"/>
        <v/>
      </c>
      <c r="S55" s="1"/>
      <c r="T55" s="34" t="str">
        <f t="shared" si="27"/>
        <v/>
      </c>
    </row>
    <row r="56" spans="9:18">
      <c r="I56" s="34" t="str">
        <f t="shared" si="17"/>
        <v/>
      </c>
      <c r="J56" s="34" t="str">
        <f t="shared" si="18"/>
        <v/>
      </c>
      <c r="K56" s="34" t="str">
        <f t="shared" si="19"/>
        <v/>
      </c>
      <c r="L56" s="34" t="str">
        <f t="shared" si="20"/>
        <v/>
      </c>
      <c r="M56" s="34" t="str">
        <f t="shared" si="21"/>
        <v/>
      </c>
      <c r="N56" s="34" t="str">
        <f t="shared" si="22"/>
        <v/>
      </c>
      <c r="O56" s="34" t="str">
        <f t="shared" si="23"/>
        <v/>
      </c>
      <c r="P56" s="34" t="str">
        <f t="shared" si="24"/>
        <v/>
      </c>
      <c r="Q56" s="34" t="str">
        <f t="shared" si="25"/>
        <v/>
      </c>
      <c r="R56" s="34" t="str">
        <f t="shared" si="26"/>
        <v/>
      </c>
    </row>
    <row r="57" spans="9:18">
      <c r="I57" s="34" t="str">
        <f t="shared" si="17"/>
        <v/>
      </c>
      <c r="J57" s="34" t="str">
        <f t="shared" si="18"/>
        <v/>
      </c>
      <c r="K57" s="34" t="str">
        <f t="shared" si="19"/>
        <v/>
      </c>
      <c r="L57" s="34" t="str">
        <f t="shared" si="20"/>
        <v/>
      </c>
      <c r="M57" s="34" t="str">
        <f t="shared" si="21"/>
        <v/>
      </c>
      <c r="N57" s="34" t="str">
        <f t="shared" si="22"/>
        <v/>
      </c>
      <c r="O57" s="34" t="str">
        <f t="shared" si="23"/>
        <v/>
      </c>
      <c r="P57" s="34" t="str">
        <f t="shared" si="24"/>
        <v/>
      </c>
      <c r="Q57" s="34" t="str">
        <f t="shared" si="25"/>
        <v/>
      </c>
      <c r="R57" s="34" t="str">
        <f t="shared" si="26"/>
        <v/>
      </c>
    </row>
    <row r="58" spans="10:18">
      <c r="J58" s="34" t="str">
        <f t="shared" si="18"/>
        <v/>
      </c>
      <c r="K58" s="34" t="str">
        <f t="shared" si="19"/>
        <v/>
      </c>
      <c r="L58" s="34" t="str">
        <f t="shared" si="20"/>
        <v/>
      </c>
      <c r="M58" s="34" t="str">
        <f t="shared" si="21"/>
        <v/>
      </c>
      <c r="N58" s="34" t="str">
        <f t="shared" si="22"/>
        <v/>
      </c>
      <c r="O58" s="34" t="str">
        <f t="shared" si="23"/>
        <v/>
      </c>
      <c r="P58" s="34" t="str">
        <f t="shared" si="24"/>
        <v/>
      </c>
      <c r="Q58" s="34" t="str">
        <f t="shared" si="25"/>
        <v/>
      </c>
      <c r="R58" s="34" t="str">
        <f t="shared" si="26"/>
        <v/>
      </c>
    </row>
    <row r="59" spans="10:18">
      <c r="J59" s="34" t="str">
        <f t="shared" si="18"/>
        <v/>
      </c>
      <c r="K59" s="34" t="str">
        <f t="shared" si="19"/>
        <v/>
      </c>
      <c r="L59" s="34" t="str">
        <f t="shared" si="20"/>
        <v/>
      </c>
      <c r="M59" s="34" t="str">
        <f t="shared" si="21"/>
        <v/>
      </c>
      <c r="N59" s="34" t="str">
        <f t="shared" si="22"/>
        <v/>
      </c>
      <c r="O59" s="34" t="str">
        <f t="shared" si="23"/>
        <v/>
      </c>
      <c r="P59" s="34" t="str">
        <f t="shared" si="24"/>
        <v/>
      </c>
      <c r="Q59" s="34" t="str">
        <f t="shared" si="25"/>
        <v/>
      </c>
      <c r="R59" s="34" t="str">
        <f t="shared" si="26"/>
        <v/>
      </c>
    </row>
    <row r="60" spans="10:18">
      <c r="J60" s="34" t="str">
        <f t="shared" si="18"/>
        <v/>
      </c>
      <c r="K60" s="34" t="str">
        <f t="shared" si="19"/>
        <v/>
      </c>
      <c r="L60" s="34" t="str">
        <f t="shared" si="20"/>
        <v/>
      </c>
      <c r="M60" s="34" t="str">
        <f t="shared" si="21"/>
        <v/>
      </c>
      <c r="N60" s="34" t="str">
        <f t="shared" si="22"/>
        <v/>
      </c>
      <c r="O60" s="34" t="str">
        <f t="shared" si="23"/>
        <v/>
      </c>
      <c r="P60" s="34" t="str">
        <f t="shared" si="24"/>
        <v/>
      </c>
      <c r="Q60" s="34" t="str">
        <f t="shared" si="25"/>
        <v/>
      </c>
      <c r="R60" s="34" t="str">
        <f t="shared" si="26"/>
        <v/>
      </c>
    </row>
    <row r="61" spans="10:18">
      <c r="J61" s="34" t="str">
        <f t="shared" si="18"/>
        <v/>
      </c>
      <c r="K61" s="34" t="str">
        <f t="shared" si="19"/>
        <v/>
      </c>
      <c r="L61" s="34" t="str">
        <f t="shared" si="20"/>
        <v/>
      </c>
      <c r="M61" s="34" t="str">
        <f t="shared" si="21"/>
        <v/>
      </c>
      <c r="N61" s="34" t="str">
        <f t="shared" si="22"/>
        <v/>
      </c>
      <c r="O61" s="34" t="str">
        <f t="shared" si="23"/>
        <v/>
      </c>
      <c r="P61" s="34" t="str">
        <f t="shared" si="24"/>
        <v/>
      </c>
      <c r="Q61" s="34" t="str">
        <f t="shared" si="25"/>
        <v/>
      </c>
      <c r="R61" s="34" t="str">
        <f t="shared" si="26"/>
        <v/>
      </c>
    </row>
    <row r="62" spans="10:18">
      <c r="J62" s="34" t="str">
        <f t="shared" si="18"/>
        <v/>
      </c>
      <c r="K62" s="34" t="str">
        <f t="shared" si="19"/>
        <v/>
      </c>
      <c r="L62" s="34" t="str">
        <f t="shared" si="20"/>
        <v/>
      </c>
      <c r="M62" s="34" t="str">
        <f t="shared" si="21"/>
        <v/>
      </c>
      <c r="N62" s="34" t="str">
        <f t="shared" si="22"/>
        <v/>
      </c>
      <c r="O62" s="34" t="str">
        <f t="shared" si="23"/>
        <v/>
      </c>
      <c r="P62" s="34" t="str">
        <f t="shared" si="24"/>
        <v/>
      </c>
      <c r="Q62" s="34" t="str">
        <f t="shared" si="25"/>
        <v/>
      </c>
      <c r="R62" s="34" t="str">
        <f t="shared" si="26"/>
        <v/>
      </c>
    </row>
    <row r="63" spans="10:18">
      <c r="J63" s="34" t="str">
        <f t="shared" si="18"/>
        <v/>
      </c>
      <c r="K63" s="34" t="str">
        <f t="shared" si="19"/>
        <v/>
      </c>
      <c r="L63" s="34" t="str">
        <f t="shared" si="20"/>
        <v/>
      </c>
      <c r="M63" s="34" t="str">
        <f t="shared" si="21"/>
        <v/>
      </c>
      <c r="N63" s="34" t="str">
        <f t="shared" si="22"/>
        <v/>
      </c>
      <c r="O63" s="34" t="str">
        <f t="shared" si="23"/>
        <v/>
      </c>
      <c r="P63" s="34" t="str">
        <f t="shared" si="24"/>
        <v/>
      </c>
      <c r="Q63" s="34" t="str">
        <f t="shared" si="25"/>
        <v/>
      </c>
      <c r="R63" s="34" t="str">
        <f t="shared" si="26"/>
        <v/>
      </c>
    </row>
    <row r="64" spans="10:18">
      <c r="J64" s="34" t="str">
        <f t="shared" si="18"/>
        <v/>
      </c>
      <c r="K64" s="34" t="str">
        <f t="shared" si="19"/>
        <v/>
      </c>
      <c r="L64" s="34" t="str">
        <f t="shared" si="20"/>
        <v/>
      </c>
      <c r="M64" s="34" t="str">
        <f t="shared" si="21"/>
        <v/>
      </c>
      <c r="N64" s="34" t="str">
        <f t="shared" si="22"/>
        <v/>
      </c>
      <c r="O64" s="34" t="str">
        <f t="shared" si="23"/>
        <v/>
      </c>
      <c r="P64" s="34" t="str">
        <f t="shared" si="24"/>
        <v/>
      </c>
      <c r="Q64" s="34" t="str">
        <f t="shared" si="25"/>
        <v/>
      </c>
      <c r="R64" s="34" t="str">
        <f t="shared" si="26"/>
        <v/>
      </c>
    </row>
    <row r="65" spans="10:18">
      <c r="J65" s="34" t="str">
        <f t="shared" si="18"/>
        <v/>
      </c>
      <c r="K65" s="34" t="str">
        <f t="shared" si="19"/>
        <v/>
      </c>
      <c r="L65" s="34" t="str">
        <f t="shared" si="20"/>
        <v/>
      </c>
      <c r="M65" s="34" t="str">
        <f t="shared" si="21"/>
        <v/>
      </c>
      <c r="N65" s="34" t="str">
        <f t="shared" si="22"/>
        <v/>
      </c>
      <c r="O65" s="34" t="str">
        <f t="shared" si="23"/>
        <v/>
      </c>
      <c r="P65" s="34" t="str">
        <f t="shared" si="24"/>
        <v/>
      </c>
      <c r="Q65" s="34" t="str">
        <f t="shared" si="25"/>
        <v/>
      </c>
      <c r="R65" s="34" t="str">
        <f t="shared" si="26"/>
        <v/>
      </c>
    </row>
    <row r="66" spans="10:18">
      <c r="J66" s="34" t="str">
        <f t="shared" si="18"/>
        <v/>
      </c>
      <c r="K66" s="34" t="str">
        <f t="shared" si="19"/>
        <v/>
      </c>
      <c r="L66" s="34" t="str">
        <f t="shared" si="20"/>
        <v/>
      </c>
      <c r="M66" s="34" t="str">
        <f t="shared" si="21"/>
        <v/>
      </c>
      <c r="N66" s="34" t="str">
        <f t="shared" si="22"/>
        <v/>
      </c>
      <c r="O66" s="34" t="str">
        <f t="shared" si="23"/>
        <v/>
      </c>
      <c r="P66" s="34" t="str">
        <f t="shared" si="24"/>
        <v/>
      </c>
      <c r="Q66" s="34" t="str">
        <f t="shared" si="25"/>
        <v/>
      </c>
      <c r="R66" s="34" t="str">
        <f t="shared" si="26"/>
        <v/>
      </c>
    </row>
    <row r="67" spans="12:18">
      <c r="L67" s="34" t="str">
        <f t="shared" si="20"/>
        <v/>
      </c>
      <c r="M67" s="34" t="str">
        <f t="shared" si="21"/>
        <v/>
      </c>
      <c r="N67" s="34" t="str">
        <f t="shared" si="22"/>
        <v/>
      </c>
      <c r="O67" s="34" t="str">
        <f t="shared" si="23"/>
        <v/>
      </c>
      <c r="P67" s="34" t="str">
        <f t="shared" si="24"/>
        <v/>
      </c>
      <c r="Q67" s="34" t="str">
        <f t="shared" si="25"/>
        <v/>
      </c>
      <c r="R67" s="34" t="str">
        <f t="shared" si="26"/>
        <v/>
      </c>
    </row>
    <row r="68" spans="12:18">
      <c r="L68" s="34" t="str">
        <f t="shared" si="20"/>
        <v/>
      </c>
      <c r="M68" s="34" t="str">
        <f t="shared" si="21"/>
        <v/>
      </c>
      <c r="N68" s="34" t="str">
        <f t="shared" si="22"/>
        <v/>
      </c>
      <c r="O68" s="34" t="str">
        <f t="shared" si="23"/>
        <v/>
      </c>
      <c r="P68" s="34" t="str">
        <f t="shared" si="24"/>
        <v/>
      </c>
      <c r="R68" s="34" t="str">
        <f t="shared" si="26"/>
        <v/>
      </c>
    </row>
    <row r="69" spans="12:18">
      <c r="L69" s="34" t="str">
        <f t="shared" si="20"/>
        <v/>
      </c>
      <c r="M69" s="34" t="str">
        <f t="shared" si="21"/>
        <v/>
      </c>
      <c r="N69" s="34" t="str">
        <f t="shared" si="22"/>
        <v/>
      </c>
      <c r="O69" s="34" t="str">
        <f t="shared" si="23"/>
        <v/>
      </c>
      <c r="P69" s="34" t="str">
        <f t="shared" si="24"/>
        <v/>
      </c>
      <c r="R69" s="34" t="str">
        <f t="shared" si="26"/>
        <v/>
      </c>
    </row>
    <row r="70" spans="12:18">
      <c r="L70" s="34" t="str">
        <f t="shared" si="20"/>
        <v/>
      </c>
      <c r="M70" s="34" t="str">
        <f t="shared" ref="M70:M85" si="29">IF($E70=6,"x","")</f>
        <v/>
      </c>
      <c r="O70" s="34" t="str">
        <f t="shared" si="23"/>
        <v/>
      </c>
      <c r="P70" s="34" t="str">
        <f t="shared" ref="P70:P86" si="30">IF($E70=9,"x","")</f>
        <v/>
      </c>
      <c r="R70" s="34" t="str">
        <f t="shared" si="26"/>
        <v/>
      </c>
    </row>
    <row r="71" spans="12:18">
      <c r="L71" s="34" t="str">
        <f t="shared" si="20"/>
        <v/>
      </c>
      <c r="M71" s="34" t="str">
        <f t="shared" si="29"/>
        <v/>
      </c>
      <c r="O71" s="34" t="str">
        <f t="shared" si="23"/>
        <v/>
      </c>
      <c r="P71" s="34" t="str">
        <f t="shared" si="30"/>
        <v/>
      </c>
      <c r="R71" s="34" t="str">
        <f t="shared" si="26"/>
        <v/>
      </c>
    </row>
    <row r="72" spans="12:18">
      <c r="L72" s="34" t="str">
        <f t="shared" si="20"/>
        <v/>
      </c>
      <c r="M72" s="34" t="str">
        <f t="shared" si="29"/>
        <v/>
      </c>
      <c r="O72" s="34" t="str">
        <f t="shared" si="23"/>
        <v/>
      </c>
      <c r="P72" s="34" t="str">
        <f t="shared" si="30"/>
        <v/>
      </c>
      <c r="R72" s="34" t="str">
        <f t="shared" si="26"/>
        <v/>
      </c>
    </row>
    <row r="73" spans="12:18">
      <c r="L73" s="34" t="str">
        <f t="shared" si="20"/>
        <v/>
      </c>
      <c r="M73" s="34" t="str">
        <f t="shared" si="29"/>
        <v/>
      </c>
      <c r="O73" s="34" t="str">
        <f t="shared" si="23"/>
        <v/>
      </c>
      <c r="P73" s="34" t="str">
        <f t="shared" si="30"/>
        <v/>
      </c>
      <c r="R73" s="34" t="str">
        <f t="shared" si="26"/>
        <v/>
      </c>
    </row>
    <row r="74" spans="13:18">
      <c r="M74" s="34" t="str">
        <f t="shared" si="29"/>
        <v/>
      </c>
      <c r="O74" s="34" t="str">
        <f t="shared" si="23"/>
        <v/>
      </c>
      <c r="P74" s="34" t="str">
        <f t="shared" si="30"/>
        <v/>
      </c>
      <c r="R74" s="34" t="str">
        <f t="shared" si="26"/>
        <v/>
      </c>
    </row>
    <row r="75" spans="13:16">
      <c r="M75" s="34" t="str">
        <f t="shared" si="29"/>
        <v/>
      </c>
      <c r="P75" s="34" t="str">
        <f t="shared" si="30"/>
        <v/>
      </c>
    </row>
    <row r="76" spans="13:16">
      <c r="M76" s="34" t="str">
        <f t="shared" si="29"/>
        <v/>
      </c>
      <c r="P76" s="34" t="str">
        <f t="shared" si="30"/>
        <v/>
      </c>
    </row>
    <row r="77" spans="13:16">
      <c r="M77" s="34" t="str">
        <f t="shared" si="29"/>
        <v/>
      </c>
      <c r="P77" s="34" t="str">
        <f t="shared" si="30"/>
        <v/>
      </c>
    </row>
    <row r="78" spans="13:16">
      <c r="M78" s="34" t="str">
        <f t="shared" si="29"/>
        <v/>
      </c>
      <c r="P78" s="34" t="str">
        <f t="shared" si="30"/>
        <v/>
      </c>
    </row>
    <row r="79" spans="13:16">
      <c r="M79" s="34" t="str">
        <f t="shared" si="29"/>
        <v/>
      </c>
      <c r="P79" s="34" t="str">
        <f t="shared" si="30"/>
        <v/>
      </c>
    </row>
    <row r="80" spans="13:16">
      <c r="M80" s="34" t="str">
        <f t="shared" si="29"/>
        <v/>
      </c>
      <c r="P80" s="34" t="str">
        <f t="shared" si="30"/>
        <v/>
      </c>
    </row>
    <row r="81" spans="13:16">
      <c r="M81" s="34" t="str">
        <f t="shared" si="29"/>
        <v/>
      </c>
      <c r="P81" s="34" t="str">
        <f t="shared" si="30"/>
        <v/>
      </c>
    </row>
    <row r="82" spans="13:16">
      <c r="M82" s="34" t="str">
        <f t="shared" si="29"/>
        <v/>
      </c>
      <c r="P82" s="34" t="str">
        <f t="shared" si="30"/>
        <v/>
      </c>
    </row>
    <row r="83" spans="13:16">
      <c r="M83" s="34" t="str">
        <f t="shared" si="29"/>
        <v/>
      </c>
      <c r="P83" s="34" t="str">
        <f t="shared" si="30"/>
        <v/>
      </c>
    </row>
    <row r="84" spans="13:16">
      <c r="M84" s="34" t="str">
        <f t="shared" si="29"/>
        <v/>
      </c>
      <c r="P84" s="34" t="str">
        <f t="shared" si="30"/>
        <v/>
      </c>
    </row>
    <row r="85" spans="13:16">
      <c r="M85" s="34" t="str">
        <f t="shared" si="29"/>
        <v/>
      </c>
      <c r="P85" s="34" t="str">
        <f t="shared" si="30"/>
        <v/>
      </c>
    </row>
    <row r="86" spans="16:16">
      <c r="P86" s="34" t="str">
        <f t="shared" si="30"/>
        <v/>
      </c>
    </row>
  </sheetData>
  <conditionalFormatting sqref="A56:H57 A4:T26 S56:T74 A58:I66 A67:K73 Q27:R74 M27:O85 A74:L85 Q75:T86 A86:O86 A87:T165 A27:H54 S27:S54 I27:I57 J27:K66 L27:L73 P27:P86 T27:T55">
    <cfRule type="expression" dxfId="4" priority="1" stopIfTrue="1">
      <formula>$C4="Done"</formula>
    </cfRule>
    <cfRule type="expression" dxfId="5" priority="2" stopIfTrue="1">
      <formula>$C4="Ongoing"</formula>
    </cfRule>
    <cfRule type="expression" dxfId="6" priority="3" stopIfTrue="1">
      <formula>$C4="Removed"</formula>
    </cfRule>
  </conditionalFormatting>
  <conditionalFormatting sqref="G55">
    <cfRule type="expression" dxfId="7" priority="4" stopIfTrue="1">
      <formula>$C45="Done"</formula>
    </cfRule>
    <cfRule type="expression" dxfId="8" priority="5" stopIfTrue="1">
      <formula>$C45="Ongoing"</formula>
    </cfRule>
    <cfRule type="expression" dxfId="9" priority="6" stopIfTrue="1">
      <formula>$C45="Removed"</formula>
    </cfRule>
  </conditionalFormatting>
  <dataValidations count="1">
    <dataValidation type="list" allowBlank="1" showInputMessage="1" sqref="C4 C23 C34 C5:C9 C10:C11 C12:C14 C15:C22 C24:C28 C29:C33 C35:C37 C38:C39 C40:C42 C43:C46 C47:C54 C56:C165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9" workbookViewId="0">
      <selection activeCell="D7" sqref="D7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46" t="s">
        <v>71</v>
      </c>
    </row>
    <row r="3" spans="1:7">
      <c r="A3" t="s">
        <v>72</v>
      </c>
      <c r="D3">
        <v>60</v>
      </c>
      <c r="F3" t="s">
        <v>73</v>
      </c>
      <c r="G3" s="47">
        <f>IF(COUNT(B28:B39)=0,1,COUNT(B28:B39))</f>
        <v>3</v>
      </c>
    </row>
    <row r="4" spans="1:7">
      <c r="A4" t="s">
        <v>74</v>
      </c>
      <c r="D4">
        <v>3</v>
      </c>
      <c r="E4" t="s">
        <v>75</v>
      </c>
      <c r="F4" t="s">
        <v>76</v>
      </c>
      <c r="G4" s="47">
        <f>IF(COUNT(D28:D51)=0,1,COUNT(D28:D51)+1)</f>
        <v>3</v>
      </c>
    </row>
    <row r="5" spans="6:26">
      <c r="F5" t="s">
        <v>77</v>
      </c>
      <c r="G5" s="47">
        <f>IF(G4&gt;D4,G4-D4,0)</f>
        <v>0</v>
      </c>
      <c r="Z5" s="61" t="s">
        <v>78</v>
      </c>
    </row>
    <row r="6" spans="1:26">
      <c r="A6" s="48" t="s">
        <v>79</v>
      </c>
      <c r="F6" t="s">
        <v>80</v>
      </c>
      <c r="G6" s="47">
        <f>TrendSprintCount-TrendOffset</f>
        <v>3</v>
      </c>
      <c r="Z6" s="61" t="s">
        <v>81</v>
      </c>
    </row>
    <row r="7" spans="1:26">
      <c r="A7" t="s">
        <v>82</v>
      </c>
      <c r="D7">
        <v>30</v>
      </c>
      <c r="Z7" s="61" t="s">
        <v>83</v>
      </c>
    </row>
    <row r="8" spans="1:26">
      <c r="A8" s="49">
        <f>D$4</f>
        <v>3</v>
      </c>
      <c r="B8" s="49"/>
      <c r="D8" s="50">
        <f ca="1">IF(D28="","",AVERAGE(OFFSET(D27,TrendOffset,0,SprintsInTrend,1)))</f>
        <v>25</v>
      </c>
      <c r="Z8" s="61" t="s">
        <v>84</v>
      </c>
    </row>
    <row r="9" spans="1:26">
      <c r="A9" t="s">
        <v>85</v>
      </c>
      <c r="D9" s="50">
        <f ca="1">IF(D28="","",AVERAGE(OFFSET(D27,1,0,SprintCount,1)))</f>
        <v>25</v>
      </c>
      <c r="F9" t="s">
        <v>86</v>
      </c>
      <c r="G9" s="47">
        <f ca="1">IF(M28="",1,COUNT(M28:M110))</f>
        <v>4</v>
      </c>
      <c r="Z9" s="61" t="s">
        <v>87</v>
      </c>
    </row>
    <row r="10" spans="1:26">
      <c r="A10" t="s">
        <v>88</v>
      </c>
      <c r="D10" s="50">
        <f ca="1">IF(D28="","",AVERAGE(LastEight))</f>
        <v>25</v>
      </c>
      <c r="Z10" s="61" t="s">
        <v>89</v>
      </c>
    </row>
    <row r="11" spans="1:26">
      <c r="A11" t="s">
        <v>90</v>
      </c>
      <c r="D11" s="50">
        <f ca="1">IF(D28="","",IF(TrendSprintCount&lt;4,D10,AVERAGE(SMALL(LastEight,1),SMALL(LastEight,2),SMALL(LastEight,3))))</f>
        <v>25</v>
      </c>
      <c r="Z11" s="61" t="s">
        <v>91</v>
      </c>
    </row>
    <row r="12" spans="1:26">
      <c r="A12" t="s">
        <v>92</v>
      </c>
      <c r="D12" s="50">
        <f ca="1">IF(M29="","",M28-M29)</f>
        <v>25</v>
      </c>
      <c r="Z12" s="61" t="s">
        <v>93</v>
      </c>
    </row>
    <row r="13" spans="6:26">
      <c r="F13" s="36" t="s">
        <v>94</v>
      </c>
      <c r="Z13" s="61" t="s">
        <v>95</v>
      </c>
    </row>
    <row r="14" spans="1:1">
      <c r="A14" s="48" t="s">
        <v>96</v>
      </c>
    </row>
    <row r="15" spans="1:4">
      <c r="A15" t="s">
        <v>97</v>
      </c>
      <c r="B15"/>
      <c r="D15" s="51">
        <f>IF(D7="",0,ROUNDUP(D3/D7*0.6,0))</f>
        <v>2</v>
      </c>
    </row>
    <row r="16" spans="1:4">
      <c r="A16" t="s">
        <v>98</v>
      </c>
      <c r="D16" s="51">
        <f>IF(D7="",0,ROUNDUP(D3/D7,0))</f>
        <v>2</v>
      </c>
    </row>
    <row r="17" spans="1:7">
      <c r="A17" t="s">
        <v>99</v>
      </c>
      <c r="B17"/>
      <c r="D17" s="51">
        <f>IF(D7="",0,ROUNDUP(D3/D7*1.6,0))</f>
        <v>4</v>
      </c>
      <c r="F17" t="s">
        <v>100</v>
      </c>
      <c r="G17">
        <f>IF(OR(D28="",D29=""),1,STDEV(D28:D51))</f>
        <v>2.82842712474619</v>
      </c>
    </row>
    <row r="18" spans="1:4">
      <c r="A18" s="49">
        <f>D$4</f>
        <v>3</v>
      </c>
      <c r="B18" s="49"/>
      <c r="D18" s="51">
        <f ca="1">IF(D8="","",IF(LastRealized="",ROUNDUP(LastPlanned/D8,0)+SprintCount-1,ROUNDUP((LastPlanned-LastRealized)/D8+SprintCount,0)))</f>
        <v>3</v>
      </c>
    </row>
    <row r="19" spans="1:7">
      <c r="A19" t="s">
        <v>101</v>
      </c>
      <c r="B19"/>
      <c r="D19" s="51">
        <f ca="1">IF(D9="","",IF(LastRealized="",ROUNDUP(LastPlanned/D9+SprintCount-1,0),ROUNDUP((LastPlanned-LastRealized)/D9,0)+SprintCount))</f>
        <v>3</v>
      </c>
      <c r="F19" t="s">
        <v>102</v>
      </c>
      <c r="G19">
        <f ca="1">LastPlanned</f>
        <v>10</v>
      </c>
    </row>
    <row r="20" spans="1:7">
      <c r="A20" t="s">
        <v>88</v>
      </c>
      <c r="D20" s="51">
        <f ca="1">IF(D10="","",IF(LastRealized="",ROUNDUP(LastPlanned/D10+SprintCount-1,0),ROUNDUP((LastPlanned-LastRealized)/D10,0)+SprintCount))</f>
        <v>3</v>
      </c>
      <c r="F20" t="s">
        <v>103</v>
      </c>
      <c r="G20">
        <f ca="1">LastRealized</f>
        <v>0</v>
      </c>
    </row>
    <row r="21" spans="1:4">
      <c r="A21" t="s">
        <v>90</v>
      </c>
      <c r="D21" s="51">
        <f ca="1">IF(D11="","",IF(LastRealized="",ROUNDUP(LastPlanned/D11+SprintCount-1,0),ROUNDUP((LastPlanned-LastRealized)/D11,0)+SprintCount))</f>
        <v>3</v>
      </c>
    </row>
    <row r="22" spans="1:4">
      <c r="A22" t="s">
        <v>92</v>
      </c>
      <c r="D22" s="51">
        <f ca="1">IF(COUNT(M28:M51)-1&gt;0,COUNT(M28:M51)-1,"")</f>
        <v>3</v>
      </c>
    </row>
    <row r="23" spans="1:4">
      <c r="A23" t="s">
        <v>104</v>
      </c>
      <c r="D23" s="51">
        <f ca="1">IF(D9="","",IF(LastRealized="",ROUNDUP(LastPlanned/(D9+G17)+SprintCount-1,0),ROUNDUP((LastPlanned-LastRealized)/(D9+G17)+SprintCount,0)))</f>
        <v>3</v>
      </c>
    </row>
    <row r="24" spans="1:4">
      <c r="A24" t="s">
        <v>105</v>
      </c>
      <c r="D24" s="51">
        <f ca="1">IF(D9="","",IF(LastRealized="",ROUNDUP(LastPlanned/(D9-G17)+SprintCount-1,0),ROUNDUP((LastPlanned-LastRealized)/(D9-G17)+SprintCount,0)))</f>
        <v>3</v>
      </c>
    </row>
    <row r="26" ht="12.75" customHeight="1" spans="6:17">
      <c r="F26" s="52" t="s">
        <v>92</v>
      </c>
      <c r="G26" s="52"/>
      <c r="H26" s="52"/>
      <c r="I26" s="52"/>
      <c r="J26" s="52"/>
      <c r="K26" s="52"/>
      <c r="L26" s="52"/>
      <c r="M26" s="52"/>
      <c r="N26" s="52"/>
      <c r="O26" s="52" t="s">
        <v>106</v>
      </c>
      <c r="P26" s="52"/>
      <c r="Q26" s="52"/>
    </row>
    <row r="27" s="45" customFormat="1" ht="27.15" spans="1:17">
      <c r="A27" s="53" t="s">
        <v>1</v>
      </c>
      <c r="B27" s="54" t="s">
        <v>107</v>
      </c>
      <c r="C27" s="54" t="s">
        <v>108</v>
      </c>
      <c r="D27" s="55" t="s">
        <v>109</v>
      </c>
      <c r="E27" s="55" t="s">
        <v>110</v>
      </c>
      <c r="F27" s="52" t="s">
        <v>111</v>
      </c>
      <c r="G27" s="56" t="s">
        <v>112</v>
      </c>
      <c r="H27" s="56"/>
      <c r="I27" s="52" t="s">
        <v>113</v>
      </c>
      <c r="J27" s="58"/>
      <c r="K27" s="52" t="s">
        <v>114</v>
      </c>
      <c r="L27" s="52" t="s">
        <v>115</v>
      </c>
      <c r="M27" s="52" t="s">
        <v>116</v>
      </c>
      <c r="N27" s="59" t="s">
        <v>117</v>
      </c>
      <c r="O27" s="52" t="s">
        <v>118</v>
      </c>
      <c r="P27" s="52" t="s">
        <v>119</v>
      </c>
      <c r="Q27" s="52" t="s">
        <v>120</v>
      </c>
    </row>
    <row r="28" spans="1:17">
      <c r="A28" s="57">
        <v>1</v>
      </c>
      <c r="B28" s="35">
        <f>D3</f>
        <v>60</v>
      </c>
      <c r="C28" s="35">
        <v>23</v>
      </c>
      <c r="D28" s="35">
        <v>23</v>
      </c>
      <c r="E28" s="57">
        <f>B28</f>
        <v>60</v>
      </c>
      <c r="F28" s="47">
        <f>B28</f>
        <v>60</v>
      </c>
      <c r="G28" s="47">
        <f t="shared" ref="G28:G51" si="0">F28</f>
        <v>60</v>
      </c>
      <c r="H28" s="47">
        <f t="shared" ref="H28:H33" si="1">I28</f>
        <v>0</v>
      </c>
      <c r="I28" s="47">
        <v>0</v>
      </c>
      <c r="K28">
        <f t="shared" ref="K28:K33" si="2">IF(F28&lt;I28,I28,F28)</f>
        <v>60</v>
      </c>
      <c r="L28" s="47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60.6666666666667</v>
      </c>
      <c r="M28" s="47">
        <f ca="1">L28</f>
        <v>60.6666666666667</v>
      </c>
      <c r="N28" s="47">
        <f ca="1" t="shared" ref="N28:N51" si="4">OFFSET($I$27,TrendSprintCount,0,1,1)</f>
        <v>0</v>
      </c>
      <c r="O28" s="60">
        <f ca="1" t="shared" ref="O28:O51" si="5">D$9</f>
        <v>25</v>
      </c>
      <c r="P28" s="60">
        <f ca="1" t="shared" ref="P28:P51" si="6">D$10</f>
        <v>25</v>
      </c>
      <c r="Q28" s="60">
        <f ca="1" t="shared" ref="Q28:Q51" si="7">D$11</f>
        <v>25</v>
      </c>
    </row>
    <row r="29" spans="1:17">
      <c r="A29" s="57">
        <v>2</v>
      </c>
      <c r="B29" s="35">
        <f t="shared" ref="B29:B51" si="8">IF(OR(B28="",C28=""),"",IF(D28="",IF(B28-C28&lt;=0,"",B28-C28),IF(B28-D28&lt;=0,"",B28-D28)))</f>
        <v>37</v>
      </c>
      <c r="C29" s="35">
        <v>29</v>
      </c>
      <c r="D29" s="35">
        <v>27</v>
      </c>
      <c r="E29" s="57">
        <f>IF(B29="","",IF(D28="",E28,B29+SUM(D$28:D28)))</f>
        <v>60</v>
      </c>
      <c r="F29" s="47">
        <f t="shared" ref="F29:F34" si="9">IF(B29="",IF(B28="","",IF(D28="","",I28)),IF(AND(D28="",C28=""),"",IF(AND(D28="",C28&lt;&gt;""),IF(I28&gt;F28,F28,I28),F28-D28)))</f>
        <v>37</v>
      </c>
      <c r="G29" s="47">
        <f t="shared" si="0"/>
        <v>37</v>
      </c>
      <c r="H29" s="47">
        <f t="shared" si="1"/>
        <v>0</v>
      </c>
      <c r="I29" s="47">
        <f>IF(B29="",IF(B28="","",IF(D28="","",F28-D28)),IF(AND(C28="",D28=""),"",IF(AND(D28="",C28&lt;&gt;""),IF(I28&gt;F28,I28-C28,F28-C28),B$28-B29-SUM(D$28:D28))))</f>
        <v>0</v>
      </c>
      <c r="K29">
        <f t="shared" si="2"/>
        <v>37</v>
      </c>
      <c r="L29" s="47">
        <f ca="1" t="shared" si="3"/>
        <v>35.6666666666667</v>
      </c>
      <c r="M29" s="47">
        <f ca="1">IF(L29=L28,"",L29)</f>
        <v>35.6666666666667</v>
      </c>
      <c r="N29" s="47">
        <f ca="1" t="shared" si="4"/>
        <v>0</v>
      </c>
      <c r="O29" s="60">
        <f ca="1" t="shared" si="5"/>
        <v>25</v>
      </c>
      <c r="P29" s="60">
        <f ca="1" t="shared" si="6"/>
        <v>25</v>
      </c>
      <c r="Q29" s="60">
        <f ca="1" t="shared" si="7"/>
        <v>25</v>
      </c>
    </row>
    <row r="30" spans="1:17">
      <c r="A30" s="57">
        <v>3</v>
      </c>
      <c r="B30" s="35">
        <f t="shared" si="8"/>
        <v>10</v>
      </c>
      <c r="C30" s="35">
        <v>60</v>
      </c>
      <c r="D30" s="35"/>
      <c r="E30" s="57">
        <f>IF(B30="","",IF(D29="",E29,B30+SUM(D$28:D29)))</f>
        <v>60</v>
      </c>
      <c r="F30" s="47">
        <f t="shared" si="9"/>
        <v>10</v>
      </c>
      <c r="G30" s="47">
        <f t="shared" si="0"/>
        <v>10</v>
      </c>
      <c r="H30" s="47">
        <f t="shared" si="1"/>
        <v>0</v>
      </c>
      <c r="I30" s="47">
        <f>IF(B30="",IF(B29="","",IF(D29="","",F29-D29)),IF(AND(C29="",D29=""),"",IF(AND(D29="",C29&lt;&gt;""),IF(I29&gt;F29,I29-C29,F29-C29),B$28-B30-SUM(D$28:D29))))</f>
        <v>0</v>
      </c>
      <c r="K30">
        <f t="shared" si="2"/>
        <v>10</v>
      </c>
      <c r="L30" s="47">
        <f ca="1" t="shared" si="3"/>
        <v>10.6666666666667</v>
      </c>
      <c r="M30" s="47">
        <f ca="1" t="shared" ref="M30:M51" si="10">IF(L30=L29,"",L30)</f>
        <v>10.6666666666667</v>
      </c>
      <c r="N30" s="47">
        <f ca="1" t="shared" si="4"/>
        <v>0</v>
      </c>
      <c r="O30" s="60">
        <f ca="1" t="shared" si="5"/>
        <v>25</v>
      </c>
      <c r="P30" s="60">
        <f ca="1" t="shared" si="6"/>
        <v>25</v>
      </c>
      <c r="Q30" s="60">
        <f ca="1" t="shared" si="7"/>
        <v>25</v>
      </c>
    </row>
    <row r="31" spans="1:17">
      <c r="A31" s="57">
        <v>4</v>
      </c>
      <c r="B31" s="35" t="str">
        <f t="shared" si="8"/>
        <v/>
      </c>
      <c r="C31" s="35">
        <v>28</v>
      </c>
      <c r="D31" s="35"/>
      <c r="E31" s="57" t="str">
        <f>IF(B31="","",IF(D30="",E30,B31+SUM(D$28:D30)))</f>
        <v/>
      </c>
      <c r="F31" s="47" t="str">
        <f t="shared" si="9"/>
        <v/>
      </c>
      <c r="G31" s="47" t="str">
        <f t="shared" si="0"/>
        <v/>
      </c>
      <c r="H31" s="47" t="str">
        <f t="shared" si="1"/>
        <v/>
      </c>
      <c r="I31" s="47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7">
        <f ca="1" t="shared" si="3"/>
        <v>0</v>
      </c>
      <c r="M31" s="47">
        <f ca="1" t="shared" si="10"/>
        <v>0</v>
      </c>
      <c r="N31" s="47">
        <f ca="1" t="shared" si="4"/>
        <v>0</v>
      </c>
      <c r="O31" s="60">
        <f ca="1" t="shared" si="5"/>
        <v>25</v>
      </c>
      <c r="P31" s="60">
        <f ca="1" t="shared" si="6"/>
        <v>25</v>
      </c>
      <c r="Q31" s="60">
        <f ca="1" t="shared" si="7"/>
        <v>25</v>
      </c>
    </row>
    <row r="32" spans="1:17">
      <c r="A32" s="57">
        <v>5</v>
      </c>
      <c r="B32" s="35" t="str">
        <f t="shared" si="8"/>
        <v/>
      </c>
      <c r="C32" s="35">
        <v>28</v>
      </c>
      <c r="D32" s="35"/>
      <c r="E32" s="57" t="str">
        <f>IF(B32="","",IF(D31="",E31,B32+SUM(D$28:D31)))</f>
        <v/>
      </c>
      <c r="F32" s="47" t="str">
        <f t="shared" si="9"/>
        <v/>
      </c>
      <c r="G32" s="47" t="str">
        <f t="shared" si="0"/>
        <v/>
      </c>
      <c r="H32" s="47" t="str">
        <f t="shared" si="1"/>
        <v/>
      </c>
      <c r="I32" s="47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7">
        <f ca="1" t="shared" si="3"/>
        <v>0</v>
      </c>
      <c r="M32" s="47" t="str">
        <f ca="1" t="shared" si="10"/>
        <v/>
      </c>
      <c r="N32" s="47">
        <f ca="1" t="shared" si="4"/>
        <v>0</v>
      </c>
      <c r="O32" s="60">
        <f ca="1" t="shared" si="5"/>
        <v>25</v>
      </c>
      <c r="P32" s="60">
        <f ca="1" t="shared" si="6"/>
        <v>25</v>
      </c>
      <c r="Q32" s="60">
        <f ca="1" t="shared" si="7"/>
        <v>25</v>
      </c>
    </row>
    <row r="33" spans="1:17">
      <c r="A33" s="57">
        <v>6</v>
      </c>
      <c r="B33" s="35" t="str">
        <f t="shared" si="8"/>
        <v/>
      </c>
      <c r="C33" s="35"/>
      <c r="D33" s="35"/>
      <c r="E33" s="57" t="str">
        <f>IF(B33="","",IF(D32="",E32,B33+SUM(D$28:D32)))</f>
        <v/>
      </c>
      <c r="F33" s="47" t="str">
        <f t="shared" si="9"/>
        <v/>
      </c>
      <c r="G33" s="47" t="str">
        <f t="shared" si="0"/>
        <v/>
      </c>
      <c r="H33" s="47" t="str">
        <f t="shared" si="1"/>
        <v/>
      </c>
      <c r="I33" s="47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7">
        <f ca="1" t="shared" si="3"/>
        <v>0</v>
      </c>
      <c r="M33" s="47" t="str">
        <f ca="1" t="shared" si="10"/>
        <v/>
      </c>
      <c r="N33" s="47">
        <f ca="1" t="shared" si="4"/>
        <v>0</v>
      </c>
      <c r="O33" s="60">
        <f ca="1" t="shared" si="5"/>
        <v>25</v>
      </c>
      <c r="P33" s="60">
        <f ca="1" t="shared" si="6"/>
        <v>25</v>
      </c>
      <c r="Q33" s="60">
        <f ca="1" t="shared" si="7"/>
        <v>25</v>
      </c>
    </row>
    <row r="34" spans="1:17">
      <c r="A34" s="57">
        <v>7</v>
      </c>
      <c r="B34" s="35" t="str">
        <f t="shared" si="8"/>
        <v/>
      </c>
      <c r="C34" s="35"/>
      <c r="D34" s="35"/>
      <c r="E34" s="57" t="str">
        <f>IF(B34="","",IF(D33="",E33,B34+SUM(D$28:D33)))</f>
        <v/>
      </c>
      <c r="F34" s="47" t="str">
        <f t="shared" si="9"/>
        <v/>
      </c>
      <c r="G34" s="47" t="str">
        <f t="shared" si="0"/>
        <v/>
      </c>
      <c r="H34" s="47" t="str">
        <f t="shared" ref="H34:H51" si="11">I34</f>
        <v/>
      </c>
      <c r="I34" s="47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7">
        <f ca="1" t="shared" si="3"/>
        <v>0</v>
      </c>
      <c r="M34" s="47" t="str">
        <f ca="1" t="shared" si="10"/>
        <v/>
      </c>
      <c r="N34" s="47">
        <f ca="1" t="shared" si="4"/>
        <v>0</v>
      </c>
      <c r="O34" s="60">
        <f ca="1" t="shared" si="5"/>
        <v>25</v>
      </c>
      <c r="P34" s="60">
        <f ca="1" t="shared" si="6"/>
        <v>25</v>
      </c>
      <c r="Q34" s="60">
        <f ca="1" t="shared" si="7"/>
        <v>25</v>
      </c>
    </row>
    <row r="35" spans="1:17">
      <c r="A35" s="57">
        <v>8</v>
      </c>
      <c r="B35" s="35" t="str">
        <f t="shared" si="8"/>
        <v/>
      </c>
      <c r="C35" s="35"/>
      <c r="D35" s="35"/>
      <c r="E35" s="57" t="str">
        <f>IF(B35="","",IF(D34="",E34,B35+SUM(D$28:D34)))</f>
        <v/>
      </c>
      <c r="F35" s="47" t="str">
        <f t="shared" ref="F35:F51" si="13">IF(B35="",IF(B34="","",IF(D34="","",I34)),IF(AND(D34="",C34=""),"",IF(AND(D34="",C34&lt;&gt;""),IF(I34&gt;F34,F34,I34),F34-D34)))</f>
        <v/>
      </c>
      <c r="G35" s="47" t="str">
        <f t="shared" si="0"/>
        <v/>
      </c>
      <c r="H35" s="47" t="str">
        <f t="shared" si="11"/>
        <v/>
      </c>
      <c r="I35" s="47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7">
        <f ca="1" t="shared" si="3"/>
        <v>0</v>
      </c>
      <c r="M35" s="47" t="str">
        <f ca="1" t="shared" si="10"/>
        <v/>
      </c>
      <c r="N35" s="47">
        <f ca="1" t="shared" si="4"/>
        <v>0</v>
      </c>
      <c r="O35" s="60">
        <f ca="1" t="shared" si="5"/>
        <v>25</v>
      </c>
      <c r="P35" s="60">
        <f ca="1" t="shared" si="6"/>
        <v>25</v>
      </c>
      <c r="Q35" s="60">
        <f ca="1" t="shared" si="7"/>
        <v>25</v>
      </c>
    </row>
    <row r="36" spans="1:17">
      <c r="A36" s="57">
        <v>9</v>
      </c>
      <c r="B36" s="35" t="str">
        <f t="shared" si="8"/>
        <v/>
      </c>
      <c r="C36" s="35"/>
      <c r="D36" s="35"/>
      <c r="E36" s="57" t="str">
        <f>IF(B36="","",IF(D35="",E35,B36+SUM(D$28:D35)))</f>
        <v/>
      </c>
      <c r="F36" s="47" t="str">
        <f t="shared" si="13"/>
        <v/>
      </c>
      <c r="G36" s="47" t="str">
        <f t="shared" si="0"/>
        <v/>
      </c>
      <c r="H36" s="47" t="str">
        <f t="shared" si="11"/>
        <v/>
      </c>
      <c r="I36" s="47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7">
        <f ca="1" t="shared" si="3"/>
        <v>0</v>
      </c>
      <c r="M36" s="47" t="str">
        <f ca="1" t="shared" si="10"/>
        <v/>
      </c>
      <c r="N36" s="47">
        <f ca="1" t="shared" si="4"/>
        <v>0</v>
      </c>
      <c r="O36" s="60">
        <f ca="1" t="shared" si="5"/>
        <v>25</v>
      </c>
      <c r="P36" s="60">
        <f ca="1" t="shared" si="6"/>
        <v>25</v>
      </c>
      <c r="Q36" s="60">
        <f ca="1" t="shared" si="7"/>
        <v>25</v>
      </c>
    </row>
    <row r="37" spans="1:17">
      <c r="A37" s="57">
        <v>10</v>
      </c>
      <c r="B37" s="35" t="str">
        <f t="shared" si="8"/>
        <v/>
      </c>
      <c r="C37" s="35"/>
      <c r="D37" s="35"/>
      <c r="E37" s="57" t="str">
        <f>IF(B37="","",IF(D36="",E36,B37+SUM(D$28:D36)))</f>
        <v/>
      </c>
      <c r="F37" s="47" t="str">
        <f t="shared" si="13"/>
        <v/>
      </c>
      <c r="G37" s="47" t="str">
        <f t="shared" si="0"/>
        <v/>
      </c>
      <c r="H37" s="47" t="str">
        <f t="shared" si="11"/>
        <v/>
      </c>
      <c r="I37" s="47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7">
        <f ca="1" t="shared" si="3"/>
        <v>0</v>
      </c>
      <c r="M37" s="47" t="str">
        <f ca="1" t="shared" si="10"/>
        <v/>
      </c>
      <c r="N37" s="47">
        <f ca="1" t="shared" si="4"/>
        <v>0</v>
      </c>
      <c r="O37" s="60">
        <f ca="1" t="shared" si="5"/>
        <v>25</v>
      </c>
      <c r="P37" s="60">
        <f ca="1" t="shared" si="6"/>
        <v>25</v>
      </c>
      <c r="Q37" s="60">
        <f ca="1" t="shared" si="7"/>
        <v>25</v>
      </c>
    </row>
    <row r="38" spans="1:17">
      <c r="A38" s="57">
        <v>11</v>
      </c>
      <c r="B38" s="35" t="str">
        <f t="shared" si="8"/>
        <v/>
      </c>
      <c r="C38" s="35"/>
      <c r="D38" s="35"/>
      <c r="E38" s="57" t="str">
        <f>IF(B38="","",IF(D37="",E37,B38+SUM(D$28:D37)))</f>
        <v/>
      </c>
      <c r="F38" s="47" t="str">
        <f t="shared" si="13"/>
        <v/>
      </c>
      <c r="G38" s="47" t="str">
        <f t="shared" si="0"/>
        <v/>
      </c>
      <c r="H38" s="47" t="str">
        <f t="shared" si="11"/>
        <v/>
      </c>
      <c r="I38" s="47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7">
        <f ca="1" t="shared" si="3"/>
        <v>0</v>
      </c>
      <c r="M38" s="47" t="str">
        <f ca="1" t="shared" si="10"/>
        <v/>
      </c>
      <c r="N38" s="47">
        <f ca="1" t="shared" si="4"/>
        <v>0</v>
      </c>
      <c r="O38" s="60">
        <f ca="1" t="shared" si="5"/>
        <v>25</v>
      </c>
      <c r="P38" s="60">
        <f ca="1" t="shared" si="6"/>
        <v>25</v>
      </c>
      <c r="Q38" s="60">
        <f ca="1" t="shared" si="7"/>
        <v>25</v>
      </c>
    </row>
    <row r="39" spans="1:17">
      <c r="A39" s="57">
        <v>12</v>
      </c>
      <c r="B39" s="35" t="str">
        <f t="shared" si="8"/>
        <v/>
      </c>
      <c r="C39" s="35"/>
      <c r="D39" s="35"/>
      <c r="E39" s="57" t="str">
        <f>IF(B39="","",IF(D38="",E38,B39+SUM(D$28:D38)))</f>
        <v/>
      </c>
      <c r="F39" s="47" t="str">
        <f t="shared" si="13"/>
        <v/>
      </c>
      <c r="G39" s="47" t="str">
        <f t="shared" si="0"/>
        <v/>
      </c>
      <c r="H39" s="47" t="str">
        <f t="shared" si="11"/>
        <v/>
      </c>
      <c r="I39" s="47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7">
        <f ca="1" t="shared" si="3"/>
        <v>0</v>
      </c>
      <c r="M39" s="47" t="str">
        <f ca="1" t="shared" si="10"/>
        <v/>
      </c>
      <c r="N39" s="47">
        <f ca="1" t="shared" si="4"/>
        <v>0</v>
      </c>
      <c r="O39" s="60">
        <f ca="1" t="shared" si="5"/>
        <v>25</v>
      </c>
      <c r="P39" s="60">
        <f ca="1" t="shared" si="6"/>
        <v>25</v>
      </c>
      <c r="Q39" s="60">
        <f ca="1" t="shared" si="7"/>
        <v>25</v>
      </c>
    </row>
    <row r="40" spans="1:17">
      <c r="A40" s="57">
        <v>13</v>
      </c>
      <c r="B40" s="35" t="str">
        <f t="shared" si="8"/>
        <v/>
      </c>
      <c r="C40" s="35"/>
      <c r="E40" s="57" t="str">
        <f>IF(B40="","",IF(D39="",E39,B40+SUM(D$28:D39)))</f>
        <v/>
      </c>
      <c r="F40" s="47" t="str">
        <f t="shared" si="13"/>
        <v/>
      </c>
      <c r="G40" s="47" t="str">
        <f t="shared" si="0"/>
        <v/>
      </c>
      <c r="H40" s="47" t="str">
        <f t="shared" si="11"/>
        <v/>
      </c>
      <c r="I40" s="47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7">
        <f ca="1" t="shared" si="3"/>
        <v>0</v>
      </c>
      <c r="M40" s="47" t="str">
        <f ca="1" t="shared" si="10"/>
        <v/>
      </c>
      <c r="N40" s="47">
        <f ca="1" t="shared" si="4"/>
        <v>0</v>
      </c>
      <c r="O40" s="60">
        <f ca="1" t="shared" si="5"/>
        <v>25</v>
      </c>
      <c r="P40" s="60">
        <f ca="1" t="shared" si="6"/>
        <v>25</v>
      </c>
      <c r="Q40" s="60">
        <f ca="1" t="shared" si="7"/>
        <v>25</v>
      </c>
    </row>
    <row r="41" spans="1:17">
      <c r="A41" s="57">
        <v>14</v>
      </c>
      <c r="B41" s="35" t="str">
        <f t="shared" si="8"/>
        <v/>
      </c>
      <c r="C41" s="35"/>
      <c r="E41" s="57" t="str">
        <f>IF(B41="","",IF(D40="",E40,B41+SUM(D$28:D40)))</f>
        <v/>
      </c>
      <c r="F41" s="47" t="str">
        <f t="shared" si="13"/>
        <v/>
      </c>
      <c r="G41" s="47" t="str">
        <f t="shared" si="0"/>
        <v/>
      </c>
      <c r="H41" s="47" t="str">
        <f t="shared" si="11"/>
        <v/>
      </c>
      <c r="I41" s="47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7">
        <f ca="1" t="shared" si="3"/>
        <v>0</v>
      </c>
      <c r="M41" s="47" t="str">
        <f ca="1" t="shared" si="10"/>
        <v/>
      </c>
      <c r="N41" s="47">
        <f ca="1" t="shared" si="4"/>
        <v>0</v>
      </c>
      <c r="O41" s="60">
        <f ca="1" t="shared" si="5"/>
        <v>25</v>
      </c>
      <c r="P41" s="60">
        <f ca="1" t="shared" si="6"/>
        <v>25</v>
      </c>
      <c r="Q41" s="60">
        <f ca="1" t="shared" si="7"/>
        <v>25</v>
      </c>
    </row>
    <row r="42" spans="1:17">
      <c r="A42" s="57">
        <v>15</v>
      </c>
      <c r="B42" s="35" t="str">
        <f t="shared" si="8"/>
        <v/>
      </c>
      <c r="C42" s="35"/>
      <c r="E42" s="57" t="str">
        <f>IF(B42="","",IF(D41="",E41,B42+SUM(D$28:D41)))</f>
        <v/>
      </c>
      <c r="F42" s="47" t="str">
        <f t="shared" si="13"/>
        <v/>
      </c>
      <c r="G42" s="47" t="str">
        <f t="shared" si="0"/>
        <v/>
      </c>
      <c r="H42" s="47" t="str">
        <f t="shared" si="11"/>
        <v/>
      </c>
      <c r="I42" s="47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7">
        <f ca="1" t="shared" si="3"/>
        <v>0</v>
      </c>
      <c r="M42" s="47" t="str">
        <f ca="1" t="shared" si="10"/>
        <v/>
      </c>
      <c r="N42" s="47">
        <f ca="1" t="shared" si="4"/>
        <v>0</v>
      </c>
      <c r="O42" s="60">
        <f ca="1" t="shared" si="5"/>
        <v>25</v>
      </c>
      <c r="P42" s="60">
        <f ca="1" t="shared" si="6"/>
        <v>25</v>
      </c>
      <c r="Q42" s="60">
        <f ca="1" t="shared" si="7"/>
        <v>25</v>
      </c>
    </row>
    <row r="43" spans="1:17">
      <c r="A43" s="57">
        <v>16</v>
      </c>
      <c r="B43" s="35" t="str">
        <f t="shared" si="8"/>
        <v/>
      </c>
      <c r="C43" s="35"/>
      <c r="E43" s="57" t="str">
        <f>IF(B43="","",IF(D42="",E42,B43+SUM(D$28:D42)))</f>
        <v/>
      </c>
      <c r="F43" s="47" t="str">
        <f t="shared" si="13"/>
        <v/>
      </c>
      <c r="G43" s="47" t="str">
        <f t="shared" si="0"/>
        <v/>
      </c>
      <c r="H43" s="47" t="str">
        <f t="shared" si="11"/>
        <v/>
      </c>
      <c r="I43" s="47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7">
        <f ca="1" t="shared" si="3"/>
        <v>0</v>
      </c>
      <c r="M43" s="47" t="str">
        <f ca="1" t="shared" si="10"/>
        <v/>
      </c>
      <c r="N43" s="47">
        <f ca="1" t="shared" si="4"/>
        <v>0</v>
      </c>
      <c r="O43" s="60">
        <f ca="1" t="shared" si="5"/>
        <v>25</v>
      </c>
      <c r="P43" s="60">
        <f ca="1" t="shared" si="6"/>
        <v>25</v>
      </c>
      <c r="Q43" s="60">
        <f ca="1" t="shared" si="7"/>
        <v>25</v>
      </c>
    </row>
    <row r="44" spans="1:17">
      <c r="A44" s="57">
        <v>17</v>
      </c>
      <c r="B44" s="35" t="str">
        <f t="shared" si="8"/>
        <v/>
      </c>
      <c r="C44" s="35"/>
      <c r="E44" s="57" t="str">
        <f>IF(B44="","",IF(D43="",E43,B44+SUM(D$28:D43)))</f>
        <v/>
      </c>
      <c r="F44" s="47" t="str">
        <f t="shared" si="13"/>
        <v/>
      </c>
      <c r="G44" s="47" t="str">
        <f t="shared" si="0"/>
        <v/>
      </c>
      <c r="H44" s="47" t="str">
        <f t="shared" si="11"/>
        <v/>
      </c>
      <c r="I44" s="47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7">
        <f ca="1" t="shared" si="3"/>
        <v>0</v>
      </c>
      <c r="M44" s="47" t="str">
        <f ca="1" t="shared" si="10"/>
        <v/>
      </c>
      <c r="N44" s="47">
        <f ca="1" t="shared" si="4"/>
        <v>0</v>
      </c>
      <c r="O44" s="60">
        <f ca="1" t="shared" si="5"/>
        <v>25</v>
      </c>
      <c r="P44" s="60">
        <f ca="1" t="shared" si="6"/>
        <v>25</v>
      </c>
      <c r="Q44" s="60">
        <f ca="1" t="shared" si="7"/>
        <v>25</v>
      </c>
    </row>
    <row r="45" spans="1:17">
      <c r="A45" s="57">
        <v>18</v>
      </c>
      <c r="B45" s="35" t="str">
        <f t="shared" si="8"/>
        <v/>
      </c>
      <c r="C45" s="35"/>
      <c r="E45" s="57" t="str">
        <f>IF(B45="","",IF(D44="",E44,B45+SUM(D$28:D44)))</f>
        <v/>
      </c>
      <c r="F45" s="47" t="str">
        <f t="shared" si="13"/>
        <v/>
      </c>
      <c r="G45" s="47" t="str">
        <f t="shared" si="0"/>
        <v/>
      </c>
      <c r="H45" s="47" t="str">
        <f t="shared" si="11"/>
        <v/>
      </c>
      <c r="I45" s="47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7">
        <f ca="1" t="shared" si="3"/>
        <v>0</v>
      </c>
      <c r="M45" s="47" t="str">
        <f ca="1" t="shared" si="10"/>
        <v/>
      </c>
      <c r="N45" s="47">
        <f ca="1" t="shared" si="4"/>
        <v>0</v>
      </c>
      <c r="O45" s="60">
        <f ca="1" t="shared" si="5"/>
        <v>25</v>
      </c>
      <c r="P45" s="60">
        <f ca="1" t="shared" si="6"/>
        <v>25</v>
      </c>
      <c r="Q45" s="60">
        <f ca="1" t="shared" si="7"/>
        <v>25</v>
      </c>
    </row>
    <row r="46" spans="1:17">
      <c r="A46" s="57">
        <v>19</v>
      </c>
      <c r="B46" s="35" t="str">
        <f t="shared" si="8"/>
        <v/>
      </c>
      <c r="C46" s="35"/>
      <c r="E46" s="57" t="str">
        <f>IF(B46="","",IF(D45="",E45,B46+SUM(D$28:D45)))</f>
        <v/>
      </c>
      <c r="F46" s="47" t="str">
        <f t="shared" si="13"/>
        <v/>
      </c>
      <c r="G46" s="47" t="str">
        <f t="shared" si="0"/>
        <v/>
      </c>
      <c r="H46" s="47" t="str">
        <f t="shared" si="11"/>
        <v/>
      </c>
      <c r="I46" s="47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7">
        <f ca="1" t="shared" si="3"/>
        <v>0</v>
      </c>
      <c r="M46" s="47" t="str">
        <f ca="1" t="shared" si="10"/>
        <v/>
      </c>
      <c r="N46" s="47">
        <f ca="1" t="shared" si="4"/>
        <v>0</v>
      </c>
      <c r="O46" s="60">
        <f ca="1" t="shared" si="5"/>
        <v>25</v>
      </c>
      <c r="P46" s="60">
        <f ca="1" t="shared" si="6"/>
        <v>25</v>
      </c>
      <c r="Q46" s="60">
        <f ca="1" t="shared" si="7"/>
        <v>25</v>
      </c>
    </row>
    <row r="47" spans="1:17">
      <c r="A47" s="57">
        <v>20</v>
      </c>
      <c r="B47" s="35" t="str">
        <f t="shared" si="8"/>
        <v/>
      </c>
      <c r="C47" s="35"/>
      <c r="E47" s="57" t="str">
        <f>IF(B47="","",IF(D46="",E46,B47+SUM(D$28:D46)))</f>
        <v/>
      </c>
      <c r="F47" s="47" t="str">
        <f t="shared" si="13"/>
        <v/>
      </c>
      <c r="G47" s="47" t="str">
        <f t="shared" si="0"/>
        <v/>
      </c>
      <c r="H47" s="47" t="str">
        <f t="shared" si="11"/>
        <v/>
      </c>
      <c r="I47" s="47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7">
        <f ca="1" t="shared" si="3"/>
        <v>0</v>
      </c>
      <c r="M47" s="47" t="str">
        <f ca="1" t="shared" si="10"/>
        <v/>
      </c>
      <c r="N47" s="47">
        <f ca="1" t="shared" si="4"/>
        <v>0</v>
      </c>
      <c r="O47" s="60">
        <f ca="1" t="shared" si="5"/>
        <v>25</v>
      </c>
      <c r="P47" s="60">
        <f ca="1" t="shared" si="6"/>
        <v>25</v>
      </c>
      <c r="Q47" s="60">
        <f ca="1" t="shared" si="7"/>
        <v>25</v>
      </c>
    </row>
    <row r="48" spans="1:17">
      <c r="A48" s="57">
        <v>21</v>
      </c>
      <c r="B48" s="35" t="str">
        <f t="shared" si="8"/>
        <v/>
      </c>
      <c r="C48" s="35"/>
      <c r="E48" s="57" t="str">
        <f>IF(B48="","",IF(D47="",E47,B48+SUM(D$28:D47)))</f>
        <v/>
      </c>
      <c r="F48" s="47" t="str">
        <f t="shared" si="13"/>
        <v/>
      </c>
      <c r="G48" s="47" t="str">
        <f t="shared" si="0"/>
        <v/>
      </c>
      <c r="H48" s="47" t="str">
        <f t="shared" si="11"/>
        <v/>
      </c>
      <c r="I48" s="47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7">
        <f ca="1" t="shared" si="3"/>
        <v>0</v>
      </c>
      <c r="M48" s="47" t="str">
        <f ca="1" t="shared" si="10"/>
        <v/>
      </c>
      <c r="N48" s="47">
        <f ca="1" t="shared" si="4"/>
        <v>0</v>
      </c>
      <c r="O48" s="60">
        <f ca="1" t="shared" si="5"/>
        <v>25</v>
      </c>
      <c r="P48" s="60">
        <f ca="1" t="shared" si="6"/>
        <v>25</v>
      </c>
      <c r="Q48" s="60">
        <f ca="1" t="shared" si="7"/>
        <v>25</v>
      </c>
    </row>
    <row r="49" spans="1:17">
      <c r="A49" s="57">
        <v>22</v>
      </c>
      <c r="B49" s="35" t="str">
        <f t="shared" si="8"/>
        <v/>
      </c>
      <c r="C49" s="35"/>
      <c r="E49" s="57" t="str">
        <f>IF(B49="","",IF(D48="",E48,B49+SUM(D$28:D48)))</f>
        <v/>
      </c>
      <c r="F49" s="47" t="str">
        <f t="shared" si="13"/>
        <v/>
      </c>
      <c r="G49" s="47" t="str">
        <f t="shared" si="0"/>
        <v/>
      </c>
      <c r="H49" s="47" t="str">
        <f t="shared" si="11"/>
        <v/>
      </c>
      <c r="I49" s="47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7">
        <f ca="1" t="shared" si="3"/>
        <v>0</v>
      </c>
      <c r="M49" s="47" t="str">
        <f ca="1" t="shared" si="10"/>
        <v/>
      </c>
      <c r="N49" s="47">
        <f ca="1" t="shared" si="4"/>
        <v>0</v>
      </c>
      <c r="O49" s="60">
        <f ca="1" t="shared" si="5"/>
        <v>25</v>
      </c>
      <c r="P49" s="60">
        <f ca="1" t="shared" si="6"/>
        <v>25</v>
      </c>
      <c r="Q49" s="60">
        <f ca="1" t="shared" si="7"/>
        <v>25</v>
      </c>
    </row>
    <row r="50" spans="1:17">
      <c r="A50" s="57">
        <v>23</v>
      </c>
      <c r="B50" s="35" t="str">
        <f t="shared" si="8"/>
        <v/>
      </c>
      <c r="C50" s="35"/>
      <c r="E50" s="57" t="str">
        <f>IF(B50="","",IF(D49="",E49,B50+SUM(D$28:D49)))</f>
        <v/>
      </c>
      <c r="F50" s="47" t="str">
        <f t="shared" si="13"/>
        <v/>
      </c>
      <c r="G50" s="47" t="str">
        <f t="shared" si="0"/>
        <v/>
      </c>
      <c r="H50" s="47" t="str">
        <f t="shared" si="11"/>
        <v/>
      </c>
      <c r="I50" s="47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7">
        <f ca="1" t="shared" si="3"/>
        <v>0</v>
      </c>
      <c r="M50" s="47" t="str">
        <f ca="1" t="shared" si="10"/>
        <v/>
      </c>
      <c r="N50" s="47">
        <f ca="1" t="shared" si="4"/>
        <v>0</v>
      </c>
      <c r="O50" s="60">
        <f ca="1" t="shared" si="5"/>
        <v>25</v>
      </c>
      <c r="P50" s="60">
        <f ca="1" t="shared" si="6"/>
        <v>25</v>
      </c>
      <c r="Q50" s="60">
        <f ca="1" t="shared" si="7"/>
        <v>25</v>
      </c>
    </row>
    <row r="51" spans="1:17">
      <c r="A51" s="57">
        <v>24</v>
      </c>
      <c r="B51" s="35" t="str">
        <f t="shared" si="8"/>
        <v/>
      </c>
      <c r="C51" s="35"/>
      <c r="E51" s="57" t="str">
        <f>IF(B51="","",IF(D50="",E50,B51+SUM(D$28:D50)))</f>
        <v/>
      </c>
      <c r="F51" s="47" t="str">
        <f t="shared" si="13"/>
        <v/>
      </c>
      <c r="G51" s="47" t="str">
        <f t="shared" si="0"/>
        <v/>
      </c>
      <c r="H51" s="47" t="str">
        <f t="shared" si="11"/>
        <v/>
      </c>
      <c r="I51" s="47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7">
        <f ca="1" t="shared" si="3"/>
        <v>0</v>
      </c>
      <c r="M51" s="47" t="str">
        <f ca="1" t="shared" si="10"/>
        <v/>
      </c>
      <c r="N51" s="47">
        <f ca="1" t="shared" si="4"/>
        <v>0</v>
      </c>
      <c r="O51" s="60">
        <f ca="1" t="shared" si="5"/>
        <v>25</v>
      </c>
      <c r="P51" s="60">
        <f ca="1" t="shared" si="6"/>
        <v>25</v>
      </c>
      <c r="Q51" s="60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F26 O26 A27:G27 I27">
    <cfRule type="expression" dxfId="10" priority="1" stopIfTrue="1">
      <formula>$D26="Done"</formula>
    </cfRule>
    <cfRule type="expression" dxfId="11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8"/>
  <sheetViews>
    <sheetView workbookViewId="0">
      <pane ySplit="13" topLeftCell="A14" activePane="bottomLeft" state="frozen"/>
      <selection/>
      <selection pane="bottomLeft" activeCell="D27" sqref="D27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1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3">
        <f>'Release Plan'!B4</f>
        <v>42620</v>
      </c>
    </row>
    <row r="3" spans="1:2">
      <c r="A3" s="28">
        <f>'Release Plan'!D4</f>
        <v>42626</v>
      </c>
      <c r="B3" s="29"/>
    </row>
    <row r="4" spans="1:2">
      <c r="A4" s="30"/>
      <c r="B4" s="29"/>
    </row>
    <row r="8" spans="1:31">
      <c r="A8" s="31" t="s">
        <v>121</v>
      </c>
      <c r="B8" s="32">
        <v>7</v>
      </c>
      <c r="C8" s="31"/>
      <c r="D8" s="33"/>
      <c r="E8" s="31" t="s">
        <v>122</v>
      </c>
      <c r="F8" s="31"/>
      <c r="G8" s="31" t="s">
        <v>123</v>
      </c>
      <c r="H8" s="31"/>
      <c r="I8" s="31"/>
      <c r="J8" s="31"/>
      <c r="K8" s="31"/>
      <c r="L8" s="31"/>
      <c r="M8" s="3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1" t="s">
        <v>124</v>
      </c>
      <c r="B9" s="32">
        <v>5</v>
      </c>
      <c r="C9" s="31" t="s">
        <v>3</v>
      </c>
      <c r="D9" s="31" t="s">
        <v>125</v>
      </c>
      <c r="E9" s="34">
        <f ca="1">SUM(OFFSET(E13,1,0,TaskRows,1))</f>
        <v>36</v>
      </c>
      <c r="F9" s="34">
        <f ca="1">SUM(OFFSET(F13,1,0,TaskRows,1))</f>
        <v>0</v>
      </c>
      <c r="G9" s="34">
        <f ca="1">IF(AND(SUM(OFFSET(G13,1,0,TaskRows,1))=0),0,SUM(OFFSET(G13,1,0,TaskRows,1)))</f>
        <v>4</v>
      </c>
      <c r="H9" s="34">
        <f ca="1" t="shared" ref="H9:AE9" si="0">IF(AND(SUM(OFFSET(H13,1,0,TaskRows,1))=0),"",SUM(OFFSET(H13,1,0,TaskRows,1)))</f>
        <v>5</v>
      </c>
      <c r="I9" s="34">
        <f ca="1" t="shared" si="0"/>
        <v>4</v>
      </c>
      <c r="J9" s="34">
        <f ca="1" t="shared" si="0"/>
        <v>2</v>
      </c>
      <c r="K9" s="34">
        <f ca="1" t="shared" si="0"/>
        <v>1</v>
      </c>
      <c r="L9" s="34" t="str">
        <f ca="1" t="shared" si="0"/>
        <v/>
      </c>
      <c r="M9" s="34" t="str">
        <f ca="1" t="shared" si="0"/>
        <v/>
      </c>
      <c r="N9" s="34" t="str">
        <f ca="1" t="shared" si="0"/>
        <v/>
      </c>
      <c r="O9" s="34" t="str">
        <f ca="1" t="shared" si="0"/>
        <v/>
      </c>
      <c r="P9" s="34" t="str">
        <f ca="1" t="shared" si="0"/>
        <v/>
      </c>
      <c r="Q9" s="34" t="str">
        <f ca="1" t="shared" si="0"/>
        <v/>
      </c>
      <c r="R9" s="34" t="str">
        <f ca="1" t="shared" si="0"/>
        <v/>
      </c>
      <c r="S9" s="34" t="str">
        <f ca="1" t="shared" si="0"/>
        <v/>
      </c>
      <c r="T9" s="34" t="str">
        <f ca="1" t="shared" si="0"/>
        <v/>
      </c>
      <c r="U9" s="34" t="str">
        <f ca="1" t="shared" si="0"/>
        <v/>
      </c>
      <c r="V9" s="34" t="str">
        <f ca="1" t="shared" si="0"/>
        <v/>
      </c>
      <c r="W9" s="34" t="str">
        <f ca="1" t="shared" si="0"/>
        <v/>
      </c>
      <c r="X9" s="34" t="str">
        <f ca="1" t="shared" si="0"/>
        <v/>
      </c>
      <c r="Y9" s="34" t="str">
        <f ca="1" t="shared" si="0"/>
        <v/>
      </c>
      <c r="Z9" s="34" t="str">
        <f ca="1" t="shared" si="0"/>
        <v/>
      </c>
      <c r="AA9" s="34" t="str">
        <f ca="1" t="shared" si="0"/>
        <v/>
      </c>
      <c r="AB9" s="34" t="str">
        <f ca="1" t="shared" si="0"/>
        <v/>
      </c>
      <c r="AC9" s="34" t="str">
        <f ca="1" t="shared" si="0"/>
        <v/>
      </c>
      <c r="AD9" s="34" t="str">
        <f ca="1" t="shared" si="0"/>
        <v/>
      </c>
      <c r="AE9" s="34" t="str">
        <f ca="1" t="shared" si="0"/>
        <v/>
      </c>
    </row>
    <row r="10" customFormat="1" hidden="1" spans="1:31">
      <c r="A10" t="s">
        <v>126</v>
      </c>
      <c r="B10" s="35">
        <f>IF(COUNTA(A14:A243)=0,1,COUNTA(A14:A243))</f>
        <v>10</v>
      </c>
      <c r="C10" t="s">
        <v>127</v>
      </c>
      <c r="D10" s="35">
        <f ca="1">IF(COUNTIF(G9:AE9,"&gt;0")=0,1,COUNTIF(G9:AE9,"&gt;0"))</f>
        <v>5</v>
      </c>
      <c r="E10" s="35"/>
      <c r="F10" s="35"/>
      <c r="G10" s="35">
        <f ca="1">IF(G13="","",$E9-$E9/($B8-1)*(G13-1))</f>
        <v>36</v>
      </c>
      <c r="H10" s="35">
        <f ca="1" t="shared" ref="H10:AE10" si="1">IF(H13="","",TotalEffort-TotalEffort/(ImplementationDays)*(H13-1))</f>
        <v>30.8571428571429</v>
      </c>
      <c r="I10" s="35">
        <f ca="1" t="shared" si="1"/>
        <v>25.7142857142857</v>
      </c>
      <c r="J10" s="35">
        <f ca="1" t="shared" si="1"/>
        <v>20.5714285714286</v>
      </c>
      <c r="K10" s="35">
        <f ca="1" t="shared" si="1"/>
        <v>15.4285714285714</v>
      </c>
      <c r="L10" s="35">
        <f ca="1" t="shared" si="1"/>
        <v>10.2857142857143</v>
      </c>
      <c r="M10" s="35">
        <f ca="1" t="shared" si="1"/>
        <v>5.14285714285714</v>
      </c>
      <c r="N10" s="35" t="str">
        <f ca="1" t="shared" si="1"/>
        <v/>
      </c>
      <c r="O10" s="35" t="str">
        <f ca="1" t="shared" si="1"/>
        <v/>
      </c>
      <c r="P10" s="35" t="str">
        <f ca="1" t="shared" si="1"/>
        <v/>
      </c>
      <c r="Q10" s="35" t="str">
        <f ca="1" t="shared" si="1"/>
        <v/>
      </c>
      <c r="R10" s="35" t="str">
        <f ca="1" t="shared" si="1"/>
        <v/>
      </c>
      <c r="S10" s="35" t="str">
        <f ca="1" t="shared" si="1"/>
        <v/>
      </c>
      <c r="T10" s="35" t="str">
        <f ca="1" t="shared" si="1"/>
        <v/>
      </c>
      <c r="U10" s="35" t="str">
        <f ca="1" t="shared" si="1"/>
        <v/>
      </c>
      <c r="V10" s="35" t="str">
        <f ca="1" t="shared" si="1"/>
        <v/>
      </c>
      <c r="W10" s="35" t="str">
        <f ca="1" t="shared" si="1"/>
        <v/>
      </c>
      <c r="X10" s="35" t="str">
        <f ca="1" t="shared" si="1"/>
        <v/>
      </c>
      <c r="Y10" s="35" t="str">
        <f ca="1" t="shared" si="1"/>
        <v/>
      </c>
      <c r="Z10" s="35" t="str">
        <f ca="1" t="shared" si="1"/>
        <v/>
      </c>
      <c r="AA10" s="35" t="str">
        <f ca="1" t="shared" si="1"/>
        <v/>
      </c>
      <c r="AB10" s="35" t="str">
        <f ca="1" t="shared" si="1"/>
        <v/>
      </c>
      <c r="AC10" s="35" t="str">
        <f ca="1" t="shared" si="1"/>
        <v/>
      </c>
      <c r="AD10" s="35" t="str">
        <f ca="1" t="shared" si="1"/>
        <v/>
      </c>
      <c r="AE10" s="35" t="str">
        <f ca="1" t="shared" si="1"/>
        <v/>
      </c>
    </row>
    <row r="11" customFormat="1" hidden="1" spans="1:31">
      <c r="A11" s="36" t="s">
        <v>128</v>
      </c>
      <c r="C11" t="s">
        <v>92</v>
      </c>
      <c r="D11" s="35"/>
      <c r="E11" s="35"/>
      <c r="F11" s="35"/>
      <c r="G11" s="35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5</v>
      </c>
      <c r="H11" s="35">
        <f ca="1" t="shared" si="2"/>
        <v>4.1</v>
      </c>
      <c r="I11" s="35">
        <f ca="1" t="shared" si="2"/>
        <v>3.2</v>
      </c>
      <c r="J11" s="35">
        <f ca="1" t="shared" si="2"/>
        <v>2.3</v>
      </c>
      <c r="K11" s="35">
        <f ca="1" t="shared" si="2"/>
        <v>1.4</v>
      </c>
      <c r="L11" s="35">
        <f ca="1" t="shared" si="2"/>
        <v>0.5</v>
      </c>
      <c r="M11" s="35" t="str">
        <f ca="1" t="shared" si="2"/>
        <v/>
      </c>
      <c r="N11" s="35" t="str">
        <f ca="1" t="shared" si="2"/>
        <v/>
      </c>
      <c r="O11" s="35" t="str">
        <f ca="1" t="shared" si="2"/>
        <v/>
      </c>
      <c r="P11" s="35" t="str">
        <f ca="1" t="shared" si="2"/>
        <v/>
      </c>
      <c r="Q11" s="35" t="str">
        <f ca="1" t="shared" si="2"/>
        <v/>
      </c>
      <c r="R11" s="35" t="str">
        <f ca="1" t="shared" si="2"/>
        <v/>
      </c>
      <c r="S11" s="35" t="str">
        <f ca="1" t="shared" si="2"/>
        <v/>
      </c>
      <c r="T11" s="35" t="str">
        <f ca="1" t="shared" si="2"/>
        <v/>
      </c>
      <c r="U11" s="35" t="str">
        <f ca="1" t="shared" si="2"/>
        <v/>
      </c>
      <c r="V11" s="35" t="str">
        <f ca="1" t="shared" si="2"/>
        <v/>
      </c>
      <c r="W11" s="35" t="str">
        <f ca="1" t="shared" si="2"/>
        <v/>
      </c>
      <c r="X11" s="35" t="str">
        <f ca="1" t="shared" si="2"/>
        <v/>
      </c>
      <c r="Y11" s="35" t="str">
        <f ca="1" t="shared" si="2"/>
        <v/>
      </c>
      <c r="Z11" s="35" t="str">
        <f ca="1" t="shared" si="2"/>
        <v/>
      </c>
      <c r="AA11" s="35" t="str">
        <f ca="1" t="shared" si="2"/>
        <v/>
      </c>
      <c r="AB11" s="35" t="str">
        <f ca="1" t="shared" si="2"/>
        <v/>
      </c>
      <c r="AC11" s="35" t="str">
        <f ca="1" t="shared" si="2"/>
        <v/>
      </c>
      <c r="AD11" s="35" t="str">
        <f ca="1" t="shared" si="2"/>
        <v/>
      </c>
      <c r="AE11" s="35" t="str">
        <f ca="1" t="shared" si="2"/>
        <v/>
      </c>
    </row>
    <row r="12" customFormat="1" hidden="1" spans="1:31">
      <c r="A12" s="36" t="s">
        <v>129</v>
      </c>
      <c r="C12" t="s">
        <v>130</v>
      </c>
      <c r="D12" s="35">
        <f ca="1">IF(DoneDays&gt;B9,B9,DoneDays)</f>
        <v>5</v>
      </c>
      <c r="E12" s="35"/>
      <c r="F12" s="35"/>
      <c r="G12" s="35">
        <f ca="1">IF(DoneDays&gt;E12,E12+1,"")</f>
        <v>1</v>
      </c>
      <c r="H12" s="35">
        <v>2</v>
      </c>
      <c r="I12" s="35">
        <v>3</v>
      </c>
      <c r="J12" s="35">
        <v>4</v>
      </c>
      <c r="K12" s="35">
        <v>5</v>
      </c>
      <c r="L12" s="35">
        <v>6</v>
      </c>
      <c r="M12" s="35">
        <v>7</v>
      </c>
      <c r="N12" s="35">
        <v>8</v>
      </c>
      <c r="O12" s="35">
        <v>9</v>
      </c>
      <c r="P12" s="35">
        <v>10</v>
      </c>
      <c r="Q12" s="35">
        <v>11</v>
      </c>
      <c r="R12" s="35">
        <v>12</v>
      </c>
      <c r="S12" s="35">
        <v>13</v>
      </c>
      <c r="T12" s="35">
        <v>14</v>
      </c>
      <c r="U12" s="35">
        <v>15</v>
      </c>
      <c r="V12" s="35">
        <v>16</v>
      </c>
      <c r="W12" s="35">
        <v>17</v>
      </c>
      <c r="X12" s="35">
        <v>18</v>
      </c>
      <c r="Y12" s="35">
        <v>19</v>
      </c>
      <c r="Z12" s="35">
        <v>20</v>
      </c>
      <c r="AA12" s="35">
        <v>21</v>
      </c>
      <c r="AB12" s="35">
        <v>22</v>
      </c>
      <c r="AC12" s="35">
        <v>23</v>
      </c>
      <c r="AD12" s="35">
        <v>24</v>
      </c>
      <c r="AE12" s="35">
        <v>25</v>
      </c>
    </row>
    <row r="13" spans="1:31">
      <c r="A13" s="31" t="s">
        <v>131</v>
      </c>
      <c r="B13" s="37" t="s">
        <v>23</v>
      </c>
      <c r="C13" s="31" t="s">
        <v>132</v>
      </c>
      <c r="D13" s="31" t="s">
        <v>6</v>
      </c>
      <c r="E13" s="37" t="s">
        <v>133</v>
      </c>
      <c r="F13" s="37" t="s">
        <v>134</v>
      </c>
      <c r="G13" s="37">
        <v>1</v>
      </c>
      <c r="H13" s="37">
        <f t="shared" ref="H13:AE13" si="3">IF($B$8&gt;G13,G13+1,"")</f>
        <v>2</v>
      </c>
      <c r="I13" s="37">
        <f t="shared" si="3"/>
        <v>3</v>
      </c>
      <c r="J13" s="37">
        <f t="shared" si="3"/>
        <v>4</v>
      </c>
      <c r="K13" s="37">
        <f t="shared" si="3"/>
        <v>5</v>
      </c>
      <c r="L13" s="37">
        <f t="shared" si="3"/>
        <v>6</v>
      </c>
      <c r="M13" s="37">
        <f t="shared" si="3"/>
        <v>7</v>
      </c>
      <c r="N13" s="37" t="str">
        <f t="shared" si="3"/>
        <v/>
      </c>
      <c r="O13" s="37" t="str">
        <f t="shared" si="3"/>
        <v/>
      </c>
      <c r="P13" s="37" t="str">
        <f t="shared" si="3"/>
        <v/>
      </c>
      <c r="Q13" s="37" t="str">
        <f t="shared" si="3"/>
        <v/>
      </c>
      <c r="R13" s="37" t="str">
        <f t="shared" si="3"/>
        <v/>
      </c>
      <c r="S13" s="37" t="str">
        <f t="shared" si="3"/>
        <v/>
      </c>
      <c r="T13" s="37" t="str">
        <f t="shared" si="3"/>
        <v/>
      </c>
      <c r="U13" s="37" t="str">
        <f t="shared" si="3"/>
        <v/>
      </c>
      <c r="V13" s="37" t="str">
        <f t="shared" si="3"/>
        <v/>
      </c>
      <c r="W13" s="37" t="str">
        <f t="shared" si="3"/>
        <v/>
      </c>
      <c r="X13" s="37" t="str">
        <f t="shared" si="3"/>
        <v/>
      </c>
      <c r="Y13" s="37" t="str">
        <f t="shared" si="3"/>
        <v/>
      </c>
      <c r="Z13" s="37" t="str">
        <f t="shared" si="3"/>
        <v/>
      </c>
      <c r="AA13" s="37" t="str">
        <f t="shared" si="3"/>
        <v/>
      </c>
      <c r="AB13" s="37" t="str">
        <f t="shared" si="3"/>
        <v/>
      </c>
      <c r="AC13" s="37" t="str">
        <f t="shared" si="3"/>
        <v/>
      </c>
      <c r="AD13" s="37" t="str">
        <f t="shared" si="3"/>
        <v/>
      </c>
      <c r="AE13" s="37" t="str">
        <f t="shared" si="3"/>
        <v/>
      </c>
    </row>
    <row r="14" spans="1:10">
      <c r="A14" s="38" t="s">
        <v>135</v>
      </c>
      <c r="B14" s="35"/>
      <c r="C14" s="38" t="s">
        <v>136</v>
      </c>
      <c r="D14" t="s">
        <v>28</v>
      </c>
      <c r="E14" s="35">
        <v>2</v>
      </c>
      <c r="F14" s="35">
        <f>IF(E14="","",IF(OR(E14-SUM(G14:M14)&lt;0,D14="Done"),0,E14-SUM(G14:M14)))</f>
        <v>0</v>
      </c>
      <c r="G14" s="35"/>
      <c r="H14" s="35">
        <v>2</v>
      </c>
      <c r="I14" s="35"/>
      <c r="J14" s="35"/>
    </row>
    <row r="15" spans="1:10">
      <c r="A15" s="38" t="s">
        <v>137</v>
      </c>
      <c r="B15" s="35"/>
      <c r="C15" s="38" t="s">
        <v>138</v>
      </c>
      <c r="D15" t="s">
        <v>28</v>
      </c>
      <c r="E15" s="35">
        <v>1</v>
      </c>
      <c r="F15" s="35">
        <f t="shared" ref="F15:F23" si="4">IF(E15="","",IF(OR(E15-SUM(G15:M15)&lt;0,D15="Done"),0,E15-SUM(G15:M15)))</f>
        <v>0</v>
      </c>
      <c r="G15" s="35"/>
      <c r="H15" s="35">
        <v>1</v>
      </c>
      <c r="I15" s="35"/>
      <c r="J15" s="35"/>
    </row>
    <row r="16" spans="1:10">
      <c r="A16" s="38" t="s">
        <v>139</v>
      </c>
      <c r="B16" s="35"/>
      <c r="C16" s="38" t="s">
        <v>136</v>
      </c>
      <c r="D16" t="s">
        <v>28</v>
      </c>
      <c r="E16" s="35">
        <v>2</v>
      </c>
      <c r="F16" s="35">
        <f t="shared" si="4"/>
        <v>0</v>
      </c>
      <c r="G16" s="35"/>
      <c r="H16" s="35"/>
      <c r="I16" s="35">
        <v>2</v>
      </c>
      <c r="J16" s="35"/>
    </row>
    <row r="17" spans="1:31">
      <c r="A17" s="38" t="s">
        <v>140</v>
      </c>
      <c r="C17" s="38" t="s">
        <v>136</v>
      </c>
      <c r="D17" t="s">
        <v>28</v>
      </c>
      <c r="E17" s="24">
        <v>2</v>
      </c>
      <c r="F17" s="35">
        <f t="shared" si="4"/>
        <v>0</v>
      </c>
      <c r="I17" s="24">
        <v>2</v>
      </c>
      <c r="AD17" s="24" t="str">
        <f t="shared" ref="AD17:AE48" si="5">IF(OR(AD$13="",$E17=""),"",AC17)</f>
        <v/>
      </c>
      <c r="AE17" s="24" t="str">
        <f t="shared" si="5"/>
        <v/>
      </c>
    </row>
    <row r="18" spans="1:31">
      <c r="A18" s="39" t="s">
        <v>141</v>
      </c>
      <c r="C18" s="38" t="s">
        <v>142</v>
      </c>
      <c r="D18" t="s">
        <v>28</v>
      </c>
      <c r="E18" s="24">
        <v>5</v>
      </c>
      <c r="F18" s="35">
        <f t="shared" si="4"/>
        <v>0</v>
      </c>
      <c r="J18" s="24">
        <v>2</v>
      </c>
      <c r="K18" s="24">
        <v>1</v>
      </c>
      <c r="AD18" s="24" t="str">
        <f t="shared" si="5"/>
        <v/>
      </c>
      <c r="AE18" s="24" t="str">
        <f t="shared" si="5"/>
        <v/>
      </c>
    </row>
    <row r="19" spans="1:6">
      <c r="A19" s="39" t="s">
        <v>143</v>
      </c>
      <c r="C19" s="38" t="s">
        <v>144</v>
      </c>
      <c r="D19" t="s">
        <v>28</v>
      </c>
      <c r="E19" s="24">
        <v>3</v>
      </c>
      <c r="F19" s="35">
        <f t="shared" si="4"/>
        <v>0</v>
      </c>
    </row>
    <row r="20" spans="1:6">
      <c r="A20" s="39" t="s">
        <v>145</v>
      </c>
      <c r="C20" s="38" t="s">
        <v>144</v>
      </c>
      <c r="D20" t="s">
        <v>28</v>
      </c>
      <c r="E20" s="24">
        <v>3</v>
      </c>
      <c r="F20" s="35">
        <f t="shared" si="4"/>
        <v>0</v>
      </c>
    </row>
    <row r="21" spans="1:6">
      <c r="A21" s="39" t="s">
        <v>146</v>
      </c>
      <c r="C21" s="38" t="s">
        <v>144</v>
      </c>
      <c r="D21" t="s">
        <v>28</v>
      </c>
      <c r="E21" s="24">
        <v>5</v>
      </c>
      <c r="F21" s="35">
        <f t="shared" si="4"/>
        <v>0</v>
      </c>
    </row>
    <row r="22" spans="1:8">
      <c r="A22" s="39" t="s">
        <v>147</v>
      </c>
      <c r="C22" s="38" t="s">
        <v>144</v>
      </c>
      <c r="D22" t="s">
        <v>28</v>
      </c>
      <c r="E22" s="24">
        <v>8</v>
      </c>
      <c r="F22" s="35">
        <f t="shared" si="4"/>
        <v>0</v>
      </c>
      <c r="G22" s="24">
        <v>2</v>
      </c>
      <c r="H22" s="24">
        <v>2</v>
      </c>
    </row>
    <row r="23" spans="1:7">
      <c r="A23" s="39" t="s">
        <v>148</v>
      </c>
      <c r="C23" s="38" t="s">
        <v>144</v>
      </c>
      <c r="D23" t="s">
        <v>28</v>
      </c>
      <c r="E23" s="24">
        <v>5</v>
      </c>
      <c r="F23" s="35">
        <f t="shared" si="4"/>
        <v>0</v>
      </c>
      <c r="G23" s="24">
        <v>2</v>
      </c>
    </row>
    <row r="24" spans="1:3">
      <c r="A24" s="39"/>
      <c r="C24" s="38"/>
    </row>
    <row r="25" spans="1:10">
      <c r="A25" s="38"/>
      <c r="B25" s="35"/>
      <c r="C25" s="38"/>
      <c r="D25"/>
      <c r="E25" s="35"/>
      <c r="F25" s="35"/>
      <c r="G25" s="35"/>
      <c r="H25" s="35"/>
      <c r="I25" s="35"/>
      <c r="J25" s="35"/>
    </row>
    <row r="26" spans="1:3">
      <c r="A26" s="39"/>
      <c r="C26" s="38"/>
    </row>
    <row r="27" spans="1:3">
      <c r="A27" s="44"/>
      <c r="C27" s="38"/>
    </row>
    <row r="28" spans="1:3">
      <c r="A28" s="39"/>
      <c r="C28" s="38"/>
    </row>
    <row r="29" spans="1:3">
      <c r="A29" s="39"/>
      <c r="C29" s="38"/>
    </row>
    <row r="30" spans="1:3">
      <c r="A30" s="39"/>
      <c r="C30" s="38"/>
    </row>
    <row r="31" spans="3:3">
      <c r="C31"/>
    </row>
    <row r="32" spans="3:31">
      <c r="C32"/>
      <c r="D32" s="1" t="str">
        <f t="shared" ref="D31:D34" si="6">IF(A32&lt;&gt;"","Planned","")</f>
        <v/>
      </c>
      <c r="G32" s="24" t="str">
        <f t="shared" ref="G31:G42" si="7">IF(OR(G$13="",$E32=""),"",E32)</f>
        <v/>
      </c>
      <c r="AD32" s="24" t="str">
        <f t="shared" si="5"/>
        <v/>
      </c>
      <c r="AE32" s="24" t="str">
        <f t="shared" si="5"/>
        <v/>
      </c>
    </row>
    <row r="33" spans="3:31">
      <c r="C33"/>
      <c r="D33" s="1" t="str">
        <f t="shared" si="6"/>
        <v/>
      </c>
      <c r="G33" s="24" t="str">
        <f t="shared" si="7"/>
        <v/>
      </c>
      <c r="AD33" s="24" t="str">
        <f t="shared" si="5"/>
        <v/>
      </c>
      <c r="AE33" s="24" t="str">
        <f t="shared" si="5"/>
        <v/>
      </c>
    </row>
    <row r="34" spans="3:31">
      <c r="C34"/>
      <c r="D34" s="1" t="str">
        <f t="shared" si="6"/>
        <v/>
      </c>
      <c r="G34" s="24" t="str">
        <f t="shared" si="7"/>
        <v/>
      </c>
      <c r="AD34" s="24" t="str">
        <f t="shared" si="5"/>
        <v/>
      </c>
      <c r="AE34" s="24" t="str">
        <f t="shared" si="5"/>
        <v/>
      </c>
    </row>
    <row r="35" spans="3:31">
      <c r="C35"/>
      <c r="G35" s="24" t="str">
        <f t="shared" si="7"/>
        <v/>
      </c>
      <c r="AD35" s="24" t="str">
        <f t="shared" si="5"/>
        <v/>
      </c>
      <c r="AE35" s="24" t="str">
        <f t="shared" si="5"/>
        <v/>
      </c>
    </row>
    <row r="36" spans="1:31">
      <c r="A36" s="40"/>
      <c r="C36"/>
      <c r="G36" s="24" t="str">
        <f t="shared" si="7"/>
        <v/>
      </c>
      <c r="AD36" s="24" t="str">
        <f t="shared" si="5"/>
        <v/>
      </c>
      <c r="AE36" s="24" t="str">
        <f t="shared" si="5"/>
        <v/>
      </c>
    </row>
    <row r="37" spans="1:31">
      <c r="A37" s="39"/>
      <c r="C37"/>
      <c r="G37" s="24" t="str">
        <f t="shared" si="7"/>
        <v/>
      </c>
      <c r="AD37" s="24" t="str">
        <f t="shared" si="5"/>
        <v/>
      </c>
      <c r="AE37" s="24" t="str">
        <f t="shared" si="5"/>
        <v/>
      </c>
    </row>
    <row r="38" spans="1:31">
      <c r="A38" s="39"/>
      <c r="C38"/>
      <c r="G38" s="24" t="str">
        <f t="shared" si="7"/>
        <v/>
      </c>
      <c r="AD38" s="24" t="str">
        <f t="shared" si="5"/>
        <v/>
      </c>
      <c r="AE38" s="24" t="str">
        <f t="shared" si="5"/>
        <v/>
      </c>
    </row>
    <row r="39" spans="1:31">
      <c r="A39" s="39"/>
      <c r="C39" s="41"/>
      <c r="G39" s="24" t="str">
        <f t="shared" si="7"/>
        <v/>
      </c>
      <c r="AD39" s="24" t="str">
        <f t="shared" si="5"/>
        <v/>
      </c>
      <c r="AE39" s="24" t="str">
        <f t="shared" si="5"/>
        <v/>
      </c>
    </row>
    <row r="40" spans="1:31">
      <c r="A40" s="39"/>
      <c r="C40" s="41"/>
      <c r="G40" s="24" t="str">
        <f t="shared" si="7"/>
        <v/>
      </c>
      <c r="AD40" s="24" t="str">
        <f t="shared" si="5"/>
        <v/>
      </c>
      <c r="AE40" s="24" t="str">
        <f t="shared" si="5"/>
        <v/>
      </c>
    </row>
    <row r="41" spans="3:31">
      <c r="C41"/>
      <c r="G41" s="24" t="str">
        <f t="shared" si="7"/>
        <v/>
      </c>
      <c r="H41" s="24" t="str">
        <f t="shared" ref="H41:AC41" si="8">IF(OR(H$13="",$E41=""),"",G41)</f>
        <v/>
      </c>
      <c r="I41" s="24" t="str">
        <f t="shared" si="8"/>
        <v/>
      </c>
      <c r="J41" s="24" t="str">
        <f t="shared" si="8"/>
        <v/>
      </c>
      <c r="K41" s="24" t="str">
        <f t="shared" si="8"/>
        <v/>
      </c>
      <c r="L41" s="24" t="str">
        <f t="shared" si="8"/>
        <v/>
      </c>
      <c r="M41" s="24" t="str">
        <f t="shared" si="8"/>
        <v/>
      </c>
      <c r="N41" s="24" t="str">
        <f t="shared" si="8"/>
        <v/>
      </c>
      <c r="O41" s="24" t="str">
        <f t="shared" si="8"/>
        <v/>
      </c>
      <c r="P41" s="24" t="str">
        <f t="shared" si="8"/>
        <v/>
      </c>
      <c r="Q41" s="24" t="str">
        <f t="shared" si="8"/>
        <v/>
      </c>
      <c r="R41" s="24" t="str">
        <f t="shared" si="8"/>
        <v/>
      </c>
      <c r="S41" s="24" t="str">
        <f t="shared" si="8"/>
        <v/>
      </c>
      <c r="T41" s="24" t="str">
        <f t="shared" si="8"/>
        <v/>
      </c>
      <c r="U41" s="24" t="str">
        <f t="shared" si="8"/>
        <v/>
      </c>
      <c r="V41" s="24" t="str">
        <f t="shared" si="8"/>
        <v/>
      </c>
      <c r="W41" s="24" t="str">
        <f t="shared" si="8"/>
        <v/>
      </c>
      <c r="X41" s="24" t="str">
        <f t="shared" si="8"/>
        <v/>
      </c>
      <c r="Y41" s="24" t="str">
        <f t="shared" si="8"/>
        <v/>
      </c>
      <c r="Z41" s="24" t="str">
        <f t="shared" si="8"/>
        <v/>
      </c>
      <c r="AA41" s="24" t="str">
        <f t="shared" si="8"/>
        <v/>
      </c>
      <c r="AB41" s="24" t="str">
        <f t="shared" si="8"/>
        <v/>
      </c>
      <c r="AC41" s="24" t="str">
        <f t="shared" si="8"/>
        <v/>
      </c>
      <c r="AD41" s="24" t="str">
        <f t="shared" si="5"/>
        <v/>
      </c>
      <c r="AE41" s="24" t="str">
        <f t="shared" si="5"/>
        <v/>
      </c>
    </row>
    <row r="42" spans="3:31">
      <c r="C42"/>
      <c r="G42" s="24" t="str">
        <f t="shared" si="7"/>
        <v/>
      </c>
      <c r="H42" s="24" t="str">
        <f t="shared" ref="H42:AC42" si="9">IF(OR(H$13="",$E42=""),"",G42)</f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24" t="str">
        <f t="shared" si="9"/>
        <v/>
      </c>
      <c r="M42" s="24" t="str">
        <f t="shared" si="9"/>
        <v/>
      </c>
      <c r="N42" s="24" t="str">
        <f t="shared" si="9"/>
        <v/>
      </c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24" t="str">
        <f t="shared" si="9"/>
        <v/>
      </c>
      <c r="U42" s="24" t="str">
        <f t="shared" si="9"/>
        <v/>
      </c>
      <c r="V42" s="24" t="str">
        <f t="shared" si="9"/>
        <v/>
      </c>
      <c r="W42" s="24" t="str">
        <f t="shared" si="9"/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42"/>
      <c r="C43"/>
      <c r="AD43" s="24" t="str">
        <f t="shared" si="5"/>
        <v/>
      </c>
      <c r="AE43" s="24" t="str">
        <f t="shared" si="5"/>
        <v/>
      </c>
    </row>
    <row r="44" spans="1:31">
      <c r="A44" s="42"/>
      <c r="C44"/>
      <c r="AD44" s="24" t="str">
        <f t="shared" si="5"/>
        <v/>
      </c>
      <c r="AE44" s="24" t="str">
        <f t="shared" si="5"/>
        <v/>
      </c>
    </row>
    <row r="45" spans="1:31">
      <c r="A45" s="42"/>
      <c r="C45"/>
      <c r="AD45" s="24" t="str">
        <f t="shared" si="5"/>
        <v/>
      </c>
      <c r="AE45" s="24" t="str">
        <f t="shared" si="5"/>
        <v/>
      </c>
    </row>
    <row r="46" spans="1:31">
      <c r="A46" s="42"/>
      <c r="C46"/>
      <c r="AD46" s="24" t="str">
        <f t="shared" si="5"/>
        <v/>
      </c>
      <c r="AE46" s="24" t="str">
        <f t="shared" si="5"/>
        <v/>
      </c>
    </row>
    <row r="47" spans="1:31">
      <c r="A47" s="42"/>
      <c r="C47"/>
      <c r="AD47" s="24" t="str">
        <f t="shared" si="5"/>
        <v/>
      </c>
      <c r="AE47" s="24" t="str">
        <f t="shared" si="5"/>
        <v/>
      </c>
    </row>
    <row r="48" spans="1:31">
      <c r="A48" s="42"/>
      <c r="C48"/>
      <c r="AD48" s="24" t="str">
        <f t="shared" si="5"/>
        <v/>
      </c>
      <c r="AE48" s="24" t="str">
        <f t="shared" si="5"/>
        <v/>
      </c>
    </row>
    <row r="49" spans="1:3">
      <c r="A49" s="42"/>
      <c r="C49"/>
    </row>
    <row r="50" spans="1:31">
      <c r="A50" s="42"/>
      <c r="C50"/>
      <c r="AD50" s="24" t="str">
        <f t="shared" ref="AD50:AE58" si="10">IF(OR(AD$13="",$E50=""),"",AC50)</f>
        <v/>
      </c>
      <c r="AE50" s="24" t="str">
        <f t="shared" si="10"/>
        <v/>
      </c>
    </row>
    <row r="51" spans="1:31">
      <c r="A51" s="42"/>
      <c r="C51"/>
      <c r="AD51" s="24" t="str">
        <f t="shared" si="10"/>
        <v/>
      </c>
      <c r="AE51" s="24" t="str">
        <f t="shared" si="10"/>
        <v/>
      </c>
    </row>
    <row r="52" spans="1:31">
      <c r="A52" s="42"/>
      <c r="C52"/>
      <c r="AD52" s="24" t="str">
        <f t="shared" si="10"/>
        <v/>
      </c>
      <c r="AE52" s="24" t="str">
        <f t="shared" si="10"/>
        <v/>
      </c>
    </row>
    <row r="53" spans="1:31">
      <c r="A53" s="42"/>
      <c r="C53"/>
      <c r="AD53" s="24" t="str">
        <f t="shared" si="10"/>
        <v/>
      </c>
      <c r="AE53" s="24" t="str">
        <f t="shared" si="10"/>
        <v/>
      </c>
    </row>
    <row r="54" spans="1:31">
      <c r="A54" s="42"/>
      <c r="C54"/>
      <c r="AD54" s="24" t="str">
        <f t="shared" si="10"/>
        <v/>
      </c>
      <c r="AE54" s="24" t="str">
        <f t="shared" si="10"/>
        <v/>
      </c>
    </row>
    <row r="55" spans="1:31">
      <c r="A55" s="42"/>
      <c r="C55"/>
      <c r="AD55" s="24" t="str">
        <f t="shared" si="10"/>
        <v/>
      </c>
      <c r="AE55" s="24" t="str">
        <f t="shared" si="10"/>
        <v/>
      </c>
    </row>
    <row r="56" spans="1:31">
      <c r="A56" s="42"/>
      <c r="C56"/>
      <c r="AD56" s="24" t="str">
        <f t="shared" si="10"/>
        <v/>
      </c>
      <c r="AE56" s="24" t="str">
        <f t="shared" si="10"/>
        <v/>
      </c>
    </row>
    <row r="57" spans="1:31">
      <c r="A57" s="42"/>
      <c r="C57"/>
      <c r="AD57" s="24" t="str">
        <f t="shared" si="10"/>
        <v/>
      </c>
      <c r="AE57" s="24" t="str">
        <f t="shared" si="10"/>
        <v/>
      </c>
    </row>
    <row r="58" spans="1:31">
      <c r="A58" s="42"/>
      <c r="C58"/>
      <c r="AD58" s="24" t="str">
        <f t="shared" si="10"/>
        <v/>
      </c>
      <c r="AE58" s="24" t="str">
        <f t="shared" si="10"/>
        <v/>
      </c>
    </row>
    <row r="59" spans="1:3">
      <c r="A59" s="42"/>
      <c r="C59"/>
    </row>
    <row r="60" spans="1:31">
      <c r="A60" s="42"/>
      <c r="C60"/>
      <c r="AD60" s="24" t="str">
        <f t="shared" ref="AD60:AE64" si="11">IF(OR(AD$13="",$E60=""),"",AC60)</f>
        <v/>
      </c>
      <c r="AE60" s="24" t="str">
        <f t="shared" si="11"/>
        <v/>
      </c>
    </row>
    <row r="61" spans="1:31">
      <c r="A61" s="42"/>
      <c r="C61"/>
      <c r="AD61" s="24" t="str">
        <f t="shared" si="11"/>
        <v/>
      </c>
      <c r="AE61" s="24" t="str">
        <f t="shared" si="11"/>
        <v/>
      </c>
    </row>
    <row r="62" spans="1:31">
      <c r="A62" s="42"/>
      <c r="C62"/>
      <c r="AD62" s="24" t="str">
        <f t="shared" si="11"/>
        <v/>
      </c>
      <c r="AE62" s="24" t="str">
        <f t="shared" si="11"/>
        <v/>
      </c>
    </row>
    <row r="63" spans="1:31">
      <c r="A63" s="42"/>
      <c r="C63"/>
      <c r="AD63" s="24" t="str">
        <f t="shared" si="11"/>
        <v/>
      </c>
      <c r="AE63" s="24" t="str">
        <f t="shared" si="11"/>
        <v/>
      </c>
    </row>
    <row r="64" spans="1:31">
      <c r="A64" s="42"/>
      <c r="C64"/>
      <c r="AD64" s="24" t="str">
        <f t="shared" si="11"/>
        <v/>
      </c>
      <c r="AE64" s="24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F59 A14:AE33 G34:AE59 A34:F39 A40:B40 D40:F40">
    <cfRule type="expression" dxfId="13" priority="1" stopIfTrue="1">
      <formula>$D14="Done"</formula>
    </cfRule>
    <cfRule type="expression" dxfId="14" priority="2" stopIfTrue="1">
      <formula>$D14="Ongoing"</formula>
    </cfRule>
  </conditionalFormatting>
  <dataValidations count="1">
    <dataValidation type="list" allowBlank="1" showInputMessage="1" sqref="D2:D7 D14:D23 D2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9"/>
  <sheetViews>
    <sheetView workbookViewId="0">
      <pane ySplit="13" topLeftCell="A14" activePane="bottomLeft" state="frozen"/>
      <selection/>
      <selection pane="bottomLeft" activeCell="D30" sqref="D30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2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3">
        <f>'Release Plan'!B5</f>
        <v>42627</v>
      </c>
    </row>
    <row r="3" spans="1:2">
      <c r="A3" s="28">
        <f>'Release Plan'!D5</f>
        <v>42633</v>
      </c>
      <c r="B3" s="29"/>
    </row>
    <row r="4" spans="1:2">
      <c r="A4" s="30"/>
      <c r="B4" s="29"/>
    </row>
    <row r="8" spans="1:31">
      <c r="A8" s="31" t="s">
        <v>121</v>
      </c>
      <c r="B8" s="32">
        <v>7</v>
      </c>
      <c r="C8" s="31"/>
      <c r="D8" s="33"/>
      <c r="E8" s="31" t="s">
        <v>122</v>
      </c>
      <c r="F8" s="31"/>
      <c r="G8" s="31" t="s">
        <v>123</v>
      </c>
      <c r="H8" s="31"/>
      <c r="I8" s="31"/>
      <c r="J8" s="31"/>
      <c r="K8" s="31"/>
      <c r="L8" s="31"/>
      <c r="M8" s="3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1" t="s">
        <v>124</v>
      </c>
      <c r="B9" s="32">
        <v>5</v>
      </c>
      <c r="C9" s="31" t="s">
        <v>3</v>
      </c>
      <c r="D9" s="31" t="s">
        <v>125</v>
      </c>
      <c r="E9" s="34">
        <f ca="1">SUM(OFFSET(E13,1,0,TaskRows,1))</f>
        <v>12</v>
      </c>
      <c r="F9" s="34">
        <f ca="1">SUM(OFFSET(F13,1,0,TaskRows,1))</f>
        <v>0</v>
      </c>
      <c r="G9" s="34">
        <f ca="1">IF(AND(SUM(OFFSET(G13,1,0,TaskRows,1))=0),0,SUM(OFFSET(G13,1,0,TaskRows,1)))</f>
        <v>0</v>
      </c>
      <c r="H9" s="34">
        <f ca="1" t="shared" ref="H9:AE9" si="0">IF(AND(SUM(OFFSET(H13,1,0,TaskRows,1))=0),"",SUM(OFFSET(H13,1,0,TaskRows,1)))</f>
        <v>3</v>
      </c>
      <c r="I9" s="34">
        <f ca="1" t="shared" si="0"/>
        <v>4</v>
      </c>
      <c r="J9" s="34">
        <f ca="1" t="shared" si="0"/>
        <v>2</v>
      </c>
      <c r="K9" s="34">
        <f ca="1" t="shared" si="0"/>
        <v>1</v>
      </c>
      <c r="L9" s="34" t="str">
        <f ca="1" t="shared" si="0"/>
        <v/>
      </c>
      <c r="M9" s="34" t="str">
        <f ca="1" t="shared" si="0"/>
        <v/>
      </c>
      <c r="N9" s="34" t="str">
        <f ca="1" t="shared" si="0"/>
        <v/>
      </c>
      <c r="O9" s="34" t="str">
        <f ca="1" t="shared" si="0"/>
        <v/>
      </c>
      <c r="P9" s="34" t="str">
        <f ca="1" t="shared" si="0"/>
        <v/>
      </c>
      <c r="Q9" s="34" t="str">
        <f ca="1" t="shared" si="0"/>
        <v/>
      </c>
      <c r="R9" s="34" t="str">
        <f ca="1" t="shared" si="0"/>
        <v/>
      </c>
      <c r="S9" s="34" t="str">
        <f ca="1" t="shared" si="0"/>
        <v/>
      </c>
      <c r="T9" s="34" t="str">
        <f ca="1" t="shared" si="0"/>
        <v/>
      </c>
      <c r="U9" s="34" t="str">
        <f ca="1" t="shared" si="0"/>
        <v/>
      </c>
      <c r="V9" s="34" t="str">
        <f ca="1" t="shared" si="0"/>
        <v/>
      </c>
      <c r="W9" s="34" t="str">
        <f ca="1" t="shared" si="0"/>
        <v/>
      </c>
      <c r="X9" s="34" t="str">
        <f ca="1" t="shared" si="0"/>
        <v/>
      </c>
      <c r="Y9" s="34" t="str">
        <f ca="1" t="shared" si="0"/>
        <v/>
      </c>
      <c r="Z9" s="34" t="str">
        <f ca="1" t="shared" si="0"/>
        <v/>
      </c>
      <c r="AA9" s="34" t="str">
        <f ca="1" t="shared" si="0"/>
        <v/>
      </c>
      <c r="AB9" s="34" t="str">
        <f ca="1" t="shared" si="0"/>
        <v/>
      </c>
      <c r="AC9" s="34" t="str">
        <f ca="1" t="shared" si="0"/>
        <v/>
      </c>
      <c r="AD9" s="34" t="str">
        <f ca="1" t="shared" si="0"/>
        <v/>
      </c>
      <c r="AE9" s="34" t="str">
        <f ca="1" t="shared" si="0"/>
        <v/>
      </c>
    </row>
    <row r="10" customFormat="1" hidden="1" spans="1:31">
      <c r="A10" t="s">
        <v>126</v>
      </c>
      <c r="B10" s="35">
        <f>IF(COUNTA(A22:A244)=0,1,COUNTA(A22:A244))</f>
        <v>5</v>
      </c>
      <c r="C10" t="s">
        <v>127</v>
      </c>
      <c r="D10" s="35">
        <f ca="1">IF(COUNTIF(G9:AE9,"&gt;0")=0,1,COUNTIF(G9:AE9,"&gt;0"))</f>
        <v>4</v>
      </c>
      <c r="E10" s="35"/>
      <c r="F10" s="35"/>
      <c r="G10" s="35">
        <f ca="1">IF(G13="","",$E9-$E9/($B8-1)*(G13-1))</f>
        <v>12</v>
      </c>
      <c r="H10" s="35">
        <f ca="1" t="shared" ref="H10:AE10" si="1">IF(H13="","",TotalEffort-TotalEffort/(ImplementationDays)*(H13-1))</f>
        <v>10.2857142857143</v>
      </c>
      <c r="I10" s="35">
        <f ca="1" t="shared" si="1"/>
        <v>8.57142857142857</v>
      </c>
      <c r="J10" s="35">
        <f ca="1" t="shared" si="1"/>
        <v>6.85714285714286</v>
      </c>
      <c r="K10" s="35">
        <f ca="1" t="shared" si="1"/>
        <v>5.14285714285714</v>
      </c>
      <c r="L10" s="35">
        <f ca="1" t="shared" si="1"/>
        <v>3.42857142857143</v>
      </c>
      <c r="M10" s="35">
        <f ca="1" t="shared" si="1"/>
        <v>1.71428571428572</v>
      </c>
      <c r="N10" s="35" t="str">
        <f ca="1" t="shared" si="1"/>
        <v/>
      </c>
      <c r="O10" s="35" t="str">
        <f ca="1" t="shared" si="1"/>
        <v/>
      </c>
      <c r="P10" s="35" t="str">
        <f ca="1" t="shared" si="1"/>
        <v/>
      </c>
      <c r="Q10" s="35" t="str">
        <f ca="1" t="shared" si="1"/>
        <v/>
      </c>
      <c r="R10" s="35" t="str">
        <f ca="1" t="shared" si="1"/>
        <v/>
      </c>
      <c r="S10" s="35" t="str">
        <f ca="1" t="shared" si="1"/>
        <v/>
      </c>
      <c r="T10" s="35" t="str">
        <f ca="1" t="shared" si="1"/>
        <v/>
      </c>
      <c r="U10" s="35" t="str">
        <f ca="1" t="shared" si="1"/>
        <v/>
      </c>
      <c r="V10" s="35" t="str">
        <f ca="1" t="shared" si="1"/>
        <v/>
      </c>
      <c r="W10" s="35" t="str">
        <f ca="1" t="shared" si="1"/>
        <v/>
      </c>
      <c r="X10" s="35" t="str">
        <f ca="1" t="shared" si="1"/>
        <v/>
      </c>
      <c r="Y10" s="35" t="str">
        <f ca="1" t="shared" si="1"/>
        <v/>
      </c>
      <c r="Z10" s="35" t="str">
        <f ca="1" t="shared" si="1"/>
        <v/>
      </c>
      <c r="AA10" s="35" t="str">
        <f ca="1" t="shared" si="1"/>
        <v/>
      </c>
      <c r="AB10" s="35" t="str">
        <f ca="1" t="shared" si="1"/>
        <v/>
      </c>
      <c r="AC10" s="35" t="str">
        <f ca="1" t="shared" si="1"/>
        <v/>
      </c>
      <c r="AD10" s="35" t="str">
        <f ca="1" t="shared" si="1"/>
        <v/>
      </c>
      <c r="AE10" s="35" t="str">
        <f ca="1" t="shared" si="1"/>
        <v/>
      </c>
    </row>
    <row r="11" customFormat="1" hidden="1" spans="1:31">
      <c r="A11" s="36" t="s">
        <v>128</v>
      </c>
      <c r="C11" t="s">
        <v>92</v>
      </c>
      <c r="D11" s="35"/>
      <c r="E11" s="35"/>
      <c r="F11" s="35"/>
      <c r="G11" s="35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1.2</v>
      </c>
      <c r="H11" s="35">
        <f ca="1" t="shared" si="2"/>
        <v>1.9</v>
      </c>
      <c r="I11" s="35">
        <f ca="1" t="shared" si="2"/>
        <v>2.6</v>
      </c>
      <c r="J11" s="35">
        <f ca="1" t="shared" si="2"/>
        <v>3.3</v>
      </c>
      <c r="K11" s="35">
        <f ca="1" t="shared" si="2"/>
        <v>4</v>
      </c>
      <c r="L11" s="35">
        <f ca="1" t="shared" si="2"/>
        <v>4.7</v>
      </c>
      <c r="M11" s="35">
        <f ca="1" t="shared" si="2"/>
        <v>5.4</v>
      </c>
      <c r="N11" s="35">
        <f ca="1" t="shared" si="2"/>
        <v>6.1</v>
      </c>
      <c r="O11" s="35">
        <f ca="1" t="shared" si="2"/>
        <v>6.8</v>
      </c>
      <c r="P11" s="35">
        <f ca="1" t="shared" si="2"/>
        <v>7.5</v>
      </c>
      <c r="Q11" s="35">
        <f ca="1" t="shared" si="2"/>
        <v>8.2</v>
      </c>
      <c r="R11" s="35">
        <f ca="1" t="shared" si="2"/>
        <v>8.9</v>
      </c>
      <c r="S11" s="35">
        <f ca="1" t="shared" si="2"/>
        <v>9.6</v>
      </c>
      <c r="T11" s="35">
        <f ca="1" t="shared" si="2"/>
        <v>10.3</v>
      </c>
      <c r="U11" s="35">
        <f ca="1" t="shared" si="2"/>
        <v>11</v>
      </c>
      <c r="V11" s="35">
        <f ca="1" t="shared" si="2"/>
        <v>11.7</v>
      </c>
      <c r="W11" s="35">
        <f ca="1" t="shared" si="2"/>
        <v>12.4</v>
      </c>
      <c r="X11" s="35">
        <f ca="1" t="shared" si="2"/>
        <v>13.1</v>
      </c>
      <c r="Y11" s="35">
        <f ca="1" t="shared" si="2"/>
        <v>13.8</v>
      </c>
      <c r="Z11" s="35">
        <f ca="1" t="shared" si="2"/>
        <v>14.5</v>
      </c>
      <c r="AA11" s="35">
        <f ca="1" t="shared" si="2"/>
        <v>15.2</v>
      </c>
      <c r="AB11" s="35">
        <f ca="1" t="shared" si="2"/>
        <v>15.9</v>
      </c>
      <c r="AC11" s="35">
        <f ca="1" t="shared" si="2"/>
        <v>16.6</v>
      </c>
      <c r="AD11" s="35">
        <f ca="1" t="shared" si="2"/>
        <v>17.3</v>
      </c>
      <c r="AE11" s="35">
        <f ca="1" t="shared" si="2"/>
        <v>18</v>
      </c>
    </row>
    <row r="12" customFormat="1" hidden="1" spans="1:31">
      <c r="A12" s="36" t="s">
        <v>129</v>
      </c>
      <c r="C12" t="s">
        <v>130</v>
      </c>
      <c r="D12" s="35">
        <f ca="1">IF(DoneDays&gt;B9,B9,DoneDays)</f>
        <v>4</v>
      </c>
      <c r="E12" s="35"/>
      <c r="F12" s="35"/>
      <c r="G12" s="35">
        <f ca="1">IF(DoneDays&gt;E12,E12+1,"")</f>
        <v>1</v>
      </c>
      <c r="H12" s="35">
        <v>2</v>
      </c>
      <c r="I12" s="35">
        <v>3</v>
      </c>
      <c r="J12" s="35">
        <v>4</v>
      </c>
      <c r="K12" s="35">
        <v>5</v>
      </c>
      <c r="L12" s="35">
        <v>6</v>
      </c>
      <c r="M12" s="35">
        <v>7</v>
      </c>
      <c r="N12" s="35">
        <v>8</v>
      </c>
      <c r="O12" s="35">
        <v>9</v>
      </c>
      <c r="P12" s="35">
        <v>10</v>
      </c>
      <c r="Q12" s="35">
        <v>11</v>
      </c>
      <c r="R12" s="35">
        <v>12</v>
      </c>
      <c r="S12" s="35">
        <v>13</v>
      </c>
      <c r="T12" s="35">
        <v>14</v>
      </c>
      <c r="U12" s="35">
        <v>15</v>
      </c>
      <c r="V12" s="35">
        <v>16</v>
      </c>
      <c r="W12" s="35">
        <v>17</v>
      </c>
      <c r="X12" s="35">
        <v>18</v>
      </c>
      <c r="Y12" s="35">
        <v>19</v>
      </c>
      <c r="Z12" s="35">
        <v>20</v>
      </c>
      <c r="AA12" s="35">
        <v>21</v>
      </c>
      <c r="AB12" s="35">
        <v>22</v>
      </c>
      <c r="AC12" s="35">
        <v>23</v>
      </c>
      <c r="AD12" s="35">
        <v>24</v>
      </c>
      <c r="AE12" s="35">
        <v>25</v>
      </c>
    </row>
    <row r="13" spans="1:31">
      <c r="A13" s="31" t="s">
        <v>131</v>
      </c>
      <c r="B13" s="37" t="s">
        <v>23</v>
      </c>
      <c r="C13" s="31" t="s">
        <v>132</v>
      </c>
      <c r="D13" s="31" t="s">
        <v>6</v>
      </c>
      <c r="E13" s="37" t="s">
        <v>133</v>
      </c>
      <c r="F13" s="37" t="s">
        <v>134</v>
      </c>
      <c r="G13" s="37">
        <v>1</v>
      </c>
      <c r="H13" s="37">
        <f t="shared" ref="H13:AE13" si="3">IF($B$8&gt;G13,G13+1,"")</f>
        <v>2</v>
      </c>
      <c r="I13" s="37">
        <f t="shared" si="3"/>
        <v>3</v>
      </c>
      <c r="J13" s="37">
        <f t="shared" si="3"/>
        <v>4</v>
      </c>
      <c r="K13" s="37">
        <f t="shared" si="3"/>
        <v>5</v>
      </c>
      <c r="L13" s="37">
        <f t="shared" si="3"/>
        <v>6</v>
      </c>
      <c r="M13" s="37">
        <f t="shared" si="3"/>
        <v>7</v>
      </c>
      <c r="N13" s="37" t="str">
        <f t="shared" si="3"/>
        <v/>
      </c>
      <c r="O13" s="37" t="str">
        <f t="shared" si="3"/>
        <v/>
      </c>
      <c r="P13" s="37" t="str">
        <f t="shared" si="3"/>
        <v/>
      </c>
      <c r="Q13" s="37" t="str">
        <f t="shared" si="3"/>
        <v/>
      </c>
      <c r="R13" s="37" t="str">
        <f t="shared" si="3"/>
        <v/>
      </c>
      <c r="S13" s="37" t="str">
        <f t="shared" si="3"/>
        <v/>
      </c>
      <c r="T13" s="37" t="str">
        <f t="shared" si="3"/>
        <v/>
      </c>
      <c r="U13" s="37" t="str">
        <f t="shared" si="3"/>
        <v/>
      </c>
      <c r="V13" s="37" t="str">
        <f t="shared" si="3"/>
        <v/>
      </c>
      <c r="W13" s="37" t="str">
        <f t="shared" si="3"/>
        <v/>
      </c>
      <c r="X13" s="37" t="str">
        <f t="shared" si="3"/>
        <v/>
      </c>
      <c r="Y13" s="37" t="str">
        <f t="shared" si="3"/>
        <v/>
      </c>
      <c r="Z13" s="37" t="str">
        <f t="shared" si="3"/>
        <v/>
      </c>
      <c r="AA13" s="37" t="str">
        <f t="shared" si="3"/>
        <v/>
      </c>
      <c r="AB13" s="37" t="str">
        <f t="shared" si="3"/>
        <v/>
      </c>
      <c r="AC13" s="37" t="str">
        <f t="shared" si="3"/>
        <v/>
      </c>
      <c r="AD13" s="37" t="str">
        <f t="shared" si="3"/>
        <v/>
      </c>
      <c r="AE13" s="37" t="str">
        <f t="shared" si="3"/>
        <v/>
      </c>
    </row>
    <row r="14" spans="1:10">
      <c r="A14" s="38" t="s">
        <v>149</v>
      </c>
      <c r="B14" s="35">
        <v>2</v>
      </c>
      <c r="C14" s="38" t="s">
        <v>142</v>
      </c>
      <c r="D14" t="s">
        <v>28</v>
      </c>
      <c r="E14" s="35">
        <v>2</v>
      </c>
      <c r="F14" s="35">
        <f>IF(E14="","",IF(OR(E14-SUM(G14:M14)&lt;0,D14="Done"),0,E14-SUM(G14:M14)))</f>
        <v>0</v>
      </c>
      <c r="G14" s="35"/>
      <c r="H14" s="35">
        <v>2</v>
      </c>
      <c r="I14" s="35"/>
      <c r="J14" s="35"/>
    </row>
    <row r="15" spans="1:10">
      <c r="A15" s="38" t="s">
        <v>150</v>
      </c>
      <c r="B15" s="35">
        <v>2</v>
      </c>
      <c r="C15" s="38" t="s">
        <v>142</v>
      </c>
      <c r="D15" t="s">
        <v>28</v>
      </c>
      <c r="E15" s="35">
        <v>1</v>
      </c>
      <c r="F15" s="35">
        <f t="shared" ref="F15:F26" si="4">IF(E15="","",IF(OR(E15-SUM(G15:M15)&lt;0,D15="Done"),0,E15-SUM(G15:M15)))</f>
        <v>0</v>
      </c>
      <c r="G15" s="35"/>
      <c r="H15" s="35">
        <v>1</v>
      </c>
      <c r="I15" s="35"/>
      <c r="J15" s="35"/>
    </row>
    <row r="16" spans="1:10">
      <c r="A16" s="38" t="s">
        <v>151</v>
      </c>
      <c r="B16" s="35">
        <v>1</v>
      </c>
      <c r="C16" s="38" t="s">
        <v>142</v>
      </c>
      <c r="D16" t="s">
        <v>28</v>
      </c>
      <c r="E16" s="35">
        <v>2</v>
      </c>
      <c r="F16" s="35">
        <f t="shared" si="4"/>
        <v>0</v>
      </c>
      <c r="G16" s="35"/>
      <c r="H16" s="35"/>
      <c r="I16" s="35">
        <v>2</v>
      </c>
      <c r="J16" s="35"/>
    </row>
    <row r="17" spans="1:31">
      <c r="A17" s="38" t="s">
        <v>152</v>
      </c>
      <c r="B17" s="35">
        <v>1</v>
      </c>
      <c r="C17" s="38" t="s">
        <v>142</v>
      </c>
      <c r="D17" t="s">
        <v>28</v>
      </c>
      <c r="E17" s="35">
        <v>2</v>
      </c>
      <c r="F17" s="35">
        <f t="shared" si="4"/>
        <v>0</v>
      </c>
      <c r="G17" s="35"/>
      <c r="H17" s="35"/>
      <c r="I17" s="35">
        <v>2</v>
      </c>
      <c r="J17" s="35"/>
      <c r="AD17" s="24" t="str">
        <f>IF(OR(AD$13="",$E17=""),"",AC17)</f>
        <v/>
      </c>
      <c r="AE17" s="24" t="str">
        <f>IF(OR(AE$13="",$E17=""),"",AD17)</f>
        <v/>
      </c>
    </row>
    <row r="18" spans="1:31">
      <c r="A18" s="38" t="s">
        <v>153</v>
      </c>
      <c r="B18" s="35">
        <v>1</v>
      </c>
      <c r="C18" s="38" t="s">
        <v>138</v>
      </c>
      <c r="D18" t="s">
        <v>28</v>
      </c>
      <c r="E18" s="35">
        <v>5</v>
      </c>
      <c r="F18" s="35">
        <f t="shared" si="4"/>
        <v>0</v>
      </c>
      <c r="G18" s="35"/>
      <c r="H18" s="35"/>
      <c r="I18" s="35"/>
      <c r="J18" s="35">
        <v>2</v>
      </c>
      <c r="K18" s="24">
        <v>1</v>
      </c>
      <c r="AD18" s="24" t="str">
        <f>IF(OR(AD$13="",$E18=""),"",AC18)</f>
        <v/>
      </c>
      <c r="AE18" s="24" t="str">
        <f>IF(OR(AE$13="",$E18=""),"",AD18)</f>
        <v/>
      </c>
    </row>
    <row r="19" spans="1:10">
      <c r="A19" s="38" t="s">
        <v>154</v>
      </c>
      <c r="B19" s="35">
        <v>7</v>
      </c>
      <c r="C19" s="38" t="s">
        <v>142</v>
      </c>
      <c r="D19" t="s">
        <v>28</v>
      </c>
      <c r="E19" s="35">
        <v>3</v>
      </c>
      <c r="F19" s="35">
        <f t="shared" si="4"/>
        <v>0</v>
      </c>
      <c r="G19" s="35"/>
      <c r="H19" s="35"/>
      <c r="I19" s="35"/>
      <c r="J19" s="35"/>
    </row>
    <row r="20" spans="1:10">
      <c r="A20" s="38" t="s">
        <v>155</v>
      </c>
      <c r="B20" s="35">
        <v>8</v>
      </c>
      <c r="C20" s="38" t="s">
        <v>142</v>
      </c>
      <c r="D20" t="s">
        <v>28</v>
      </c>
      <c r="E20" s="35">
        <v>3</v>
      </c>
      <c r="F20" s="35">
        <f t="shared" si="4"/>
        <v>0</v>
      </c>
      <c r="G20" s="35"/>
      <c r="H20" s="35"/>
      <c r="I20" s="35"/>
      <c r="J20" s="35"/>
    </row>
    <row r="21" spans="1:10">
      <c r="A21" s="38" t="s">
        <v>156</v>
      </c>
      <c r="B21" s="35">
        <v>3</v>
      </c>
      <c r="C21" s="38"/>
      <c r="D21" t="s">
        <v>28</v>
      </c>
      <c r="E21" s="35">
        <v>5</v>
      </c>
      <c r="F21" s="35">
        <f t="shared" si="4"/>
        <v>0</v>
      </c>
      <c r="G21" s="35"/>
      <c r="H21" s="35"/>
      <c r="I21" s="35"/>
      <c r="J21" s="35"/>
    </row>
    <row r="22" spans="1:10">
      <c r="A22" s="38" t="s">
        <v>157</v>
      </c>
      <c r="B22" s="35">
        <v>4</v>
      </c>
      <c r="C22" s="38"/>
      <c r="D22" t="s">
        <v>28</v>
      </c>
      <c r="E22" s="35">
        <v>3</v>
      </c>
      <c r="F22" s="35">
        <f t="shared" si="4"/>
        <v>0</v>
      </c>
      <c r="G22" s="35">
        <v>2</v>
      </c>
      <c r="H22" s="35">
        <v>1</v>
      </c>
      <c r="I22" s="35"/>
      <c r="J22" s="35"/>
    </row>
    <row r="23" spans="1:10">
      <c r="A23" s="38" t="s">
        <v>158</v>
      </c>
      <c r="B23" s="35">
        <v>7</v>
      </c>
      <c r="C23" s="38" t="s">
        <v>142</v>
      </c>
      <c r="D23" t="s">
        <v>28</v>
      </c>
      <c r="E23" s="35">
        <v>5</v>
      </c>
      <c r="F23" s="35">
        <f t="shared" si="4"/>
        <v>0</v>
      </c>
      <c r="G23" s="35"/>
      <c r="H23" s="35">
        <v>2</v>
      </c>
      <c r="I23" s="35">
        <v>2</v>
      </c>
      <c r="J23" s="35">
        <v>1</v>
      </c>
    </row>
    <row r="24" spans="1:10">
      <c r="A24" s="38" t="s">
        <v>159</v>
      </c>
      <c r="B24" s="35">
        <v>8</v>
      </c>
      <c r="C24" s="38" t="s">
        <v>142</v>
      </c>
      <c r="D24" t="s">
        <v>28</v>
      </c>
      <c r="E24" s="35">
        <v>5</v>
      </c>
      <c r="F24" s="35">
        <f t="shared" si="4"/>
        <v>0</v>
      </c>
      <c r="G24" s="35"/>
      <c r="H24" s="35">
        <v>2</v>
      </c>
      <c r="I24" s="35">
        <v>2</v>
      </c>
      <c r="J24" s="35">
        <v>1</v>
      </c>
    </row>
    <row r="25" spans="1:10">
      <c r="A25" s="38" t="s">
        <v>160</v>
      </c>
      <c r="B25" s="35">
        <v>3</v>
      </c>
      <c r="C25" s="38"/>
      <c r="D25" t="s">
        <v>28</v>
      </c>
      <c r="E25" s="35">
        <v>3</v>
      </c>
      <c r="F25" s="35">
        <f t="shared" si="4"/>
        <v>0</v>
      </c>
      <c r="G25" s="35">
        <v>2</v>
      </c>
      <c r="H25" s="35">
        <v>1</v>
      </c>
      <c r="I25" s="35"/>
      <c r="J25" s="35"/>
    </row>
    <row r="26" spans="1:31">
      <c r="A26" s="38" t="s">
        <v>161</v>
      </c>
      <c r="B26" s="35">
        <v>4</v>
      </c>
      <c r="C26" s="38"/>
      <c r="D26" t="s">
        <v>28</v>
      </c>
      <c r="E26" s="35">
        <v>3</v>
      </c>
      <c r="F26" s="35">
        <f t="shared" si="4"/>
        <v>0</v>
      </c>
      <c r="G26" s="35"/>
      <c r="H26" s="35"/>
      <c r="I26" s="35"/>
      <c r="J26" s="35">
        <v>2</v>
      </c>
      <c r="K26" s="24">
        <v>1</v>
      </c>
      <c r="AD26" s="24" t="str">
        <f t="shared" ref="AD26:AE49" si="5">IF(OR(AD$13="",$E26=""),"",AC26)</f>
        <v/>
      </c>
      <c r="AE26" s="24" t="str">
        <f t="shared" si="5"/>
        <v/>
      </c>
    </row>
    <row r="27" spans="1:10">
      <c r="A27" s="38"/>
      <c r="B27" s="35"/>
      <c r="C27" s="38"/>
      <c r="D27"/>
      <c r="E27" s="35"/>
      <c r="F27" s="35"/>
      <c r="G27" s="35"/>
      <c r="H27" s="35"/>
      <c r="I27" s="35"/>
      <c r="J27" s="35"/>
    </row>
    <row r="28" spans="1:10">
      <c r="A28" s="38"/>
      <c r="B28" s="35"/>
      <c r="C28" s="38"/>
      <c r="D28"/>
      <c r="E28" s="35"/>
      <c r="F28" s="35"/>
      <c r="G28" s="35"/>
      <c r="H28" s="35"/>
      <c r="I28" s="35"/>
      <c r="J28" s="35"/>
    </row>
    <row r="29" spans="1:10">
      <c r="A29" s="38"/>
      <c r="B29" s="35"/>
      <c r="C29" s="38"/>
      <c r="D29"/>
      <c r="E29" s="35"/>
      <c r="F29" s="35"/>
      <c r="G29" s="35"/>
      <c r="H29" s="35"/>
      <c r="I29" s="35"/>
      <c r="J29" s="35"/>
    </row>
    <row r="30" spans="1:10">
      <c r="A30" s="38"/>
      <c r="B30" s="35"/>
      <c r="C30" s="38"/>
      <c r="D30"/>
      <c r="E30" s="35"/>
      <c r="F30" s="35"/>
      <c r="G30" s="35"/>
      <c r="H30" s="35"/>
      <c r="I30" s="35"/>
      <c r="J30" s="35"/>
    </row>
    <row r="31" spans="1:10">
      <c r="A31" s="38"/>
      <c r="B31" s="35"/>
      <c r="C31" s="38"/>
      <c r="D31"/>
      <c r="E31" s="35"/>
      <c r="F31" s="35"/>
      <c r="G31" s="35"/>
      <c r="H31" s="35"/>
      <c r="I31" s="35"/>
      <c r="J31" s="35"/>
    </row>
    <row r="32" spans="1:10">
      <c r="A32" s="38"/>
      <c r="B32" s="35"/>
      <c r="C32" s="38"/>
      <c r="D32"/>
      <c r="E32" s="35"/>
      <c r="F32" s="35"/>
      <c r="G32" s="35"/>
      <c r="H32" s="35"/>
      <c r="I32" s="35"/>
      <c r="J32" s="35"/>
    </row>
    <row r="33" spans="1:10">
      <c r="A33" s="38"/>
      <c r="B33" s="35"/>
      <c r="C33" s="38"/>
      <c r="D33"/>
      <c r="E33" s="35"/>
      <c r="F33" s="35"/>
      <c r="G33" s="35"/>
      <c r="H33" s="35"/>
      <c r="I33" s="35"/>
      <c r="J33" s="35"/>
    </row>
    <row r="34" spans="1:10">
      <c r="A34" s="38"/>
      <c r="B34" s="35"/>
      <c r="C34" s="38"/>
      <c r="D34"/>
      <c r="E34" s="35"/>
      <c r="F34" s="35"/>
      <c r="G34" s="35"/>
      <c r="H34" s="35"/>
      <c r="I34" s="35"/>
      <c r="J34" s="35"/>
    </row>
    <row r="35" spans="1:10">
      <c r="A35" s="38"/>
      <c r="B35" s="35"/>
      <c r="C35" s="38"/>
      <c r="D35"/>
      <c r="E35" s="35"/>
      <c r="F35" s="35"/>
      <c r="G35" s="35"/>
      <c r="H35" s="35"/>
      <c r="I35" s="35"/>
      <c r="J35" s="35"/>
    </row>
    <row r="36" spans="1:10">
      <c r="A36" s="38"/>
      <c r="B36" s="35"/>
      <c r="C36" s="38"/>
      <c r="D36"/>
      <c r="E36" s="35"/>
      <c r="F36" s="35"/>
      <c r="G36" s="35"/>
      <c r="H36" s="35"/>
      <c r="I36" s="35"/>
      <c r="J36" s="35"/>
    </row>
    <row r="37" spans="1:31">
      <c r="A37" s="38"/>
      <c r="B37" s="35"/>
      <c r="C37" s="38"/>
      <c r="D37"/>
      <c r="E37" s="35"/>
      <c r="F37" s="35"/>
      <c r="G37" s="35" t="str">
        <f t="shared" ref="G35:G43" si="6">IF(OR(G$13="",$E37=""),"",E37)</f>
        <v/>
      </c>
      <c r="H37" s="35"/>
      <c r="I37" s="35"/>
      <c r="J37" s="35"/>
      <c r="AD37" s="24" t="str">
        <f t="shared" si="5"/>
        <v/>
      </c>
      <c r="AE37" s="24" t="str">
        <f t="shared" si="5"/>
        <v/>
      </c>
    </row>
    <row r="38" spans="1:31">
      <c r="A38" s="38"/>
      <c r="B38" s="35"/>
      <c r="C38" s="38"/>
      <c r="D38"/>
      <c r="E38" s="35"/>
      <c r="F38" s="35"/>
      <c r="G38" s="35" t="str">
        <f t="shared" si="6"/>
        <v/>
      </c>
      <c r="H38" s="35"/>
      <c r="I38" s="35"/>
      <c r="J38" s="35"/>
      <c r="AD38" s="24" t="str">
        <f t="shared" si="5"/>
        <v/>
      </c>
      <c r="AE38" s="24" t="str">
        <f t="shared" si="5"/>
        <v/>
      </c>
    </row>
    <row r="39" spans="1:31">
      <c r="A39" s="38"/>
      <c r="B39" s="35"/>
      <c r="C39" s="38"/>
      <c r="D39"/>
      <c r="E39" s="35"/>
      <c r="F39" s="35"/>
      <c r="G39" s="35" t="str">
        <f t="shared" si="6"/>
        <v/>
      </c>
      <c r="H39" s="35"/>
      <c r="I39" s="35"/>
      <c r="J39" s="35"/>
      <c r="AD39" s="24" t="str">
        <f t="shared" si="5"/>
        <v/>
      </c>
      <c r="AE39" s="24" t="str">
        <f t="shared" si="5"/>
        <v/>
      </c>
    </row>
    <row r="40" spans="1:31">
      <c r="A40" s="38"/>
      <c r="B40" s="35"/>
      <c r="C40" s="38"/>
      <c r="D40" t="str">
        <f t="shared" ref="D40:D43" si="7">IF(A40&lt;&gt;"","Planned","")</f>
        <v/>
      </c>
      <c r="E40" s="35"/>
      <c r="F40" s="35"/>
      <c r="G40" s="35" t="str">
        <f t="shared" si="6"/>
        <v/>
      </c>
      <c r="H40" s="35"/>
      <c r="I40" s="35"/>
      <c r="J40" s="35"/>
      <c r="AD40" s="24" t="str">
        <f t="shared" si="5"/>
        <v/>
      </c>
      <c r="AE40" s="24" t="str">
        <f t="shared" si="5"/>
        <v/>
      </c>
    </row>
    <row r="41" spans="1:31">
      <c r="A41" s="38"/>
      <c r="B41" s="35"/>
      <c r="C41" s="38"/>
      <c r="D41" t="str">
        <f t="shared" si="7"/>
        <v/>
      </c>
      <c r="E41" s="35"/>
      <c r="F41" s="35"/>
      <c r="G41" s="35" t="str">
        <f t="shared" si="6"/>
        <v/>
      </c>
      <c r="H41" s="35"/>
      <c r="I41" s="35"/>
      <c r="J41" s="35"/>
      <c r="AD41" s="24" t="str">
        <f t="shared" si="5"/>
        <v/>
      </c>
      <c r="AE41" s="24" t="str">
        <f t="shared" si="5"/>
        <v/>
      </c>
    </row>
    <row r="42" spans="1:31">
      <c r="A42" s="38"/>
      <c r="B42" s="35"/>
      <c r="C42" s="38"/>
      <c r="D42" t="str">
        <f t="shared" si="7"/>
        <v/>
      </c>
      <c r="E42" s="35"/>
      <c r="F42" s="35"/>
      <c r="G42" s="35" t="str">
        <f t="shared" si="6"/>
        <v/>
      </c>
      <c r="H42" s="35" t="str">
        <f t="shared" ref="H42:V42" si="8">IF(OR(H$13="",$E42=""),"",G42)</f>
        <v/>
      </c>
      <c r="I42" s="35" t="str">
        <f t="shared" si="8"/>
        <v/>
      </c>
      <c r="J42" s="35" t="str">
        <f t="shared" si="8"/>
        <v/>
      </c>
      <c r="K42" s="24" t="str">
        <f t="shared" si="8"/>
        <v/>
      </c>
      <c r="L42" s="24" t="str">
        <f t="shared" si="8"/>
        <v/>
      </c>
      <c r="M42" s="24" t="str">
        <f t="shared" si="8"/>
        <v/>
      </c>
      <c r="N42" s="24" t="str">
        <f t="shared" si="8"/>
        <v/>
      </c>
      <c r="O42" s="24" t="str">
        <f t="shared" si="8"/>
        <v/>
      </c>
      <c r="P42" s="24" t="str">
        <f t="shared" si="8"/>
        <v/>
      </c>
      <c r="Q42" s="24" t="str">
        <f t="shared" si="8"/>
        <v/>
      </c>
      <c r="R42" s="24" t="str">
        <f t="shared" si="8"/>
        <v/>
      </c>
      <c r="S42" s="24" t="str">
        <f t="shared" si="8"/>
        <v/>
      </c>
      <c r="T42" s="24" t="str">
        <f t="shared" si="8"/>
        <v/>
      </c>
      <c r="U42" s="24" t="str">
        <f t="shared" si="8"/>
        <v/>
      </c>
      <c r="V42" s="24" t="str">
        <f t="shared" si="8"/>
        <v/>
      </c>
      <c r="W42" s="24" t="str">
        <f t="shared" ref="W42:AC43" si="9">IF(OR(W$13="",$E42=""),"",V42)</f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38"/>
      <c r="B43" s="35"/>
      <c r="C43" s="38"/>
      <c r="D43" t="str">
        <f t="shared" si="7"/>
        <v/>
      </c>
      <c r="E43" s="35"/>
      <c r="F43" s="35"/>
      <c r="G43" s="35" t="str">
        <f t="shared" si="6"/>
        <v/>
      </c>
      <c r="H43" s="35" t="str">
        <f t="shared" ref="H43:V43" si="10">IF(OR(H$13="",$E43=""),"",G43)</f>
        <v/>
      </c>
      <c r="I43" s="35" t="str">
        <f t="shared" si="10"/>
        <v/>
      </c>
      <c r="J43" s="35" t="str">
        <f t="shared" si="10"/>
        <v/>
      </c>
      <c r="K43" s="24" t="str">
        <f t="shared" si="10"/>
        <v/>
      </c>
      <c r="L43" s="24" t="str">
        <f t="shared" si="10"/>
        <v/>
      </c>
      <c r="M43" s="24" t="str">
        <f t="shared" si="10"/>
        <v/>
      </c>
      <c r="N43" s="24" t="str">
        <f t="shared" si="10"/>
        <v/>
      </c>
      <c r="O43" s="24" t="str">
        <f t="shared" si="10"/>
        <v/>
      </c>
      <c r="P43" s="24" t="str">
        <f t="shared" si="10"/>
        <v/>
      </c>
      <c r="Q43" s="24" t="str">
        <f t="shared" si="10"/>
        <v/>
      </c>
      <c r="R43" s="24" t="str">
        <f t="shared" si="10"/>
        <v/>
      </c>
      <c r="S43" s="24" t="str">
        <f t="shared" si="10"/>
        <v/>
      </c>
      <c r="T43" s="24" t="str">
        <f t="shared" si="10"/>
        <v/>
      </c>
      <c r="U43" s="24" t="str">
        <f t="shared" si="10"/>
        <v/>
      </c>
      <c r="V43" s="24" t="str">
        <f t="shared" si="10"/>
        <v/>
      </c>
      <c r="W43" s="24" t="str">
        <f t="shared" si="9"/>
        <v/>
      </c>
      <c r="X43" s="24" t="str">
        <f t="shared" si="9"/>
        <v/>
      </c>
      <c r="Y43" s="24" t="str">
        <f t="shared" si="9"/>
        <v/>
      </c>
      <c r="Z43" s="24" t="str">
        <f t="shared" si="9"/>
        <v/>
      </c>
      <c r="AA43" s="24" t="str">
        <f t="shared" si="9"/>
        <v/>
      </c>
      <c r="AB43" s="24" t="str">
        <f t="shared" si="9"/>
        <v/>
      </c>
      <c r="AC43" s="24" t="str">
        <f t="shared" si="9"/>
        <v/>
      </c>
      <c r="AD43" s="24" t="str">
        <f t="shared" si="5"/>
        <v/>
      </c>
      <c r="AE43" s="24" t="str">
        <f t="shared" si="5"/>
        <v/>
      </c>
    </row>
    <row r="44" spans="1:31">
      <c r="A44" s="38"/>
      <c r="B44" s="35"/>
      <c r="C44" s="38"/>
      <c r="D44"/>
      <c r="E44" s="35"/>
      <c r="F44" s="35"/>
      <c r="G44" s="35"/>
      <c r="H44" s="35"/>
      <c r="I44" s="35"/>
      <c r="J44" s="35"/>
      <c r="AD44" s="24" t="str">
        <f t="shared" si="5"/>
        <v/>
      </c>
      <c r="AE44" s="24" t="str">
        <f t="shared" si="5"/>
        <v/>
      </c>
    </row>
    <row r="45" spans="1:31">
      <c r="A45" s="38"/>
      <c r="B45" s="35"/>
      <c r="C45" s="38"/>
      <c r="D45"/>
      <c r="E45" s="35"/>
      <c r="F45" s="35"/>
      <c r="G45" s="35"/>
      <c r="H45" s="35"/>
      <c r="I45" s="35"/>
      <c r="J45" s="35"/>
      <c r="AD45" s="24" t="str">
        <f t="shared" si="5"/>
        <v/>
      </c>
      <c r="AE45" s="24" t="str">
        <f t="shared" si="5"/>
        <v/>
      </c>
    </row>
    <row r="46" spans="1:31">
      <c r="A46" s="38"/>
      <c r="B46" s="35"/>
      <c r="C46" s="38"/>
      <c r="D46"/>
      <c r="E46" s="35"/>
      <c r="F46" s="35"/>
      <c r="G46" s="35"/>
      <c r="H46" s="35"/>
      <c r="I46" s="35"/>
      <c r="J46" s="35"/>
      <c r="AD46" s="24" t="str">
        <f t="shared" si="5"/>
        <v/>
      </c>
      <c r="AE46" s="24" t="str">
        <f t="shared" si="5"/>
        <v/>
      </c>
    </row>
    <row r="47" spans="1:31">
      <c r="A47" s="38"/>
      <c r="B47" s="35"/>
      <c r="C47" s="38"/>
      <c r="D47"/>
      <c r="E47" s="35"/>
      <c r="F47" s="35"/>
      <c r="G47" s="35"/>
      <c r="H47" s="35"/>
      <c r="I47" s="35"/>
      <c r="J47" s="35"/>
      <c r="AD47" s="24" t="str">
        <f t="shared" si="5"/>
        <v/>
      </c>
      <c r="AE47" s="24" t="str">
        <f t="shared" si="5"/>
        <v/>
      </c>
    </row>
    <row r="48" spans="1:31">
      <c r="A48" s="38"/>
      <c r="B48" s="35"/>
      <c r="C48" s="38"/>
      <c r="D48"/>
      <c r="E48" s="35"/>
      <c r="F48" s="35"/>
      <c r="G48" s="35"/>
      <c r="H48" s="35"/>
      <c r="I48" s="35"/>
      <c r="J48" s="35"/>
      <c r="AD48" s="24" t="str">
        <f t="shared" si="5"/>
        <v/>
      </c>
      <c r="AE48" s="24" t="str">
        <f t="shared" si="5"/>
        <v/>
      </c>
    </row>
    <row r="49" spans="1:31">
      <c r="A49" s="38"/>
      <c r="B49" s="35"/>
      <c r="C49" s="38"/>
      <c r="D49"/>
      <c r="E49" s="35"/>
      <c r="F49" s="35"/>
      <c r="G49" s="35"/>
      <c r="H49" s="35"/>
      <c r="I49" s="35"/>
      <c r="J49" s="35"/>
      <c r="AD49" s="24" t="str">
        <f t="shared" si="5"/>
        <v/>
      </c>
      <c r="AE49" s="24" t="str">
        <f t="shared" si="5"/>
        <v/>
      </c>
    </row>
    <row r="50" spans="1:10">
      <c r="A50" s="38"/>
      <c r="B50" s="35"/>
      <c r="C50" s="38"/>
      <c r="D50"/>
      <c r="E50" s="35"/>
      <c r="F50" s="35"/>
      <c r="G50" s="35"/>
      <c r="H50" s="35"/>
      <c r="I50" s="35"/>
      <c r="J50" s="35"/>
    </row>
    <row r="51" spans="1:31">
      <c r="A51" s="38"/>
      <c r="B51" s="35"/>
      <c r="C51" s="38"/>
      <c r="D51"/>
      <c r="E51" s="35"/>
      <c r="F51" s="35"/>
      <c r="G51" s="35"/>
      <c r="H51" s="35"/>
      <c r="I51" s="35"/>
      <c r="J51" s="35"/>
      <c r="AD51" s="24" t="str">
        <f t="shared" ref="AD51:AE59" si="11">IF(OR(AD$13="",$E51=""),"",AC51)</f>
        <v/>
      </c>
      <c r="AE51" s="24" t="str">
        <f t="shared" si="11"/>
        <v/>
      </c>
    </row>
    <row r="52" spans="1:31">
      <c r="A52" s="38"/>
      <c r="B52" s="35"/>
      <c r="C52" s="38"/>
      <c r="D52"/>
      <c r="E52" s="35"/>
      <c r="F52" s="35"/>
      <c r="G52" s="35"/>
      <c r="H52" s="35"/>
      <c r="I52" s="35"/>
      <c r="J52" s="35"/>
      <c r="AD52" s="24" t="str">
        <f t="shared" si="11"/>
        <v/>
      </c>
      <c r="AE52" s="24" t="str">
        <f t="shared" si="11"/>
        <v/>
      </c>
    </row>
    <row r="53" spans="1:31">
      <c r="A53" s="38"/>
      <c r="B53" s="35"/>
      <c r="C53" s="38"/>
      <c r="D53"/>
      <c r="E53" s="35"/>
      <c r="F53" s="35"/>
      <c r="G53" s="35"/>
      <c r="H53" s="35"/>
      <c r="I53" s="35"/>
      <c r="J53" s="35"/>
      <c r="AD53" s="24" t="str">
        <f t="shared" si="11"/>
        <v/>
      </c>
      <c r="AE53" s="24" t="str">
        <f t="shared" si="11"/>
        <v/>
      </c>
    </row>
    <row r="54" spans="1:31">
      <c r="A54" s="38"/>
      <c r="B54" s="35"/>
      <c r="C54" s="38"/>
      <c r="D54"/>
      <c r="E54" s="35"/>
      <c r="F54" s="35"/>
      <c r="G54" s="35"/>
      <c r="H54" s="35"/>
      <c r="I54" s="35"/>
      <c r="J54" s="35"/>
      <c r="AD54" s="24" t="str">
        <f t="shared" si="11"/>
        <v/>
      </c>
      <c r="AE54" s="24" t="str">
        <f t="shared" si="11"/>
        <v/>
      </c>
    </row>
    <row r="55" spans="1:31">
      <c r="A55" s="38"/>
      <c r="B55" s="35"/>
      <c r="C55" s="38"/>
      <c r="D55"/>
      <c r="E55" s="35"/>
      <c r="F55" s="35"/>
      <c r="G55" s="35"/>
      <c r="H55" s="35"/>
      <c r="I55" s="35"/>
      <c r="J55" s="35"/>
      <c r="AD55" s="24" t="str">
        <f t="shared" si="11"/>
        <v/>
      </c>
      <c r="AE55" s="24" t="str">
        <f t="shared" si="11"/>
        <v/>
      </c>
    </row>
    <row r="56" spans="1:31">
      <c r="A56" s="38"/>
      <c r="B56" s="35"/>
      <c r="C56" s="38"/>
      <c r="D56"/>
      <c r="E56" s="35"/>
      <c r="F56" s="35"/>
      <c r="G56" s="35"/>
      <c r="H56" s="35"/>
      <c r="I56" s="35"/>
      <c r="J56" s="35"/>
      <c r="AD56" s="24" t="str">
        <f t="shared" si="11"/>
        <v/>
      </c>
      <c r="AE56" s="24" t="str">
        <f t="shared" si="11"/>
        <v/>
      </c>
    </row>
    <row r="57" spans="1:31">
      <c r="A57" s="38"/>
      <c r="B57" s="35"/>
      <c r="C57" s="38"/>
      <c r="D57"/>
      <c r="E57" s="35"/>
      <c r="F57" s="35"/>
      <c r="G57" s="35"/>
      <c r="H57" s="35"/>
      <c r="I57" s="35"/>
      <c r="J57" s="35"/>
      <c r="AD57" s="24" t="str">
        <f t="shared" si="11"/>
        <v/>
      </c>
      <c r="AE57" s="24" t="str">
        <f t="shared" si="11"/>
        <v/>
      </c>
    </row>
    <row r="58" spans="1:31">
      <c r="A58" s="38"/>
      <c r="B58" s="35"/>
      <c r="C58" s="38"/>
      <c r="D58"/>
      <c r="E58" s="35"/>
      <c r="F58" s="35"/>
      <c r="G58" s="35"/>
      <c r="H58" s="35"/>
      <c r="I58" s="35"/>
      <c r="J58" s="35"/>
      <c r="AD58" s="24" t="str">
        <f t="shared" si="11"/>
        <v/>
      </c>
      <c r="AE58" s="24" t="str">
        <f t="shared" si="11"/>
        <v/>
      </c>
    </row>
    <row r="59" spans="1:31">
      <c r="A59" s="38"/>
      <c r="B59" s="35"/>
      <c r="C59" s="38"/>
      <c r="D59"/>
      <c r="E59" s="35"/>
      <c r="F59" s="35"/>
      <c r="G59" s="35"/>
      <c r="H59" s="35"/>
      <c r="I59" s="35"/>
      <c r="J59" s="35"/>
      <c r="AD59" s="24" t="str">
        <f t="shared" si="11"/>
        <v/>
      </c>
      <c r="AE59" s="24" t="str">
        <f t="shared" si="11"/>
        <v/>
      </c>
    </row>
    <row r="60" spans="1:10">
      <c r="A60" s="38"/>
      <c r="B60" s="35"/>
      <c r="C60" s="38"/>
      <c r="D60"/>
      <c r="E60" s="35"/>
      <c r="F60" s="35"/>
      <c r="G60" s="35"/>
      <c r="H60" s="35"/>
      <c r="I60" s="35"/>
      <c r="J60" s="35"/>
    </row>
    <row r="61" spans="1:31">
      <c r="A61" s="38"/>
      <c r="B61" s="35"/>
      <c r="C61" s="38"/>
      <c r="D61"/>
      <c r="E61" s="35"/>
      <c r="F61" s="35"/>
      <c r="G61" s="35"/>
      <c r="H61" s="35"/>
      <c r="I61" s="35"/>
      <c r="J61" s="35"/>
      <c r="AD61" s="24" t="str">
        <f t="shared" ref="AD61:AE65" si="12">IF(OR(AD$13="",$E61=""),"",AC61)</f>
        <v/>
      </c>
      <c r="AE61" s="24" t="str">
        <f t="shared" si="12"/>
        <v/>
      </c>
    </row>
    <row r="62" spans="1:31">
      <c r="A62" s="38"/>
      <c r="B62" s="35"/>
      <c r="C62" s="38"/>
      <c r="D62"/>
      <c r="E62" s="35"/>
      <c r="F62" s="35"/>
      <c r="G62" s="35"/>
      <c r="H62" s="35"/>
      <c r="I62" s="35"/>
      <c r="J62" s="35"/>
      <c r="AD62" s="24" t="str">
        <f t="shared" si="12"/>
        <v/>
      </c>
      <c r="AE62" s="24" t="str">
        <f t="shared" si="12"/>
        <v/>
      </c>
    </row>
    <row r="63" spans="1:31">
      <c r="A63" s="38"/>
      <c r="B63" s="35"/>
      <c r="C63" s="38"/>
      <c r="D63"/>
      <c r="E63" s="35"/>
      <c r="F63" s="35"/>
      <c r="G63" s="35"/>
      <c r="H63" s="35"/>
      <c r="I63" s="35"/>
      <c r="J63" s="35"/>
      <c r="AD63" s="24" t="str">
        <f t="shared" si="12"/>
        <v/>
      </c>
      <c r="AE63" s="24" t="str">
        <f t="shared" si="12"/>
        <v/>
      </c>
    </row>
    <row r="64" spans="1:31">
      <c r="A64" s="38"/>
      <c r="B64" s="35"/>
      <c r="C64" s="38"/>
      <c r="D64"/>
      <c r="E64" s="35"/>
      <c r="F64" s="35"/>
      <c r="G64" s="35"/>
      <c r="H64" s="35"/>
      <c r="I64" s="35"/>
      <c r="J64" s="35"/>
      <c r="AD64" s="24" t="str">
        <f t="shared" si="12"/>
        <v/>
      </c>
      <c r="AE64" s="24" t="str">
        <f t="shared" si="12"/>
        <v/>
      </c>
    </row>
    <row r="65" spans="1:31">
      <c r="A65" s="38"/>
      <c r="B65" s="35"/>
      <c r="C65" s="38"/>
      <c r="D65"/>
      <c r="E65" s="35"/>
      <c r="F65" s="35"/>
      <c r="G65" s="35"/>
      <c r="H65" s="35"/>
      <c r="I65" s="35"/>
      <c r="J65" s="35"/>
      <c r="AD65" s="24" t="str">
        <f t="shared" si="12"/>
        <v/>
      </c>
      <c r="AE65" s="24" t="str">
        <f t="shared" si="12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E65">
    <cfRule type="expression" dxfId="15" priority="1" stopIfTrue="1">
      <formula>$D14="Done"</formula>
    </cfRule>
    <cfRule type="expression" dxfId="16" priority="2" stopIfTrue="1">
      <formula>$D14="Ongoing"</formula>
    </cfRule>
  </conditionalFormatting>
  <dataValidations count="1">
    <dataValidation type="list" allowBlank="1" showInputMessage="1" sqref="D2:D7 D14:D26 D27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8"/>
  <sheetViews>
    <sheetView workbookViewId="0">
      <pane ySplit="13" topLeftCell="A14" activePane="bottomLeft" state="frozen"/>
      <selection/>
      <selection pane="bottomLeft" activeCell="M24" sqref="M24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3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27">
        <f>'Release Plan'!B6</f>
        <v>42634</v>
      </c>
    </row>
    <row r="3" spans="1:2">
      <c r="A3" s="28">
        <f>'Release Plan'!D6</f>
        <v>42640</v>
      </c>
      <c r="B3" s="29"/>
    </row>
    <row r="4" spans="1:2">
      <c r="A4" s="30"/>
      <c r="B4" s="29"/>
    </row>
    <row r="8" spans="1:31">
      <c r="A8" s="31" t="s">
        <v>121</v>
      </c>
      <c r="B8" s="32">
        <v>7</v>
      </c>
      <c r="C8" s="31"/>
      <c r="D8" s="33"/>
      <c r="E8" s="31" t="s">
        <v>122</v>
      </c>
      <c r="F8" s="31"/>
      <c r="G8" s="31" t="s">
        <v>123</v>
      </c>
      <c r="H8" s="31"/>
      <c r="I8" s="31"/>
      <c r="J8" s="31"/>
      <c r="K8" s="31"/>
      <c r="L8" s="31"/>
      <c r="M8" s="3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1" t="s">
        <v>124</v>
      </c>
      <c r="B9" s="32">
        <v>5</v>
      </c>
      <c r="C9" s="31" t="s">
        <v>3</v>
      </c>
      <c r="D9" s="31" t="s">
        <v>125</v>
      </c>
      <c r="E9" s="34">
        <f ca="1">SUM(OFFSET(E13,1,0,TaskRows,1))</f>
        <v>70</v>
      </c>
      <c r="F9" s="34">
        <f ca="1">SUM(OFFSET(F13,1,0,TaskRows,1))</f>
        <v>4</v>
      </c>
      <c r="G9" s="34">
        <f ca="1">IF(AND(SUM(OFFSET(G13,1,0,TaskRows,1))=0),0,SUM(OFFSET(G13,1,0,TaskRows,1)))</f>
        <v>10</v>
      </c>
      <c r="H9" s="34">
        <f ca="1">IF(AND(SUM(OFFSET(H13,1,0,TaskRows,1))=0),"",SUM(OFFSET(H13,1,0,TaskRows,1)))</f>
        <v>14</v>
      </c>
      <c r="I9" s="34">
        <f ca="1" t="shared" ref="H9:AE9" si="0">IF(AND(SUM(OFFSET(I13,1,0,TaskRows,1))=0),"",SUM(OFFSET(I13,1,0,TaskRows,1)))</f>
        <v>12</v>
      </c>
      <c r="J9" s="34">
        <f ca="1" t="shared" si="0"/>
        <v>12</v>
      </c>
      <c r="K9" s="34">
        <f ca="1" t="shared" si="0"/>
        <v>4</v>
      </c>
      <c r="L9" s="34">
        <f ca="1" t="shared" si="0"/>
        <v>12.5</v>
      </c>
      <c r="M9" s="34">
        <f ca="1" t="shared" si="0"/>
        <v>12</v>
      </c>
      <c r="N9" s="34" t="str">
        <f ca="1" t="shared" si="0"/>
        <v/>
      </c>
      <c r="O9" s="34" t="str">
        <f ca="1" t="shared" si="0"/>
        <v/>
      </c>
      <c r="P9" s="34" t="str">
        <f ca="1" t="shared" si="0"/>
        <v/>
      </c>
      <c r="Q9" s="34" t="str">
        <f ca="1" t="shared" si="0"/>
        <v/>
      </c>
      <c r="R9" s="34" t="str">
        <f ca="1" t="shared" si="0"/>
        <v/>
      </c>
      <c r="S9" s="34" t="str">
        <f ca="1" t="shared" si="0"/>
        <v/>
      </c>
      <c r="T9" s="34" t="str">
        <f ca="1" t="shared" si="0"/>
        <v/>
      </c>
      <c r="U9" s="34" t="str">
        <f ca="1" t="shared" si="0"/>
        <v/>
      </c>
      <c r="V9" s="34" t="str">
        <f ca="1" t="shared" si="0"/>
        <v/>
      </c>
      <c r="W9" s="34" t="str">
        <f ca="1" t="shared" si="0"/>
        <v/>
      </c>
      <c r="X9" s="34" t="str">
        <f ca="1" t="shared" si="0"/>
        <v/>
      </c>
      <c r="Y9" s="34" t="str">
        <f ca="1" t="shared" si="0"/>
        <v/>
      </c>
      <c r="Z9" s="34" t="str">
        <f ca="1" t="shared" si="0"/>
        <v/>
      </c>
      <c r="AA9" s="34" t="str">
        <f ca="1" t="shared" si="0"/>
        <v/>
      </c>
      <c r="AB9" s="34" t="str">
        <f ca="1" t="shared" si="0"/>
        <v/>
      </c>
      <c r="AC9" s="34" t="str">
        <f ca="1" t="shared" si="0"/>
        <v/>
      </c>
      <c r="AD9" s="34" t="str">
        <f ca="1" t="shared" si="0"/>
        <v/>
      </c>
      <c r="AE9" s="34" t="str">
        <f ca="1" t="shared" si="0"/>
        <v/>
      </c>
    </row>
    <row r="10" customFormat="1" hidden="1" spans="1:31">
      <c r="A10" t="s">
        <v>126</v>
      </c>
      <c r="B10" s="35">
        <f>IF(COUNTA(A14:A263)=0,1,COUNTA(A14:A263))</f>
        <v>25</v>
      </c>
      <c r="C10" t="s">
        <v>127</v>
      </c>
      <c r="D10" s="35">
        <f ca="1">IF(COUNTIF(G9:AE9,"&gt;0")=0,1,COUNTIF(G9:AE9,"&gt;0"))</f>
        <v>7</v>
      </c>
      <c r="E10" s="35"/>
      <c r="F10" s="35"/>
      <c r="G10" s="35">
        <f ca="1">IF(G13="","",$E9-$E9/($B8-1)*(G13-1))</f>
        <v>70</v>
      </c>
      <c r="H10" s="35">
        <f ca="1" t="shared" ref="H10:AE10" si="1">IF(H13="","",TotalEffort-TotalEffort/(ImplementationDays)*(H13-1))</f>
        <v>60</v>
      </c>
      <c r="I10" s="35">
        <f ca="1" t="shared" si="1"/>
        <v>50</v>
      </c>
      <c r="J10" s="35">
        <f ca="1" t="shared" si="1"/>
        <v>40</v>
      </c>
      <c r="K10" s="35">
        <f ca="1" t="shared" si="1"/>
        <v>30</v>
      </c>
      <c r="L10" s="35">
        <f ca="1" t="shared" si="1"/>
        <v>20</v>
      </c>
      <c r="M10" s="35">
        <f ca="1" t="shared" si="1"/>
        <v>10</v>
      </c>
      <c r="N10" s="35" t="str">
        <f ca="1" t="shared" si="1"/>
        <v/>
      </c>
      <c r="O10" s="35" t="str">
        <f ca="1" t="shared" si="1"/>
        <v/>
      </c>
      <c r="P10" s="35" t="str">
        <f ca="1" t="shared" si="1"/>
        <v/>
      </c>
      <c r="Q10" s="35" t="str">
        <f ca="1" t="shared" si="1"/>
        <v/>
      </c>
      <c r="R10" s="35" t="str">
        <f ca="1" t="shared" si="1"/>
        <v/>
      </c>
      <c r="S10" s="35" t="str">
        <f ca="1" t="shared" si="1"/>
        <v/>
      </c>
      <c r="T10" s="35" t="str">
        <f ca="1" t="shared" si="1"/>
        <v/>
      </c>
      <c r="U10" s="35" t="str">
        <f ca="1" t="shared" si="1"/>
        <v/>
      </c>
      <c r="V10" s="35" t="str">
        <f ca="1" t="shared" si="1"/>
        <v/>
      </c>
      <c r="W10" s="35" t="str">
        <f ca="1" t="shared" si="1"/>
        <v/>
      </c>
      <c r="X10" s="35" t="str">
        <f ca="1" t="shared" si="1"/>
        <v/>
      </c>
      <c r="Y10" s="35" t="str">
        <f ca="1" t="shared" si="1"/>
        <v/>
      </c>
      <c r="Z10" s="35" t="str">
        <f ca="1" t="shared" si="1"/>
        <v/>
      </c>
      <c r="AA10" s="35" t="str">
        <f ca="1" t="shared" si="1"/>
        <v/>
      </c>
      <c r="AB10" s="35" t="str">
        <f ca="1" t="shared" si="1"/>
        <v/>
      </c>
      <c r="AC10" s="35" t="str">
        <f ca="1" t="shared" si="1"/>
        <v/>
      </c>
      <c r="AD10" s="35" t="str">
        <f ca="1" t="shared" si="1"/>
        <v/>
      </c>
      <c r="AE10" s="35" t="str">
        <f ca="1" t="shared" si="1"/>
        <v/>
      </c>
    </row>
    <row r="11" customFormat="1" hidden="1" spans="1:31">
      <c r="A11" s="36" t="s">
        <v>128</v>
      </c>
      <c r="C11" t="s">
        <v>92</v>
      </c>
      <c r="D11" s="35"/>
      <c r="E11" s="35"/>
      <c r="F11" s="35"/>
      <c r="G11" s="35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10.3</v>
      </c>
      <c r="H11" s="35">
        <f ca="1" t="shared" si="2"/>
        <v>10.35</v>
      </c>
      <c r="I11" s="35">
        <f ca="1" t="shared" si="2"/>
        <v>10.4</v>
      </c>
      <c r="J11" s="35">
        <f ca="1" t="shared" si="2"/>
        <v>10.45</v>
      </c>
      <c r="K11" s="35">
        <f ca="1" t="shared" si="2"/>
        <v>10.5</v>
      </c>
      <c r="L11" s="35">
        <f ca="1" t="shared" si="2"/>
        <v>10.55</v>
      </c>
      <c r="M11" s="35">
        <f ca="1" t="shared" si="2"/>
        <v>10.6</v>
      </c>
      <c r="N11" s="35">
        <f ca="1" t="shared" si="2"/>
        <v>10.65</v>
      </c>
      <c r="O11" s="35">
        <f ca="1" t="shared" si="2"/>
        <v>10.7</v>
      </c>
      <c r="P11" s="35">
        <f ca="1" t="shared" si="2"/>
        <v>10.75</v>
      </c>
      <c r="Q11" s="35">
        <f ca="1" t="shared" si="2"/>
        <v>10.8</v>
      </c>
      <c r="R11" s="35">
        <f ca="1" t="shared" si="2"/>
        <v>10.85</v>
      </c>
      <c r="S11" s="35">
        <f ca="1" t="shared" si="2"/>
        <v>10.9</v>
      </c>
      <c r="T11" s="35">
        <f ca="1" t="shared" si="2"/>
        <v>10.95</v>
      </c>
      <c r="U11" s="35">
        <f ca="1" t="shared" si="2"/>
        <v>11</v>
      </c>
      <c r="V11" s="35">
        <f ca="1" t="shared" si="2"/>
        <v>11.05</v>
      </c>
      <c r="W11" s="35">
        <f ca="1" t="shared" si="2"/>
        <v>11.1</v>
      </c>
      <c r="X11" s="35">
        <f ca="1" t="shared" si="2"/>
        <v>11.15</v>
      </c>
      <c r="Y11" s="35">
        <f ca="1" t="shared" si="2"/>
        <v>11.2</v>
      </c>
      <c r="Z11" s="35">
        <f ca="1" t="shared" si="2"/>
        <v>11.25</v>
      </c>
      <c r="AA11" s="35">
        <f ca="1" t="shared" si="2"/>
        <v>11.3</v>
      </c>
      <c r="AB11" s="35">
        <f ca="1" t="shared" si="2"/>
        <v>11.35</v>
      </c>
      <c r="AC11" s="35">
        <f ca="1" t="shared" si="2"/>
        <v>11.4</v>
      </c>
      <c r="AD11" s="35">
        <f ca="1" t="shared" si="2"/>
        <v>11.45</v>
      </c>
      <c r="AE11" s="35">
        <f ca="1" t="shared" si="2"/>
        <v>11.5</v>
      </c>
    </row>
    <row r="12" customFormat="1" hidden="1" spans="1:31">
      <c r="A12" s="36" t="s">
        <v>129</v>
      </c>
      <c r="C12" t="s">
        <v>130</v>
      </c>
      <c r="D12" s="35">
        <f ca="1">IF(DoneDays&gt;B9,B9,DoneDays)</f>
        <v>5</v>
      </c>
      <c r="E12" s="35"/>
      <c r="F12" s="35"/>
      <c r="G12" s="35">
        <f ca="1">IF(DoneDays&gt;E12,E12+1,"")</f>
        <v>1</v>
      </c>
      <c r="H12" s="35">
        <v>2</v>
      </c>
      <c r="I12" s="35">
        <v>3</v>
      </c>
      <c r="J12" s="35">
        <v>4</v>
      </c>
      <c r="K12" s="35">
        <v>5</v>
      </c>
      <c r="L12" s="35">
        <v>6</v>
      </c>
      <c r="M12" s="35">
        <v>7</v>
      </c>
      <c r="N12" s="35">
        <v>8</v>
      </c>
      <c r="O12" s="35">
        <v>9</v>
      </c>
      <c r="P12" s="35">
        <v>10</v>
      </c>
      <c r="Q12" s="35">
        <v>11</v>
      </c>
      <c r="R12" s="35">
        <v>12</v>
      </c>
      <c r="S12" s="35">
        <v>13</v>
      </c>
      <c r="T12" s="35">
        <v>14</v>
      </c>
      <c r="U12" s="35">
        <v>15</v>
      </c>
      <c r="V12" s="35">
        <v>16</v>
      </c>
      <c r="W12" s="35">
        <v>17</v>
      </c>
      <c r="X12" s="35">
        <v>18</v>
      </c>
      <c r="Y12" s="35">
        <v>19</v>
      </c>
      <c r="Z12" s="35">
        <v>20</v>
      </c>
      <c r="AA12" s="35">
        <v>21</v>
      </c>
      <c r="AB12" s="35">
        <v>22</v>
      </c>
      <c r="AC12" s="35">
        <v>23</v>
      </c>
      <c r="AD12" s="35">
        <v>24</v>
      </c>
      <c r="AE12" s="35">
        <v>25</v>
      </c>
    </row>
    <row r="13" spans="1:31">
      <c r="A13" s="31" t="s">
        <v>131</v>
      </c>
      <c r="B13" s="37" t="s">
        <v>23</v>
      </c>
      <c r="C13" s="31" t="s">
        <v>132</v>
      </c>
      <c r="D13" s="31" t="s">
        <v>6</v>
      </c>
      <c r="E13" s="37" t="s">
        <v>133</v>
      </c>
      <c r="F13" s="37" t="s">
        <v>134</v>
      </c>
      <c r="G13" s="37">
        <v>1</v>
      </c>
      <c r="H13" s="37">
        <f t="shared" ref="H13:AE13" si="3">IF($B$8&gt;G13,G13+1,"")</f>
        <v>2</v>
      </c>
      <c r="I13" s="37">
        <f t="shared" si="3"/>
        <v>3</v>
      </c>
      <c r="J13" s="37">
        <f t="shared" si="3"/>
        <v>4</v>
      </c>
      <c r="K13" s="37">
        <f t="shared" si="3"/>
        <v>5</v>
      </c>
      <c r="L13" s="37">
        <f t="shared" si="3"/>
        <v>6</v>
      </c>
      <c r="M13" s="37">
        <f t="shared" si="3"/>
        <v>7</v>
      </c>
      <c r="N13" s="37" t="str">
        <f t="shared" si="3"/>
        <v/>
      </c>
      <c r="O13" s="37" t="str">
        <f t="shared" si="3"/>
        <v/>
      </c>
      <c r="P13" s="37" t="str">
        <f t="shared" si="3"/>
        <v/>
      </c>
      <c r="Q13" s="37" t="str">
        <f t="shared" si="3"/>
        <v/>
      </c>
      <c r="R13" s="37" t="str">
        <f t="shared" si="3"/>
        <v/>
      </c>
      <c r="S13" s="37" t="str">
        <f t="shared" si="3"/>
        <v/>
      </c>
      <c r="T13" s="37" t="str">
        <f t="shared" si="3"/>
        <v/>
      </c>
      <c r="U13" s="37" t="str">
        <f t="shared" si="3"/>
        <v/>
      </c>
      <c r="V13" s="37" t="str">
        <f t="shared" si="3"/>
        <v/>
      </c>
      <c r="W13" s="37" t="str">
        <f t="shared" si="3"/>
        <v/>
      </c>
      <c r="X13" s="37" t="str">
        <f t="shared" si="3"/>
        <v/>
      </c>
      <c r="Y13" s="37" t="str">
        <f t="shared" si="3"/>
        <v/>
      </c>
      <c r="Z13" s="37" t="str">
        <f t="shared" si="3"/>
        <v/>
      </c>
      <c r="AA13" s="37" t="str">
        <f t="shared" si="3"/>
        <v/>
      </c>
      <c r="AB13" s="37" t="str">
        <f t="shared" si="3"/>
        <v/>
      </c>
      <c r="AC13" s="37" t="str">
        <f t="shared" si="3"/>
        <v/>
      </c>
      <c r="AD13" s="37" t="str">
        <f t="shared" si="3"/>
        <v/>
      </c>
      <c r="AE13" s="37" t="str">
        <f t="shared" si="3"/>
        <v/>
      </c>
    </row>
    <row r="14" spans="1:10">
      <c r="A14" s="38" t="s">
        <v>162</v>
      </c>
      <c r="B14" s="35"/>
      <c r="C14" s="38" t="s">
        <v>142</v>
      </c>
      <c r="D14" t="s">
        <v>28</v>
      </c>
      <c r="E14" s="35">
        <v>4</v>
      </c>
      <c r="F14" s="35">
        <f t="shared" ref="F14:F18" si="4">IF(E14="","",IF(OR(E14-SUM(G14:M14)&lt;0,D14="Done"),0,E14-SUM(G14:M14)))</f>
        <v>0</v>
      </c>
      <c r="G14" s="35">
        <v>2</v>
      </c>
      <c r="H14" s="35">
        <v>2</v>
      </c>
      <c r="I14" s="35"/>
      <c r="J14" s="35"/>
    </row>
    <row r="15" spans="1:10">
      <c r="A15" s="38" t="s">
        <v>163</v>
      </c>
      <c r="B15" s="35"/>
      <c r="C15" s="38" t="s">
        <v>142</v>
      </c>
      <c r="D15" t="s">
        <v>28</v>
      </c>
      <c r="E15" s="35">
        <v>8</v>
      </c>
      <c r="F15" s="35">
        <f t="shared" si="4"/>
        <v>0</v>
      </c>
      <c r="G15" s="35">
        <v>4</v>
      </c>
      <c r="H15" s="35">
        <v>3</v>
      </c>
      <c r="I15" s="35">
        <v>1</v>
      </c>
      <c r="J15" s="35"/>
    </row>
    <row r="16" spans="1:10">
      <c r="A16" s="38" t="s">
        <v>164</v>
      </c>
      <c r="B16" s="35"/>
      <c r="C16" s="38" t="s">
        <v>142</v>
      </c>
      <c r="D16" t="s">
        <v>28</v>
      </c>
      <c r="E16" s="35">
        <v>8</v>
      </c>
      <c r="F16" s="35">
        <f t="shared" si="4"/>
        <v>0</v>
      </c>
      <c r="G16" s="35">
        <v>4</v>
      </c>
      <c r="H16" s="35">
        <v>3</v>
      </c>
      <c r="I16" s="35">
        <v>1</v>
      </c>
      <c r="J16" s="35"/>
    </row>
    <row r="17" spans="1:11">
      <c r="A17" s="38" t="s">
        <v>165</v>
      </c>
      <c r="B17" s="35"/>
      <c r="C17" s="38" t="s">
        <v>138</v>
      </c>
      <c r="D17" t="s">
        <v>28</v>
      </c>
      <c r="E17" s="35">
        <v>4</v>
      </c>
      <c r="F17" s="35">
        <f t="shared" si="4"/>
        <v>0</v>
      </c>
      <c r="G17" s="35">
        <v>0</v>
      </c>
      <c r="H17" s="35">
        <v>0</v>
      </c>
      <c r="I17" s="35"/>
      <c r="J17" s="35"/>
      <c r="K17" s="24">
        <v>4</v>
      </c>
    </row>
    <row r="18" spans="1:10">
      <c r="A18" s="38" t="s">
        <v>166</v>
      </c>
      <c r="B18" s="35"/>
      <c r="C18" s="38" t="s">
        <v>142</v>
      </c>
      <c r="D18" t="s">
        <v>28</v>
      </c>
      <c r="E18" s="35">
        <v>2</v>
      </c>
      <c r="F18" s="35">
        <f t="shared" si="4"/>
        <v>0</v>
      </c>
      <c r="G18" s="35"/>
      <c r="H18" s="35"/>
      <c r="I18" s="35"/>
      <c r="J18" s="35">
        <v>2</v>
      </c>
    </row>
    <row r="19" spans="1:12">
      <c r="A19" s="38" t="s">
        <v>167</v>
      </c>
      <c r="B19" s="35"/>
      <c r="C19" s="38" t="s">
        <v>142</v>
      </c>
      <c r="D19" t="s">
        <v>28</v>
      </c>
      <c r="E19" s="35">
        <v>2</v>
      </c>
      <c r="F19" s="35">
        <f t="shared" ref="F19:F37" si="5">IF(E19="","",IF(OR(E19-SUM(G19:M19)&lt;0,D19="Done"),0,E19-SUM(G19:M19)))</f>
        <v>0</v>
      </c>
      <c r="G19" s="35"/>
      <c r="H19" s="35"/>
      <c r="I19" s="35"/>
      <c r="J19" s="35"/>
      <c r="L19" s="24">
        <v>2</v>
      </c>
    </row>
    <row r="20" spans="1:12">
      <c r="A20" s="38" t="s">
        <v>168</v>
      </c>
      <c r="B20" s="35"/>
      <c r="C20" s="38" t="s">
        <v>142</v>
      </c>
      <c r="D20" t="s">
        <v>28</v>
      </c>
      <c r="E20" s="35">
        <v>2</v>
      </c>
      <c r="F20" s="35">
        <f t="shared" si="5"/>
        <v>0</v>
      </c>
      <c r="G20" s="35"/>
      <c r="H20" s="35"/>
      <c r="I20" s="35"/>
      <c r="J20" s="35"/>
      <c r="L20" s="24">
        <v>0.5</v>
      </c>
    </row>
    <row r="21" spans="1:12">
      <c r="A21" s="38" t="s">
        <v>169</v>
      </c>
      <c r="B21" s="35"/>
      <c r="C21" s="38" t="s">
        <v>142</v>
      </c>
      <c r="D21" t="s">
        <v>28</v>
      </c>
      <c r="E21" s="35">
        <v>2</v>
      </c>
      <c r="F21" s="35">
        <f t="shared" si="5"/>
        <v>0</v>
      </c>
      <c r="G21" s="35"/>
      <c r="H21" s="35"/>
      <c r="I21" s="35"/>
      <c r="J21" s="35"/>
      <c r="L21" s="24">
        <v>1</v>
      </c>
    </row>
    <row r="22" spans="1:10">
      <c r="A22" s="38" t="s">
        <v>170</v>
      </c>
      <c r="B22" s="35"/>
      <c r="C22" s="38" t="s">
        <v>142</v>
      </c>
      <c r="D22" t="s">
        <v>10</v>
      </c>
      <c r="E22" s="35">
        <v>2</v>
      </c>
      <c r="F22" s="35">
        <f t="shared" si="5"/>
        <v>2</v>
      </c>
      <c r="G22" s="35"/>
      <c r="H22" s="35"/>
      <c r="I22" s="35"/>
      <c r="J22" s="35"/>
    </row>
    <row r="23" spans="1:13">
      <c r="A23" s="38" t="s">
        <v>171</v>
      </c>
      <c r="B23" s="35"/>
      <c r="C23" s="38" t="s">
        <v>142</v>
      </c>
      <c r="D23" t="s">
        <v>28</v>
      </c>
      <c r="E23" s="35">
        <v>2</v>
      </c>
      <c r="F23" s="35">
        <f t="shared" si="5"/>
        <v>0</v>
      </c>
      <c r="G23" s="35"/>
      <c r="H23" s="35"/>
      <c r="I23" s="35"/>
      <c r="J23" s="35"/>
      <c r="M23" s="24">
        <v>2</v>
      </c>
    </row>
    <row r="24" spans="1:10">
      <c r="A24" s="38" t="s">
        <v>172</v>
      </c>
      <c r="B24" s="35"/>
      <c r="C24" s="38" t="s">
        <v>142</v>
      </c>
      <c r="D24" t="s">
        <v>10</v>
      </c>
      <c r="E24" s="35">
        <v>2</v>
      </c>
      <c r="F24" s="35">
        <f t="shared" si="5"/>
        <v>2</v>
      </c>
      <c r="G24" s="35"/>
      <c r="H24" s="35"/>
      <c r="I24" s="35"/>
      <c r="J24" s="35"/>
    </row>
    <row r="25" spans="1:10">
      <c r="A25" s="38" t="s">
        <v>173</v>
      </c>
      <c r="B25" s="35"/>
      <c r="C25" s="38" t="s">
        <v>138</v>
      </c>
      <c r="D25" t="s">
        <v>32</v>
      </c>
      <c r="E25" s="35">
        <v>2</v>
      </c>
      <c r="F25" s="35">
        <f t="shared" si="5"/>
        <v>0</v>
      </c>
      <c r="G25" s="35"/>
      <c r="H25" s="35">
        <v>2</v>
      </c>
      <c r="I25" s="35"/>
      <c r="J25" s="35"/>
    </row>
    <row r="26" spans="1:12">
      <c r="A26" s="38" t="s">
        <v>174</v>
      </c>
      <c r="B26" s="35"/>
      <c r="C26" s="38" t="s">
        <v>138</v>
      </c>
      <c r="D26" t="s">
        <v>32</v>
      </c>
      <c r="E26" s="35">
        <v>2</v>
      </c>
      <c r="F26" s="35">
        <f t="shared" si="5"/>
        <v>0</v>
      </c>
      <c r="G26" s="35"/>
      <c r="H26" s="35">
        <v>2</v>
      </c>
      <c r="I26" s="35"/>
      <c r="J26" s="35"/>
      <c r="K26" s="35"/>
      <c r="L26" s="35"/>
    </row>
    <row r="27" spans="1:12">
      <c r="A27" s="38" t="s">
        <v>175</v>
      </c>
      <c r="B27" s="35"/>
      <c r="C27" s="38" t="s">
        <v>138</v>
      </c>
      <c r="D27" t="s">
        <v>32</v>
      </c>
      <c r="E27" s="35">
        <v>2</v>
      </c>
      <c r="F27" s="35">
        <f t="shared" si="5"/>
        <v>0</v>
      </c>
      <c r="G27" s="35"/>
      <c r="H27" s="35">
        <v>2</v>
      </c>
      <c r="I27" s="35"/>
      <c r="J27" s="35"/>
      <c r="K27" s="35"/>
      <c r="L27" s="35"/>
    </row>
    <row r="28" spans="1:10">
      <c r="A28" s="38" t="s">
        <v>176</v>
      </c>
      <c r="B28" s="35"/>
      <c r="C28" s="38" t="s">
        <v>138</v>
      </c>
      <c r="D28" t="s">
        <v>32</v>
      </c>
      <c r="E28" s="35">
        <v>2</v>
      </c>
      <c r="F28" s="35">
        <f t="shared" si="5"/>
        <v>0</v>
      </c>
      <c r="G28" s="35"/>
      <c r="H28" s="35"/>
      <c r="I28" s="35">
        <v>2</v>
      </c>
      <c r="J28" s="35"/>
    </row>
    <row r="29" spans="1:10">
      <c r="A29" s="38" t="s">
        <v>177</v>
      </c>
      <c r="B29" s="35"/>
      <c r="C29" s="38" t="s">
        <v>138</v>
      </c>
      <c r="D29" t="s">
        <v>32</v>
      </c>
      <c r="E29" s="35">
        <v>2</v>
      </c>
      <c r="F29" s="35">
        <f t="shared" si="5"/>
        <v>0</v>
      </c>
      <c r="G29" s="35"/>
      <c r="H29" s="35"/>
      <c r="I29" s="35">
        <v>2</v>
      </c>
      <c r="J29" s="35"/>
    </row>
    <row r="30" spans="1:10">
      <c r="A30" s="38" t="s">
        <v>178</v>
      </c>
      <c r="B30" s="35"/>
      <c r="C30" s="38" t="s">
        <v>138</v>
      </c>
      <c r="D30" t="s">
        <v>32</v>
      </c>
      <c r="E30" s="35">
        <v>2</v>
      </c>
      <c r="F30" s="35">
        <f t="shared" si="5"/>
        <v>0</v>
      </c>
      <c r="G30" s="35"/>
      <c r="H30" s="35"/>
      <c r="I30" s="35">
        <v>2</v>
      </c>
      <c r="J30" s="35"/>
    </row>
    <row r="31" spans="1:10">
      <c r="A31" s="38" t="s">
        <v>179</v>
      </c>
      <c r="B31" s="35"/>
      <c r="C31" s="38" t="s">
        <v>138</v>
      </c>
      <c r="D31" t="s">
        <v>32</v>
      </c>
      <c r="E31" s="35">
        <v>2</v>
      </c>
      <c r="F31" s="35">
        <f t="shared" si="5"/>
        <v>0</v>
      </c>
      <c r="G31" s="35"/>
      <c r="H31" s="35"/>
      <c r="I31" s="35"/>
      <c r="J31" s="35">
        <v>2</v>
      </c>
    </row>
    <row r="32" spans="1:10">
      <c r="A32" s="38" t="s">
        <v>180</v>
      </c>
      <c r="B32" s="35"/>
      <c r="C32" s="38" t="s">
        <v>138</v>
      </c>
      <c r="D32" t="s">
        <v>32</v>
      </c>
      <c r="E32" s="35">
        <v>2</v>
      </c>
      <c r="F32" s="35">
        <f t="shared" si="5"/>
        <v>0</v>
      </c>
      <c r="G32" s="35"/>
      <c r="H32" s="35"/>
      <c r="I32" s="35"/>
      <c r="J32" s="35">
        <v>2</v>
      </c>
    </row>
    <row r="33" spans="1:10">
      <c r="A33" s="38" t="s">
        <v>181</v>
      </c>
      <c r="B33" s="35"/>
      <c r="C33" s="38" t="s">
        <v>138</v>
      </c>
      <c r="D33" t="s">
        <v>32</v>
      </c>
      <c r="E33" s="35">
        <v>2</v>
      </c>
      <c r="F33" s="35">
        <f t="shared" si="5"/>
        <v>0</v>
      </c>
      <c r="G33" s="35"/>
      <c r="H33" s="35"/>
      <c r="I33" s="35"/>
      <c r="J33" s="35">
        <v>2</v>
      </c>
    </row>
    <row r="34" spans="1:10">
      <c r="A34" s="38" t="s">
        <v>182</v>
      </c>
      <c r="B34" s="35"/>
      <c r="C34" s="38" t="s">
        <v>142</v>
      </c>
      <c r="D34" t="s">
        <v>183</v>
      </c>
      <c r="E34" s="35">
        <v>4</v>
      </c>
      <c r="F34" s="35">
        <f t="shared" si="5"/>
        <v>0</v>
      </c>
      <c r="G34" s="35"/>
      <c r="H34" s="35"/>
      <c r="I34" s="35">
        <v>4</v>
      </c>
      <c r="J34" s="35">
        <v>4</v>
      </c>
    </row>
    <row r="35" spans="1:12">
      <c r="A35" s="38" t="s">
        <v>184</v>
      </c>
      <c r="B35" s="35"/>
      <c r="C35" s="38" t="s">
        <v>142</v>
      </c>
      <c r="D35" t="s">
        <v>28</v>
      </c>
      <c r="E35" s="35">
        <v>2</v>
      </c>
      <c r="F35" s="35">
        <f t="shared" si="5"/>
        <v>0</v>
      </c>
      <c r="G35" s="35"/>
      <c r="H35" s="35"/>
      <c r="I35" s="35"/>
      <c r="J35" s="35"/>
      <c r="L35" s="24">
        <v>2</v>
      </c>
    </row>
    <row r="36" spans="1:12">
      <c r="A36" s="38" t="s">
        <v>185</v>
      </c>
      <c r="B36" s="35"/>
      <c r="C36" s="38" t="s">
        <v>142</v>
      </c>
      <c r="D36" t="s">
        <v>28</v>
      </c>
      <c r="E36" s="35">
        <v>2</v>
      </c>
      <c r="F36" s="35">
        <f t="shared" si="5"/>
        <v>0</v>
      </c>
      <c r="G36" s="35"/>
      <c r="H36" s="35"/>
      <c r="I36" s="35"/>
      <c r="J36" s="35"/>
      <c r="L36" s="24">
        <v>4</v>
      </c>
    </row>
    <row r="37" spans="1:13">
      <c r="A37" s="38" t="s">
        <v>186</v>
      </c>
      <c r="B37" s="35"/>
      <c r="C37" s="38" t="s">
        <v>142</v>
      </c>
      <c r="D37" t="s">
        <v>28</v>
      </c>
      <c r="E37" s="35">
        <v>2</v>
      </c>
      <c r="F37" s="35"/>
      <c r="G37" s="35"/>
      <c r="H37" s="35"/>
      <c r="I37" s="35"/>
      <c r="J37" s="35"/>
      <c r="L37" s="24">
        <v>3</v>
      </c>
      <c r="M37" s="24">
        <v>2</v>
      </c>
    </row>
    <row r="38" spans="1:13">
      <c r="A38" s="38" t="s">
        <v>187</v>
      </c>
      <c r="B38" s="35"/>
      <c r="C38" s="38" t="s">
        <v>142</v>
      </c>
      <c r="D38" t="s">
        <v>28</v>
      </c>
      <c r="E38" s="35">
        <v>4</v>
      </c>
      <c r="F38" s="35"/>
      <c r="G38" s="35"/>
      <c r="H38" s="35"/>
      <c r="I38" s="35"/>
      <c r="J38" s="35"/>
      <c r="M38" s="24">
        <v>8</v>
      </c>
    </row>
    <row r="39" spans="1:10">
      <c r="A39" s="38"/>
      <c r="B39" s="35"/>
      <c r="C39" s="38"/>
      <c r="D39"/>
      <c r="E39" s="35"/>
      <c r="F39" s="35"/>
      <c r="G39" s="35"/>
      <c r="H39" s="35"/>
      <c r="I39" s="35"/>
      <c r="J39" s="35"/>
    </row>
    <row r="40" spans="1:6">
      <c r="A40" s="38"/>
      <c r="C40" s="38"/>
      <c r="D40"/>
      <c r="E40" s="35"/>
      <c r="F40" s="35"/>
    </row>
    <row r="41" spans="1:6">
      <c r="A41" s="39"/>
      <c r="C41" s="38"/>
      <c r="D41"/>
      <c r="E41" s="35"/>
      <c r="F41" s="35"/>
    </row>
    <row r="42" spans="1:3">
      <c r="A42" s="39"/>
      <c r="C42" s="38"/>
    </row>
    <row r="43" spans="1:3">
      <c r="A43" s="39"/>
      <c r="C43" s="38"/>
    </row>
    <row r="44" ht="15" customHeight="1" spans="1:31">
      <c r="A44" s="39"/>
      <c r="C44"/>
      <c r="AD44" s="24" t="str">
        <f t="shared" ref="AD40:AE68" si="6">IF(OR(AD$13="",$E44=""),"",AC44)</f>
        <v/>
      </c>
      <c r="AE44" s="24" t="str">
        <f t="shared" si="6"/>
        <v/>
      </c>
    </row>
    <row r="45" spans="3:31">
      <c r="C45"/>
      <c r="G45" s="24" t="str">
        <f t="shared" ref="G45:G62" si="7">IF(OR(G$13="",$E45=""),"",E45)</f>
        <v/>
      </c>
      <c r="AD45" s="24" t="str">
        <f t="shared" si="6"/>
        <v/>
      </c>
      <c r="AE45" s="24" t="str">
        <f t="shared" si="6"/>
        <v/>
      </c>
    </row>
    <row r="46" spans="3:31">
      <c r="C46"/>
      <c r="G46" s="24" t="str">
        <f t="shared" si="7"/>
        <v/>
      </c>
      <c r="AD46" s="24" t="str">
        <f t="shared" si="6"/>
        <v/>
      </c>
      <c r="AE46" s="24" t="str">
        <f t="shared" si="6"/>
        <v/>
      </c>
    </row>
    <row r="47" spans="3:31">
      <c r="C47"/>
      <c r="G47" s="24" t="str">
        <f t="shared" si="7"/>
        <v/>
      </c>
      <c r="AD47" s="24" t="str">
        <f t="shared" si="6"/>
        <v/>
      </c>
      <c r="AE47" s="24" t="str">
        <f t="shared" si="6"/>
        <v/>
      </c>
    </row>
    <row r="48" spans="3:31">
      <c r="C48"/>
      <c r="G48" s="24" t="str">
        <f t="shared" si="7"/>
        <v/>
      </c>
      <c r="AD48" s="24" t="str">
        <f t="shared" si="6"/>
        <v/>
      </c>
      <c r="AE48" s="24" t="str">
        <f t="shared" si="6"/>
        <v/>
      </c>
    </row>
    <row r="49" spans="3:31">
      <c r="C49"/>
      <c r="G49" s="24" t="str">
        <f t="shared" si="7"/>
        <v/>
      </c>
      <c r="AD49" s="24" t="str">
        <f t="shared" si="6"/>
        <v/>
      </c>
      <c r="AE49" s="24" t="str">
        <f t="shared" si="6"/>
        <v/>
      </c>
    </row>
    <row r="50" spans="3:31">
      <c r="C50"/>
      <c r="G50" s="24" t="str">
        <f t="shared" si="7"/>
        <v/>
      </c>
      <c r="AD50" s="24" t="str">
        <f t="shared" si="6"/>
        <v/>
      </c>
      <c r="AE50" s="24" t="str">
        <f t="shared" si="6"/>
        <v/>
      </c>
    </row>
    <row r="51" spans="3:31">
      <c r="C51"/>
      <c r="D51" s="1" t="str">
        <f>IF(A51&lt;&gt;"","Planned","")</f>
        <v/>
      </c>
      <c r="G51" s="24" t="str">
        <f t="shared" si="7"/>
        <v/>
      </c>
      <c r="AD51" s="24" t="str">
        <f t="shared" si="6"/>
        <v/>
      </c>
      <c r="AE51" s="24" t="str">
        <f t="shared" si="6"/>
        <v/>
      </c>
    </row>
    <row r="52" spans="3:31">
      <c r="C52"/>
      <c r="G52" s="24" t="str">
        <f t="shared" si="7"/>
        <v/>
      </c>
      <c r="AD52" s="24" t="str">
        <f t="shared" si="6"/>
        <v/>
      </c>
      <c r="AE52" s="24" t="str">
        <f t="shared" si="6"/>
        <v/>
      </c>
    </row>
    <row r="53" spans="3:31">
      <c r="C53"/>
      <c r="G53" s="24" t="str">
        <f t="shared" si="7"/>
        <v/>
      </c>
      <c r="AD53" s="24" t="str">
        <f t="shared" si="6"/>
        <v/>
      </c>
      <c r="AE53" s="24" t="str">
        <f t="shared" si="6"/>
        <v/>
      </c>
    </row>
    <row r="54" spans="3:31">
      <c r="C54"/>
      <c r="G54" s="24" t="str">
        <f t="shared" si="7"/>
        <v/>
      </c>
      <c r="AD54" s="24" t="str">
        <f t="shared" si="6"/>
        <v/>
      </c>
      <c r="AE54" s="24" t="str">
        <f t="shared" si="6"/>
        <v/>
      </c>
    </row>
    <row r="55" spans="3:31">
      <c r="C55"/>
      <c r="G55" s="24" t="str">
        <f t="shared" si="7"/>
        <v/>
      </c>
      <c r="AD55" s="24" t="str">
        <f t="shared" si="6"/>
        <v/>
      </c>
      <c r="AE55" s="24" t="str">
        <f t="shared" si="6"/>
        <v/>
      </c>
    </row>
    <row r="56" spans="1:31">
      <c r="A56" s="40"/>
      <c r="C56"/>
      <c r="G56" s="24" t="str">
        <f t="shared" si="7"/>
        <v/>
      </c>
      <c r="AD56" s="24" t="str">
        <f t="shared" si="6"/>
        <v/>
      </c>
      <c r="AE56" s="24" t="str">
        <f t="shared" si="6"/>
        <v/>
      </c>
    </row>
    <row r="57" spans="1:31">
      <c r="A57" s="39"/>
      <c r="C57"/>
      <c r="G57" s="24" t="str">
        <f t="shared" si="7"/>
        <v/>
      </c>
      <c r="AD57" s="24" t="str">
        <f t="shared" si="6"/>
        <v/>
      </c>
      <c r="AE57" s="24" t="str">
        <f t="shared" si="6"/>
        <v/>
      </c>
    </row>
    <row r="58" spans="1:31">
      <c r="A58" s="39"/>
      <c r="C58"/>
      <c r="G58" s="24" t="str">
        <f t="shared" si="7"/>
        <v/>
      </c>
      <c r="AD58" s="24" t="str">
        <f t="shared" si="6"/>
        <v/>
      </c>
      <c r="AE58" s="24" t="str">
        <f t="shared" si="6"/>
        <v/>
      </c>
    </row>
    <row r="59" spans="1:31">
      <c r="A59" s="39"/>
      <c r="C59" s="41"/>
      <c r="G59" s="24" t="str">
        <f t="shared" si="7"/>
        <v/>
      </c>
      <c r="AD59" s="24" t="str">
        <f t="shared" si="6"/>
        <v/>
      </c>
      <c r="AE59" s="24" t="str">
        <f t="shared" si="6"/>
        <v/>
      </c>
    </row>
    <row r="60" spans="1:31">
      <c r="A60" s="39"/>
      <c r="C60" s="41"/>
      <c r="G60" s="24" t="str">
        <f t="shared" si="7"/>
        <v/>
      </c>
      <c r="AD60" s="24" t="str">
        <f t="shared" si="6"/>
        <v/>
      </c>
      <c r="AE60" s="24" t="str">
        <f t="shared" si="6"/>
        <v/>
      </c>
    </row>
    <row r="61" spans="3:31">
      <c r="C61"/>
      <c r="G61" s="24" t="str">
        <f t="shared" si="7"/>
        <v/>
      </c>
      <c r="H61" s="24" t="str">
        <f t="shared" ref="H61:V61" si="8">IF(OR(H$13="",$E61=""),"",G61)</f>
        <v/>
      </c>
      <c r="I61" s="24" t="str">
        <f t="shared" si="8"/>
        <v/>
      </c>
      <c r="J61" s="24" t="str">
        <f t="shared" si="8"/>
        <v/>
      </c>
      <c r="K61" s="24" t="str">
        <f t="shared" si="8"/>
        <v/>
      </c>
      <c r="L61" s="24" t="str">
        <f t="shared" si="8"/>
        <v/>
      </c>
      <c r="M61" s="24" t="str">
        <f t="shared" si="8"/>
        <v/>
      </c>
      <c r="N61" s="24" t="str">
        <f t="shared" si="8"/>
        <v/>
      </c>
      <c r="O61" s="24" t="str">
        <f t="shared" si="8"/>
        <v/>
      </c>
      <c r="P61" s="24" t="str">
        <f t="shared" si="8"/>
        <v/>
      </c>
      <c r="Q61" s="24" t="str">
        <f t="shared" si="8"/>
        <v/>
      </c>
      <c r="R61" s="24" t="str">
        <f t="shared" si="8"/>
        <v/>
      </c>
      <c r="S61" s="24" t="str">
        <f t="shared" si="8"/>
        <v/>
      </c>
      <c r="T61" s="24" t="str">
        <f t="shared" si="8"/>
        <v/>
      </c>
      <c r="U61" s="24" t="str">
        <f t="shared" si="8"/>
        <v/>
      </c>
      <c r="V61" s="24" t="str">
        <f t="shared" si="8"/>
        <v/>
      </c>
      <c r="W61" s="24" t="str">
        <f t="shared" ref="W61:AC62" si="9">IF(OR(W$13="",$E61=""),"",V61)</f>
        <v/>
      </c>
      <c r="X61" s="24" t="str">
        <f t="shared" si="9"/>
        <v/>
      </c>
      <c r="Y61" s="24" t="str">
        <f t="shared" si="9"/>
        <v/>
      </c>
      <c r="Z61" s="24" t="str">
        <f t="shared" si="9"/>
        <v/>
      </c>
      <c r="AA61" s="24" t="str">
        <f t="shared" si="9"/>
        <v/>
      </c>
      <c r="AB61" s="24" t="str">
        <f t="shared" si="9"/>
        <v/>
      </c>
      <c r="AC61" s="24" t="str">
        <f t="shared" si="9"/>
        <v/>
      </c>
      <c r="AD61" s="24" t="str">
        <f t="shared" si="6"/>
        <v/>
      </c>
      <c r="AE61" s="24" t="str">
        <f t="shared" si="6"/>
        <v/>
      </c>
    </row>
    <row r="62" spans="3:31">
      <c r="C62"/>
      <c r="G62" s="24" t="str">
        <f t="shared" si="7"/>
        <v/>
      </c>
      <c r="H62" s="24" t="str">
        <f t="shared" ref="G62:V62" si="10">IF(OR(H$13="",$E62=""),"",G62)</f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4" t="str">
        <f t="shared" si="10"/>
        <v/>
      </c>
      <c r="M62" s="24" t="str">
        <f t="shared" si="10"/>
        <v/>
      </c>
      <c r="N62" s="24" t="str">
        <f t="shared" si="10"/>
        <v/>
      </c>
      <c r="O62" s="24" t="str">
        <f t="shared" si="10"/>
        <v/>
      </c>
      <c r="P62" s="24" t="str">
        <f t="shared" si="10"/>
        <v/>
      </c>
      <c r="Q62" s="24" t="str">
        <f t="shared" si="10"/>
        <v/>
      </c>
      <c r="R62" s="24" t="str">
        <f t="shared" si="10"/>
        <v/>
      </c>
      <c r="S62" s="24" t="str">
        <f t="shared" si="10"/>
        <v/>
      </c>
      <c r="T62" s="24" t="str">
        <f t="shared" si="10"/>
        <v/>
      </c>
      <c r="U62" s="24" t="str">
        <f t="shared" si="10"/>
        <v/>
      </c>
      <c r="V62" s="24" t="str">
        <f t="shared" si="10"/>
        <v/>
      </c>
      <c r="W62" s="24" t="str">
        <f t="shared" si="9"/>
        <v/>
      </c>
      <c r="X62" s="24" t="str">
        <f t="shared" si="9"/>
        <v/>
      </c>
      <c r="Y62" s="24" t="str">
        <f t="shared" si="9"/>
        <v/>
      </c>
      <c r="Z62" s="24" t="str">
        <f t="shared" si="9"/>
        <v/>
      </c>
      <c r="AA62" s="24" t="str">
        <f t="shared" si="9"/>
        <v/>
      </c>
      <c r="AB62" s="24" t="str">
        <f t="shared" si="9"/>
        <v/>
      </c>
      <c r="AC62" s="24" t="str">
        <f t="shared" si="9"/>
        <v/>
      </c>
      <c r="AD62" s="24" t="str">
        <f t="shared" si="6"/>
        <v/>
      </c>
      <c r="AE62" s="24" t="str">
        <f t="shared" si="6"/>
        <v/>
      </c>
    </row>
    <row r="63" spans="1:31">
      <c r="A63" s="42"/>
      <c r="C63"/>
      <c r="AD63" s="24" t="str">
        <f t="shared" si="6"/>
        <v/>
      </c>
      <c r="AE63" s="24" t="str">
        <f t="shared" si="6"/>
        <v/>
      </c>
    </row>
    <row r="64" spans="1:31">
      <c r="A64" s="42"/>
      <c r="C64"/>
      <c r="AD64" s="24" t="str">
        <f t="shared" si="6"/>
        <v/>
      </c>
      <c r="AE64" s="24" t="str">
        <f t="shared" si="6"/>
        <v/>
      </c>
    </row>
    <row r="65" spans="1:31">
      <c r="A65" s="42"/>
      <c r="C65"/>
      <c r="AD65" s="24" t="str">
        <f t="shared" si="6"/>
        <v/>
      </c>
      <c r="AE65" s="24" t="str">
        <f t="shared" si="6"/>
        <v/>
      </c>
    </row>
    <row r="66" spans="1:31">
      <c r="A66" s="42"/>
      <c r="C66"/>
      <c r="AD66" s="24" t="str">
        <f t="shared" si="6"/>
        <v/>
      </c>
      <c r="AE66" s="24" t="str">
        <f t="shared" si="6"/>
        <v/>
      </c>
    </row>
    <row r="67" spans="1:31">
      <c r="A67" s="42"/>
      <c r="C67"/>
      <c r="AD67" s="24" t="str">
        <f t="shared" si="6"/>
        <v/>
      </c>
      <c r="AE67" s="24" t="str">
        <f t="shared" si="6"/>
        <v/>
      </c>
    </row>
    <row r="68" spans="1:31">
      <c r="A68" s="42"/>
      <c r="C68"/>
      <c r="AD68" s="24" t="str">
        <f t="shared" si="6"/>
        <v/>
      </c>
      <c r="AE68" s="24" t="str">
        <f t="shared" si="6"/>
        <v/>
      </c>
    </row>
    <row r="69" spans="1:3">
      <c r="A69" s="42"/>
      <c r="C69"/>
    </row>
    <row r="70" spans="1:31">
      <c r="A70" s="42"/>
      <c r="C70"/>
      <c r="AD70" s="24" t="str">
        <f t="shared" ref="AD70:AE78" si="11">IF(OR(AD$13="",$E70=""),"",AC70)</f>
        <v/>
      </c>
      <c r="AE70" s="24" t="str">
        <f t="shared" si="11"/>
        <v/>
      </c>
    </row>
    <row r="71" spans="1:31">
      <c r="A71" s="42"/>
      <c r="C71"/>
      <c r="AD71" s="24" t="str">
        <f t="shared" si="11"/>
        <v/>
      </c>
      <c r="AE71" s="24" t="str">
        <f t="shared" si="11"/>
        <v/>
      </c>
    </row>
    <row r="72" spans="1:31">
      <c r="A72" s="42"/>
      <c r="C72"/>
      <c r="AD72" s="24" t="str">
        <f t="shared" si="11"/>
        <v/>
      </c>
      <c r="AE72" s="24" t="str">
        <f t="shared" si="11"/>
        <v/>
      </c>
    </row>
    <row r="73" spans="1:31">
      <c r="A73" s="42"/>
      <c r="C73"/>
      <c r="AD73" s="24" t="str">
        <f t="shared" si="11"/>
        <v/>
      </c>
      <c r="AE73" s="24" t="str">
        <f t="shared" si="11"/>
        <v/>
      </c>
    </row>
    <row r="74" spans="1:31">
      <c r="A74" s="42"/>
      <c r="C74"/>
      <c r="AD74" s="24" t="str">
        <f t="shared" si="11"/>
        <v/>
      </c>
      <c r="AE74" s="24" t="str">
        <f t="shared" si="11"/>
        <v/>
      </c>
    </row>
    <row r="75" spans="1:31">
      <c r="A75" s="42"/>
      <c r="C75"/>
      <c r="AD75" s="24" t="str">
        <f t="shared" si="11"/>
        <v/>
      </c>
      <c r="AE75" s="24" t="str">
        <f t="shared" si="11"/>
        <v/>
      </c>
    </row>
    <row r="76" spans="1:31">
      <c r="A76" s="42"/>
      <c r="C76"/>
      <c r="AD76" s="24" t="str">
        <f t="shared" si="11"/>
        <v/>
      </c>
      <c r="AE76" s="24" t="str">
        <f t="shared" si="11"/>
        <v/>
      </c>
    </row>
    <row r="77" spans="1:31">
      <c r="A77" s="42"/>
      <c r="C77"/>
      <c r="AD77" s="24" t="str">
        <f t="shared" si="11"/>
        <v/>
      </c>
      <c r="AE77" s="24" t="str">
        <f t="shared" si="11"/>
        <v/>
      </c>
    </row>
    <row r="78" spans="1:31">
      <c r="A78" s="42"/>
      <c r="C78"/>
      <c r="AD78" s="24" t="str">
        <f t="shared" si="11"/>
        <v/>
      </c>
      <c r="AE78" s="24" t="str">
        <f t="shared" si="11"/>
        <v/>
      </c>
    </row>
    <row r="79" spans="1:3">
      <c r="A79" s="42"/>
      <c r="C79"/>
    </row>
    <row r="80" spans="1:31">
      <c r="A80" s="42"/>
      <c r="C80"/>
      <c r="AD80" s="24" t="str">
        <f t="shared" ref="AD80:AE84" si="12">IF(OR(AD$13="",$E80=""),"",AC80)</f>
        <v/>
      </c>
      <c r="AE80" s="24" t="str">
        <f t="shared" si="12"/>
        <v/>
      </c>
    </row>
    <row r="81" spans="1:31">
      <c r="A81" s="42"/>
      <c r="C81"/>
      <c r="AD81" s="24" t="str">
        <f t="shared" si="12"/>
        <v/>
      </c>
      <c r="AE81" s="24" t="str">
        <f t="shared" si="12"/>
        <v/>
      </c>
    </row>
    <row r="82" spans="1:31">
      <c r="A82" s="42"/>
      <c r="C82"/>
      <c r="AD82" s="24" t="str">
        <f t="shared" si="12"/>
        <v/>
      </c>
      <c r="AE82" s="24" t="str">
        <f t="shared" si="12"/>
        <v/>
      </c>
    </row>
    <row r="83" spans="1:31">
      <c r="A83" s="42"/>
      <c r="C83"/>
      <c r="AD83" s="24" t="str">
        <f t="shared" si="12"/>
        <v/>
      </c>
      <c r="AE83" s="24" t="str">
        <f t="shared" si="12"/>
        <v/>
      </c>
    </row>
    <row r="84" spans="1:31">
      <c r="A84" s="42"/>
      <c r="C84"/>
      <c r="AD84" s="24" t="str">
        <f t="shared" si="12"/>
        <v/>
      </c>
      <c r="AE84" s="24" t="str">
        <f t="shared" si="12"/>
        <v/>
      </c>
    </row>
    <row r="85" spans="3:4">
      <c r="C85"/>
      <c r="D85" s="1" t="str">
        <f>IF(A85&lt;&gt;"","Planned","")</f>
        <v/>
      </c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</sheetData>
  <mergeCells count="1">
    <mergeCell ref="C59:C60"/>
  </mergeCells>
  <conditionalFormatting sqref="66:85">
    <cfRule type="expression" dxfId="17" priority="1" stopIfTrue="1">
      <formula>$D66="Done"</formula>
    </cfRule>
    <cfRule type="expression" dxfId="18" priority="2" stopIfTrue="1">
      <formula>$D66="Ongoing"</formula>
    </cfRule>
    <cfRule type="expression" dxfId="19" priority="3" stopIfTrue="1">
      <formula>$D66="Cancelled"</formula>
    </cfRule>
  </conditionalFormatting>
  <conditionalFormatting sqref="14:21">
    <cfRule type="expression" dxfId="20" priority="4" stopIfTrue="1">
      <formula>$D14="Done"</formula>
    </cfRule>
    <cfRule type="expression" dxfId="21" priority="5" stopIfTrue="1">
      <formula>$D14="Ongoing"</formula>
    </cfRule>
    <cfRule type="expression" dxfId="22" priority="6" stopIfTrue="1">
      <formula>$D14="Cancelled"</formula>
    </cfRule>
  </conditionalFormatting>
  <conditionalFormatting sqref="22:65">
    <cfRule type="expression" dxfId="23" priority="7" stopIfTrue="1">
      <formula>$D22="Done"</formula>
    </cfRule>
    <cfRule type="expression" dxfId="24" priority="8" stopIfTrue="1">
      <formula>$D22="Ongoing"</formula>
    </cfRule>
    <cfRule type="expression" dxfId="25" priority="9" stopIfTrue="1">
      <formula>$D22="Cancelled"</formula>
    </cfRule>
  </conditionalFormatting>
  <dataValidations count="2">
    <dataValidation type="list" allowBlank="1" showInputMessage="1" sqref="D2:D7">
      <formula1>"Planned,Ongoing,Done"</formula1>
    </dataValidation>
    <dataValidation type="list" allowBlank="1" showInputMessage="1" sqref="D14:D24 D25:D33 D34:D85">
      <formula1>"Planned,Ongoing,Done,Cancelled"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94"/>
  <sheetViews>
    <sheetView tabSelected="1" workbookViewId="0">
      <pane ySplit="13" topLeftCell="A14" activePane="bottomLeft" state="frozen"/>
      <selection/>
      <selection pane="bottomLeft" activeCell="B21" sqref="B21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3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27">
        <f>'Release Plan'!B6</f>
        <v>42634</v>
      </c>
    </row>
    <row r="3" spans="1:2">
      <c r="A3" s="28">
        <f>'Release Plan'!D6</f>
        <v>42640</v>
      </c>
      <c r="B3" s="29"/>
    </row>
    <row r="4" spans="1:2">
      <c r="A4" s="30"/>
      <c r="B4" s="29"/>
    </row>
    <row r="8" spans="1:31">
      <c r="A8" s="31" t="s">
        <v>121</v>
      </c>
      <c r="B8" s="32">
        <v>7</v>
      </c>
      <c r="C8" s="31"/>
      <c r="D8" s="33"/>
      <c r="E8" s="31" t="s">
        <v>122</v>
      </c>
      <c r="F8" s="31"/>
      <c r="G8" s="31" t="s">
        <v>123</v>
      </c>
      <c r="H8" s="31"/>
      <c r="I8" s="31"/>
      <c r="J8" s="31"/>
      <c r="K8" s="31"/>
      <c r="L8" s="31"/>
      <c r="M8" s="3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>
      <c r="A9" s="31" t="s">
        <v>124</v>
      </c>
      <c r="B9" s="32">
        <v>5</v>
      </c>
      <c r="C9" s="31" t="s">
        <v>3</v>
      </c>
      <c r="D9" s="31" t="s">
        <v>125</v>
      </c>
      <c r="E9" s="34">
        <f ca="1">SUM(OFFSET(E13,1,0,TaskRows,1))</f>
        <v>60</v>
      </c>
      <c r="F9" s="34">
        <f ca="1">SUM(OFFSET(F13,1,0,TaskRows,1))</f>
        <v>60</v>
      </c>
      <c r="G9" s="34">
        <f ca="1">IF(AND(SUM(OFFSET(G13,1,0,TaskRows,1))=0),0,SUM(OFFSET(G13,1,0,TaskRows,1)))</f>
        <v>0</v>
      </c>
      <c r="H9" s="34" t="str">
        <f ca="1">IF(AND(SUM(OFFSET(H13,1,0,TaskRows,1))=0),"",SUM(OFFSET(H13,1,0,TaskRows,1)))</f>
        <v/>
      </c>
      <c r="I9" s="34" t="str">
        <f ca="1">IF(AND(SUM(OFFSET(I13,1,0,TaskRows,1))=0),"",SUM(OFFSET(I13,1,0,TaskRows,1)))</f>
        <v/>
      </c>
      <c r="J9" s="34" t="str">
        <f ca="1">IF(AND(SUM(OFFSET(J13,1,0,TaskRows,1))=0),"",SUM(OFFSET(J13,1,0,TaskRows,1)))</f>
        <v/>
      </c>
      <c r="K9" s="34" t="str">
        <f ca="1">IF(AND(SUM(OFFSET(K13,1,0,TaskRows,1))=0),"",SUM(OFFSET(K13,1,0,TaskRows,1)))</f>
        <v/>
      </c>
      <c r="L9" s="34" t="str">
        <f ca="1">IF(AND(SUM(OFFSET(L13,1,0,TaskRows,1))=0),"",SUM(OFFSET(L13,1,0,TaskRows,1)))</f>
        <v/>
      </c>
      <c r="M9" s="34" t="str">
        <f ca="1">IF(AND(SUM(OFFSET(M13,1,0,TaskRows,1))=0),"",SUM(OFFSET(M13,1,0,TaskRows,1)))</f>
        <v/>
      </c>
      <c r="N9" s="34" t="str">
        <f ca="1">IF(AND(SUM(OFFSET(N13,1,0,TaskRows,1))=0),"",SUM(OFFSET(N13,1,0,TaskRows,1)))</f>
        <v/>
      </c>
      <c r="O9" s="34" t="str">
        <f ca="1">IF(AND(SUM(OFFSET(O13,1,0,TaskRows,1))=0),"",SUM(OFFSET(O13,1,0,TaskRows,1)))</f>
        <v/>
      </c>
      <c r="P9" s="34" t="str">
        <f ca="1">IF(AND(SUM(OFFSET(P13,1,0,TaskRows,1))=0),"",SUM(OFFSET(P13,1,0,TaskRows,1)))</f>
        <v/>
      </c>
      <c r="Q9" s="34" t="str">
        <f ca="1">IF(AND(SUM(OFFSET(Q13,1,0,TaskRows,1))=0),"",SUM(OFFSET(Q13,1,0,TaskRows,1)))</f>
        <v/>
      </c>
      <c r="R9" s="34" t="str">
        <f ca="1">IF(AND(SUM(OFFSET(R13,1,0,TaskRows,1))=0),"",SUM(OFFSET(R13,1,0,TaskRows,1)))</f>
        <v/>
      </c>
      <c r="S9" s="34" t="str">
        <f ca="1">IF(AND(SUM(OFFSET(S13,1,0,TaskRows,1))=0),"",SUM(OFFSET(S13,1,0,TaskRows,1)))</f>
        <v/>
      </c>
      <c r="T9" s="34" t="str">
        <f ca="1">IF(AND(SUM(OFFSET(T13,1,0,TaskRows,1))=0),"",SUM(OFFSET(T13,1,0,TaskRows,1)))</f>
        <v/>
      </c>
      <c r="U9" s="34" t="str">
        <f ca="1">IF(AND(SUM(OFFSET(U13,1,0,TaskRows,1))=0),"",SUM(OFFSET(U13,1,0,TaskRows,1)))</f>
        <v/>
      </c>
      <c r="V9" s="34" t="str">
        <f ca="1">IF(AND(SUM(OFFSET(V13,1,0,TaskRows,1))=0),"",SUM(OFFSET(V13,1,0,TaskRows,1)))</f>
        <v/>
      </c>
      <c r="W9" s="34" t="str">
        <f ca="1">IF(AND(SUM(OFFSET(W13,1,0,TaskRows,1))=0),"",SUM(OFFSET(W13,1,0,TaskRows,1)))</f>
        <v/>
      </c>
      <c r="X9" s="34" t="str">
        <f ca="1">IF(AND(SUM(OFFSET(X13,1,0,TaskRows,1))=0),"",SUM(OFFSET(X13,1,0,TaskRows,1)))</f>
        <v/>
      </c>
      <c r="Y9" s="34" t="str">
        <f ca="1">IF(AND(SUM(OFFSET(Y13,1,0,TaskRows,1))=0),"",SUM(OFFSET(Y13,1,0,TaskRows,1)))</f>
        <v/>
      </c>
      <c r="Z9" s="34" t="str">
        <f ca="1">IF(AND(SUM(OFFSET(Z13,1,0,TaskRows,1))=0),"",SUM(OFFSET(Z13,1,0,TaskRows,1)))</f>
        <v/>
      </c>
      <c r="AA9" s="34" t="str">
        <f ca="1">IF(AND(SUM(OFFSET(AA13,1,0,TaskRows,1))=0),"",SUM(OFFSET(AA13,1,0,TaskRows,1)))</f>
        <v/>
      </c>
      <c r="AB9" s="34" t="str">
        <f ca="1">IF(AND(SUM(OFFSET(AB13,1,0,TaskRows,1))=0),"",SUM(OFFSET(AB13,1,0,TaskRows,1)))</f>
        <v/>
      </c>
      <c r="AC9" s="34" t="str">
        <f ca="1">IF(AND(SUM(OFFSET(AC13,1,0,TaskRows,1))=0),"",SUM(OFFSET(AC13,1,0,TaskRows,1)))</f>
        <v/>
      </c>
      <c r="AD9" s="34" t="str">
        <f ca="1">IF(AND(SUM(OFFSET(AD13,1,0,TaskRows,1))=0),"",SUM(OFFSET(AD13,1,0,TaskRows,1)))</f>
        <v/>
      </c>
      <c r="AE9" s="34" t="str">
        <f ca="1">IF(AND(SUM(OFFSET(AE13,1,0,TaskRows,1))=0),"",SUM(OFFSET(AE13,1,0,TaskRows,1)))</f>
        <v/>
      </c>
    </row>
    <row r="10" customFormat="1" hidden="1" spans="1:31">
      <c r="A10" t="s">
        <v>126</v>
      </c>
      <c r="B10" s="35">
        <f>IF(COUNTA(A14:A249)=0,1,COUNTA(A14:A249))</f>
        <v>15</v>
      </c>
      <c r="C10" t="s">
        <v>127</v>
      </c>
      <c r="D10" s="35">
        <f ca="1">IF(COUNTIF(G9:AE9,"&gt;0")=0,1,COUNTIF(G9:AE9,"&gt;0"))</f>
        <v>1</v>
      </c>
      <c r="E10" s="35"/>
      <c r="F10" s="35"/>
      <c r="G10" s="35">
        <f ca="1">IF(G13="","",$E9-$E9/($B8-1)*(G13-1))</f>
        <v>60</v>
      </c>
      <c r="H10" s="35">
        <f ca="1">IF(H13="","",TotalEffort-TotalEffort/(ImplementationDays)*(H13-1))</f>
        <v>51.4285714285714</v>
      </c>
      <c r="I10" s="35">
        <f ca="1">IF(I13="","",TotalEffort-TotalEffort/(ImplementationDays)*(I13-1))</f>
        <v>42.8571428571429</v>
      </c>
      <c r="J10" s="35">
        <f ca="1">IF(J13="","",TotalEffort-TotalEffort/(ImplementationDays)*(J13-1))</f>
        <v>34.2857142857143</v>
      </c>
      <c r="K10" s="35">
        <f ca="1">IF(K13="","",TotalEffort-TotalEffort/(ImplementationDays)*(K13-1))</f>
        <v>25.7142857142857</v>
      </c>
      <c r="L10" s="35">
        <f ca="1">IF(L13="","",TotalEffort-TotalEffort/(ImplementationDays)*(L13-1))</f>
        <v>17.1428571428571</v>
      </c>
      <c r="M10" s="35">
        <f ca="1">IF(M13="","",TotalEffort-TotalEffort/(ImplementationDays)*(M13-1))</f>
        <v>8.57142857142857</v>
      </c>
      <c r="N10" s="35" t="str">
        <f ca="1">IF(N13="","",TotalEffort-TotalEffort/(ImplementationDays)*(N13-1))</f>
        <v/>
      </c>
      <c r="O10" s="35" t="str">
        <f ca="1">IF(O13="","",TotalEffort-TotalEffort/(ImplementationDays)*(O13-1))</f>
        <v/>
      </c>
      <c r="P10" s="35" t="str">
        <f ca="1">IF(P13="","",TotalEffort-TotalEffort/(ImplementationDays)*(P13-1))</f>
        <v/>
      </c>
      <c r="Q10" s="35" t="str">
        <f ca="1">IF(Q13="","",TotalEffort-TotalEffort/(ImplementationDays)*(Q13-1))</f>
        <v/>
      </c>
      <c r="R10" s="35" t="str">
        <f ca="1">IF(R13="","",TotalEffort-TotalEffort/(ImplementationDays)*(R13-1))</f>
        <v/>
      </c>
      <c r="S10" s="35" t="str">
        <f ca="1">IF(S13="","",TotalEffort-TotalEffort/(ImplementationDays)*(S13-1))</f>
        <v/>
      </c>
      <c r="T10" s="35" t="str">
        <f ca="1">IF(T13="","",TotalEffort-TotalEffort/(ImplementationDays)*(T13-1))</f>
        <v/>
      </c>
      <c r="U10" s="35" t="str">
        <f ca="1">IF(U13="","",TotalEffort-TotalEffort/(ImplementationDays)*(U13-1))</f>
        <v/>
      </c>
      <c r="V10" s="35" t="str">
        <f ca="1">IF(V13="","",TotalEffort-TotalEffort/(ImplementationDays)*(V13-1))</f>
        <v/>
      </c>
      <c r="W10" s="35" t="str">
        <f ca="1">IF(W13="","",TotalEffort-TotalEffort/(ImplementationDays)*(W13-1))</f>
        <v/>
      </c>
      <c r="X10" s="35" t="str">
        <f ca="1">IF(X13="","",TotalEffort-TotalEffort/(ImplementationDays)*(X13-1))</f>
        <v/>
      </c>
      <c r="Y10" s="35" t="str">
        <f ca="1">IF(Y13="","",TotalEffort-TotalEffort/(ImplementationDays)*(Y13-1))</f>
        <v/>
      </c>
      <c r="Z10" s="35" t="str">
        <f ca="1">IF(Z13="","",TotalEffort-TotalEffort/(ImplementationDays)*(Z13-1))</f>
        <v/>
      </c>
      <c r="AA10" s="35" t="str">
        <f ca="1">IF(AA13="","",TotalEffort-TotalEffort/(ImplementationDays)*(AA13-1))</f>
        <v/>
      </c>
      <c r="AB10" s="35" t="str">
        <f ca="1">IF(AB13="","",TotalEffort-TotalEffort/(ImplementationDays)*(AB13-1))</f>
        <v/>
      </c>
      <c r="AC10" s="35" t="str">
        <f ca="1">IF(AC13="","",TotalEffort-TotalEffort/(ImplementationDays)*(AC13-1))</f>
        <v/>
      </c>
      <c r="AD10" s="35" t="str">
        <f ca="1">IF(AD13="","",TotalEffort-TotalEffort/(ImplementationDays)*(AD13-1))</f>
        <v/>
      </c>
      <c r="AE10" s="35" t="str">
        <f ca="1">IF(AE13="","",TotalEffort-TotalEffort/(ImplementationDays)*(AE13-1))</f>
        <v/>
      </c>
    </row>
    <row r="11" customFormat="1" hidden="1" spans="1:31">
      <c r="A11" s="36" t="s">
        <v>128</v>
      </c>
      <c r="C11" t="s">
        <v>92</v>
      </c>
      <c r="D11" s="35"/>
      <c r="E11" s="35"/>
      <c r="F11" s="35"/>
      <c r="G11" s="35">
        <f ca="1">IF(TREND(OFFSET($G9,0,DoneDays-TrendDays,1,TrendDays),OFFSET($G12,0,DoneDays-TrendDays,1,TrendDays),G12)&lt;0,"",TREND(OFFSET($G9,0,DoneDays-TrendDays,1,TrendDays),OFFSET($G12,0,DoneDays-TrendDays,1,TrendDays),G12))</f>
        <v>0</v>
      </c>
      <c r="H11" s="35">
        <f ca="1">IF(TREND(OFFSET($G9,0,DoneDays-TrendDays,1,TrendDays),OFFSET($G12,0,DoneDays-TrendDays,1,TrendDays),H12)&lt;0,"",TREND(OFFSET($G9,0,DoneDays-TrendDays,1,TrendDays),OFFSET($G12,0,DoneDays-TrendDays,1,TrendDays),H12))</f>
        <v>0</v>
      </c>
      <c r="I11" s="35">
        <f ca="1">IF(TREND(OFFSET($G9,0,DoneDays-TrendDays,1,TrendDays),OFFSET($G12,0,DoneDays-TrendDays,1,TrendDays),I12)&lt;0,"",TREND(OFFSET($G9,0,DoneDays-TrendDays,1,TrendDays),OFFSET($G12,0,DoneDays-TrendDays,1,TrendDays),I12))</f>
        <v>0</v>
      </c>
      <c r="J11" s="35">
        <f ca="1">IF(TREND(OFFSET($G9,0,DoneDays-TrendDays,1,TrendDays),OFFSET($G12,0,DoneDays-TrendDays,1,TrendDays),J12)&lt;0,"",TREND(OFFSET($G9,0,DoneDays-TrendDays,1,TrendDays),OFFSET($G12,0,DoneDays-TrendDays,1,TrendDays),J12))</f>
        <v>0</v>
      </c>
      <c r="K11" s="35">
        <f ca="1">IF(TREND(OFFSET($G9,0,DoneDays-TrendDays,1,TrendDays),OFFSET($G12,0,DoneDays-TrendDays,1,TrendDays),K12)&lt;0,"",TREND(OFFSET($G9,0,DoneDays-TrendDays,1,TrendDays),OFFSET($G12,0,DoneDays-TrendDays,1,TrendDays),K12))</f>
        <v>0</v>
      </c>
      <c r="L11" s="35">
        <f ca="1">IF(TREND(OFFSET($G9,0,DoneDays-TrendDays,1,TrendDays),OFFSET($G12,0,DoneDays-TrendDays,1,TrendDays),L12)&lt;0,"",TREND(OFFSET($G9,0,DoneDays-TrendDays,1,TrendDays),OFFSET($G12,0,DoneDays-TrendDays,1,TrendDays),L12))</f>
        <v>0</v>
      </c>
      <c r="M11" s="35">
        <f ca="1">IF(TREND(OFFSET($G9,0,DoneDays-TrendDays,1,TrendDays),OFFSET($G12,0,DoneDays-TrendDays,1,TrendDays),M12)&lt;0,"",TREND(OFFSET($G9,0,DoneDays-TrendDays,1,TrendDays),OFFSET($G12,0,DoneDays-TrendDays,1,TrendDays),M12))</f>
        <v>0</v>
      </c>
      <c r="N11" s="35">
        <f ca="1">IF(TREND(OFFSET($G9,0,DoneDays-TrendDays,1,TrendDays),OFFSET($G12,0,DoneDays-TrendDays,1,TrendDays),N12)&lt;0,"",TREND(OFFSET($G9,0,DoneDays-TrendDays,1,TrendDays),OFFSET($G12,0,DoneDays-TrendDays,1,TrendDays),N12))</f>
        <v>0</v>
      </c>
      <c r="O11" s="35">
        <f ca="1">IF(TREND(OFFSET($G9,0,DoneDays-TrendDays,1,TrendDays),OFFSET($G12,0,DoneDays-TrendDays,1,TrendDays),O12)&lt;0,"",TREND(OFFSET($G9,0,DoneDays-TrendDays,1,TrendDays),OFFSET($G12,0,DoneDays-TrendDays,1,TrendDays),O12))</f>
        <v>0</v>
      </c>
      <c r="P11" s="35">
        <f ca="1">IF(TREND(OFFSET($G9,0,DoneDays-TrendDays,1,TrendDays),OFFSET($G12,0,DoneDays-TrendDays,1,TrendDays),P12)&lt;0,"",TREND(OFFSET($G9,0,DoneDays-TrendDays,1,TrendDays),OFFSET($G12,0,DoneDays-TrendDays,1,TrendDays),P12))</f>
        <v>0</v>
      </c>
      <c r="Q11" s="35">
        <f ca="1">IF(TREND(OFFSET($G9,0,DoneDays-TrendDays,1,TrendDays),OFFSET($G12,0,DoneDays-TrendDays,1,TrendDays),Q12)&lt;0,"",TREND(OFFSET($G9,0,DoneDays-TrendDays,1,TrendDays),OFFSET($G12,0,DoneDays-TrendDays,1,TrendDays),Q12))</f>
        <v>0</v>
      </c>
      <c r="R11" s="35">
        <f ca="1">IF(TREND(OFFSET($G9,0,DoneDays-TrendDays,1,TrendDays),OFFSET($G12,0,DoneDays-TrendDays,1,TrendDays),R12)&lt;0,"",TREND(OFFSET($G9,0,DoneDays-TrendDays,1,TrendDays),OFFSET($G12,0,DoneDays-TrendDays,1,TrendDays),R12))</f>
        <v>0</v>
      </c>
      <c r="S11" s="35">
        <f ca="1">IF(TREND(OFFSET($G9,0,DoneDays-TrendDays,1,TrendDays),OFFSET($G12,0,DoneDays-TrendDays,1,TrendDays),S12)&lt;0,"",TREND(OFFSET($G9,0,DoneDays-TrendDays,1,TrendDays),OFFSET($G12,0,DoneDays-TrendDays,1,TrendDays),S12))</f>
        <v>0</v>
      </c>
      <c r="T11" s="35">
        <f ca="1">IF(TREND(OFFSET($G9,0,DoneDays-TrendDays,1,TrendDays),OFFSET($G12,0,DoneDays-TrendDays,1,TrendDays),T12)&lt;0,"",TREND(OFFSET($G9,0,DoneDays-TrendDays,1,TrendDays),OFFSET($G12,0,DoneDays-TrendDays,1,TrendDays),T12))</f>
        <v>0</v>
      </c>
      <c r="U11" s="35">
        <f ca="1">IF(TREND(OFFSET($G9,0,DoneDays-TrendDays,1,TrendDays),OFFSET($G12,0,DoneDays-TrendDays,1,TrendDays),U12)&lt;0,"",TREND(OFFSET($G9,0,DoneDays-TrendDays,1,TrendDays),OFFSET($G12,0,DoneDays-TrendDays,1,TrendDays),U12))</f>
        <v>0</v>
      </c>
      <c r="V11" s="35">
        <f ca="1">IF(TREND(OFFSET($G9,0,DoneDays-TrendDays,1,TrendDays),OFFSET($G12,0,DoneDays-TrendDays,1,TrendDays),V12)&lt;0,"",TREND(OFFSET($G9,0,DoneDays-TrendDays,1,TrendDays),OFFSET($G12,0,DoneDays-TrendDays,1,TrendDays),V12))</f>
        <v>0</v>
      </c>
      <c r="W11" s="35">
        <f ca="1">IF(TREND(OFFSET($G9,0,DoneDays-TrendDays,1,TrendDays),OFFSET($G12,0,DoneDays-TrendDays,1,TrendDays),W12)&lt;0,"",TREND(OFFSET($G9,0,DoneDays-TrendDays,1,TrendDays),OFFSET($G12,0,DoneDays-TrendDays,1,TrendDays),W12))</f>
        <v>0</v>
      </c>
      <c r="X11" s="35">
        <f ca="1">IF(TREND(OFFSET($G9,0,DoneDays-TrendDays,1,TrendDays),OFFSET($G12,0,DoneDays-TrendDays,1,TrendDays),X12)&lt;0,"",TREND(OFFSET($G9,0,DoneDays-TrendDays,1,TrendDays),OFFSET($G12,0,DoneDays-TrendDays,1,TrendDays),X12))</f>
        <v>0</v>
      </c>
      <c r="Y11" s="35">
        <f ca="1">IF(TREND(OFFSET($G9,0,DoneDays-TrendDays,1,TrendDays),OFFSET($G12,0,DoneDays-TrendDays,1,TrendDays),Y12)&lt;0,"",TREND(OFFSET($G9,0,DoneDays-TrendDays,1,TrendDays),OFFSET($G12,0,DoneDays-TrendDays,1,TrendDays),Y12))</f>
        <v>0</v>
      </c>
      <c r="Z11" s="35">
        <f ca="1">IF(TREND(OFFSET($G9,0,DoneDays-TrendDays,1,TrendDays),OFFSET($G12,0,DoneDays-TrendDays,1,TrendDays),Z12)&lt;0,"",TREND(OFFSET($G9,0,DoneDays-TrendDays,1,TrendDays),OFFSET($G12,0,DoneDays-TrendDays,1,TrendDays),Z12))</f>
        <v>0</v>
      </c>
      <c r="AA11" s="35">
        <f ca="1">IF(TREND(OFFSET($G9,0,DoneDays-TrendDays,1,TrendDays),OFFSET($G12,0,DoneDays-TrendDays,1,TrendDays),AA12)&lt;0,"",TREND(OFFSET($G9,0,DoneDays-TrendDays,1,TrendDays),OFFSET($G12,0,DoneDays-TrendDays,1,TrendDays),AA12))</f>
        <v>0</v>
      </c>
      <c r="AB11" s="35">
        <f ca="1">IF(TREND(OFFSET($G9,0,DoneDays-TrendDays,1,TrendDays),OFFSET($G12,0,DoneDays-TrendDays,1,TrendDays),AB12)&lt;0,"",TREND(OFFSET($G9,0,DoneDays-TrendDays,1,TrendDays),OFFSET($G12,0,DoneDays-TrendDays,1,TrendDays),AB12))</f>
        <v>0</v>
      </c>
      <c r="AC11" s="35">
        <f ca="1">IF(TREND(OFFSET($G9,0,DoneDays-TrendDays,1,TrendDays),OFFSET($G12,0,DoneDays-TrendDays,1,TrendDays),AC12)&lt;0,"",TREND(OFFSET($G9,0,DoneDays-TrendDays,1,TrendDays),OFFSET($G12,0,DoneDays-TrendDays,1,TrendDays),AC12))</f>
        <v>0</v>
      </c>
      <c r="AD11" s="35">
        <f ca="1">IF(TREND(OFFSET($G9,0,DoneDays-TrendDays,1,TrendDays),OFFSET($G12,0,DoneDays-TrendDays,1,TrendDays),AD12)&lt;0,"",TREND(OFFSET($G9,0,DoneDays-TrendDays,1,TrendDays),OFFSET($G12,0,DoneDays-TrendDays,1,TrendDays),AD12))</f>
        <v>0</v>
      </c>
      <c r="AE11" s="35">
        <f ca="1">IF(TREND(OFFSET($G9,0,DoneDays-TrendDays,1,TrendDays),OFFSET($G12,0,DoneDays-TrendDays,1,TrendDays),AE12)&lt;0,"",TREND(OFFSET($G9,0,DoneDays-TrendDays,1,TrendDays),OFFSET($G12,0,DoneDays-TrendDays,1,TrendDays),AE12))</f>
        <v>0</v>
      </c>
    </row>
    <row r="12" customFormat="1" hidden="1" spans="1:31">
      <c r="A12" s="36" t="s">
        <v>129</v>
      </c>
      <c r="C12" t="s">
        <v>130</v>
      </c>
      <c r="D12" s="35">
        <f ca="1">IF(DoneDays&gt;B9,B9,DoneDays)</f>
        <v>1</v>
      </c>
      <c r="E12" s="35"/>
      <c r="F12" s="35"/>
      <c r="G12" s="35">
        <f ca="1">IF(DoneDays&gt;E12,E12+1,"")</f>
        <v>1</v>
      </c>
      <c r="H12" s="35">
        <v>2</v>
      </c>
      <c r="I12" s="35">
        <v>3</v>
      </c>
      <c r="J12" s="35">
        <v>4</v>
      </c>
      <c r="K12" s="35">
        <v>5</v>
      </c>
      <c r="L12" s="35">
        <v>6</v>
      </c>
      <c r="M12" s="35">
        <v>7</v>
      </c>
      <c r="N12" s="35">
        <v>8</v>
      </c>
      <c r="O12" s="35">
        <v>9</v>
      </c>
      <c r="P12" s="35">
        <v>10</v>
      </c>
      <c r="Q12" s="35">
        <v>11</v>
      </c>
      <c r="R12" s="35">
        <v>12</v>
      </c>
      <c r="S12" s="35">
        <v>13</v>
      </c>
      <c r="T12" s="35">
        <v>14</v>
      </c>
      <c r="U12" s="35">
        <v>15</v>
      </c>
      <c r="V12" s="35">
        <v>16</v>
      </c>
      <c r="W12" s="35">
        <v>17</v>
      </c>
      <c r="X12" s="35">
        <v>18</v>
      </c>
      <c r="Y12" s="35">
        <v>19</v>
      </c>
      <c r="Z12" s="35">
        <v>20</v>
      </c>
      <c r="AA12" s="35">
        <v>21</v>
      </c>
      <c r="AB12" s="35">
        <v>22</v>
      </c>
      <c r="AC12" s="35">
        <v>23</v>
      </c>
      <c r="AD12" s="35">
        <v>24</v>
      </c>
      <c r="AE12" s="35">
        <v>25</v>
      </c>
    </row>
    <row r="13" spans="1:31">
      <c r="A13" s="31" t="s">
        <v>131</v>
      </c>
      <c r="B13" s="37" t="s">
        <v>23</v>
      </c>
      <c r="C13" s="31" t="s">
        <v>132</v>
      </c>
      <c r="D13" s="31" t="s">
        <v>6</v>
      </c>
      <c r="E13" s="37" t="s">
        <v>133</v>
      </c>
      <c r="F13" s="37" t="s">
        <v>134</v>
      </c>
      <c r="G13" s="37">
        <v>1</v>
      </c>
      <c r="H13" s="37">
        <f>IF($B$8&gt;G13,G13+1,"")</f>
        <v>2</v>
      </c>
      <c r="I13" s="37">
        <f>IF($B$8&gt;H13,H13+1,"")</f>
        <v>3</v>
      </c>
      <c r="J13" s="37">
        <f>IF($B$8&gt;I13,I13+1,"")</f>
        <v>4</v>
      </c>
      <c r="K13" s="37">
        <f>IF($B$8&gt;J13,J13+1,"")</f>
        <v>5</v>
      </c>
      <c r="L13" s="37">
        <f>IF($B$8&gt;K13,K13+1,"")</f>
        <v>6</v>
      </c>
      <c r="M13" s="37">
        <f>IF($B$8&gt;L13,L13+1,"")</f>
        <v>7</v>
      </c>
      <c r="N13" s="37" t="str">
        <f>IF($B$8&gt;M13,M13+1,"")</f>
        <v/>
      </c>
      <c r="O13" s="37" t="str">
        <f>IF($B$8&gt;N13,N13+1,"")</f>
        <v/>
      </c>
      <c r="P13" s="37" t="str">
        <f>IF($B$8&gt;O13,O13+1,"")</f>
        <v/>
      </c>
      <c r="Q13" s="37" t="str">
        <f>IF($B$8&gt;P13,P13+1,"")</f>
        <v/>
      </c>
      <c r="R13" s="37" t="str">
        <f>IF($B$8&gt;Q13,Q13+1,"")</f>
        <v/>
      </c>
      <c r="S13" s="37" t="str">
        <f>IF($B$8&gt;R13,R13+1,"")</f>
        <v/>
      </c>
      <c r="T13" s="37" t="str">
        <f>IF($B$8&gt;S13,S13+1,"")</f>
        <v/>
      </c>
      <c r="U13" s="37" t="str">
        <f>IF($B$8&gt;T13,T13+1,"")</f>
        <v/>
      </c>
      <c r="V13" s="37" t="str">
        <f>IF($B$8&gt;U13,U13+1,"")</f>
        <v/>
      </c>
      <c r="W13" s="37" t="str">
        <f>IF($B$8&gt;V13,V13+1,"")</f>
        <v/>
      </c>
      <c r="X13" s="37" t="str">
        <f>IF($B$8&gt;W13,W13+1,"")</f>
        <v/>
      </c>
      <c r="Y13" s="37" t="str">
        <f>IF($B$8&gt;X13,X13+1,"")</f>
        <v/>
      </c>
      <c r="Z13" s="37" t="str">
        <f>IF($B$8&gt;Y13,Y13+1,"")</f>
        <v/>
      </c>
      <c r="AA13" s="37" t="str">
        <f>IF($B$8&gt;Z13,Z13+1,"")</f>
        <v/>
      </c>
      <c r="AB13" s="37" t="str">
        <f>IF($B$8&gt;AA13,AA13+1,"")</f>
        <v/>
      </c>
      <c r="AC13" s="37" t="str">
        <f>IF($B$8&gt;AB13,AB13+1,"")</f>
        <v/>
      </c>
      <c r="AD13" s="37" t="str">
        <f>IF($B$8&gt;AC13,AC13+1,"")</f>
        <v/>
      </c>
      <c r="AE13" s="37" t="str">
        <f>IF($B$8&gt;AD13,AD13+1,"")</f>
        <v/>
      </c>
    </row>
    <row r="14" spans="1:10">
      <c r="A14" s="38" t="s">
        <v>170</v>
      </c>
      <c r="B14" s="35"/>
      <c r="C14" s="38" t="s">
        <v>142</v>
      </c>
      <c r="D14" t="s">
        <v>32</v>
      </c>
      <c r="E14" s="35">
        <v>4</v>
      </c>
      <c r="F14" s="35">
        <f>IF(E14="","",IF(OR(E14-SUM(G14:M14)&lt;0,D14="Done"),0,E14-SUM(G14:M14)))</f>
        <v>4</v>
      </c>
      <c r="G14" s="35"/>
      <c r="H14" s="35"/>
      <c r="I14" s="35"/>
      <c r="J14" s="35"/>
    </row>
    <row r="15" spans="1:10">
      <c r="A15" s="38" t="s">
        <v>172</v>
      </c>
      <c r="B15" s="35"/>
      <c r="C15" s="38" t="s">
        <v>142</v>
      </c>
      <c r="D15" t="s">
        <v>32</v>
      </c>
      <c r="E15" s="35">
        <v>4</v>
      </c>
      <c r="F15" s="35">
        <f t="shared" ref="F15:F28" si="0">IF(E15="","",IF(OR(E15-SUM(G15:M15)&lt;0,D15="Done"),0,E15-SUM(G15:M15)))</f>
        <v>4</v>
      </c>
      <c r="G15" s="35"/>
      <c r="H15" s="35"/>
      <c r="I15" s="35"/>
      <c r="J15" s="35"/>
    </row>
    <row r="16" spans="1:10">
      <c r="A16" s="38" t="s">
        <v>173</v>
      </c>
      <c r="B16" s="35"/>
      <c r="C16" s="38" t="s">
        <v>138</v>
      </c>
      <c r="D16" t="s">
        <v>32</v>
      </c>
      <c r="E16" s="35">
        <v>4</v>
      </c>
      <c r="F16" s="35">
        <f t="shared" si="0"/>
        <v>4</v>
      </c>
      <c r="G16" s="35"/>
      <c r="H16" s="35"/>
      <c r="I16" s="35"/>
      <c r="J16" s="35"/>
    </row>
    <row r="17" spans="1:12">
      <c r="A17" s="38" t="s">
        <v>174</v>
      </c>
      <c r="B17" s="35"/>
      <c r="C17" s="38" t="s">
        <v>138</v>
      </c>
      <c r="D17" t="s">
        <v>32</v>
      </c>
      <c r="E17" s="35">
        <v>4</v>
      </c>
      <c r="F17" s="35">
        <f t="shared" si="0"/>
        <v>4</v>
      </c>
      <c r="G17" s="35"/>
      <c r="H17" s="35"/>
      <c r="I17" s="35"/>
      <c r="J17" s="35"/>
      <c r="K17" s="35"/>
      <c r="L17" s="35"/>
    </row>
    <row r="18" spans="1:12">
      <c r="A18" s="38" t="s">
        <v>175</v>
      </c>
      <c r="B18" s="35"/>
      <c r="C18" s="38" t="s">
        <v>138</v>
      </c>
      <c r="D18" t="s">
        <v>10</v>
      </c>
      <c r="E18" s="35">
        <v>4</v>
      </c>
      <c r="F18" s="35">
        <f t="shared" si="0"/>
        <v>4</v>
      </c>
      <c r="G18" s="35"/>
      <c r="H18" s="35"/>
      <c r="I18" s="35"/>
      <c r="J18" s="35"/>
      <c r="K18" s="35"/>
      <c r="L18" s="35"/>
    </row>
    <row r="19" spans="1:10">
      <c r="A19" s="38" t="s">
        <v>176</v>
      </c>
      <c r="B19" s="35"/>
      <c r="C19" s="38" t="s">
        <v>138</v>
      </c>
      <c r="D19" t="s">
        <v>10</v>
      </c>
      <c r="E19" s="35">
        <v>4</v>
      </c>
      <c r="F19" s="35">
        <f t="shared" si="0"/>
        <v>4</v>
      </c>
      <c r="G19" s="35"/>
      <c r="H19" s="35"/>
      <c r="I19" s="35"/>
      <c r="J19" s="35"/>
    </row>
    <row r="20" spans="1:10">
      <c r="A20" s="38" t="s">
        <v>177</v>
      </c>
      <c r="B20" s="35"/>
      <c r="C20" s="38" t="s">
        <v>138</v>
      </c>
      <c r="D20" t="s">
        <v>10</v>
      </c>
      <c r="E20" s="35">
        <v>4</v>
      </c>
      <c r="F20" s="35">
        <f t="shared" si="0"/>
        <v>4</v>
      </c>
      <c r="G20" s="35"/>
      <c r="H20" s="35"/>
      <c r="I20" s="35"/>
      <c r="J20" s="35"/>
    </row>
    <row r="21" spans="1:10">
      <c r="A21" s="38" t="s">
        <v>178</v>
      </c>
      <c r="B21" s="35"/>
      <c r="C21" s="38" t="s">
        <v>138</v>
      </c>
      <c r="D21" t="s">
        <v>10</v>
      </c>
      <c r="E21" s="35">
        <v>4</v>
      </c>
      <c r="F21" s="35">
        <f t="shared" si="0"/>
        <v>4</v>
      </c>
      <c r="G21" s="35"/>
      <c r="H21" s="35"/>
      <c r="I21" s="35"/>
      <c r="J21" s="35"/>
    </row>
    <row r="22" spans="1:10">
      <c r="A22" s="38" t="s">
        <v>179</v>
      </c>
      <c r="B22" s="35"/>
      <c r="C22" s="38" t="s">
        <v>138</v>
      </c>
      <c r="D22" t="s">
        <v>10</v>
      </c>
      <c r="E22" s="35">
        <v>4</v>
      </c>
      <c r="F22" s="35">
        <f t="shared" si="0"/>
        <v>4</v>
      </c>
      <c r="G22" s="35"/>
      <c r="H22" s="35"/>
      <c r="I22" s="35"/>
      <c r="J22" s="35"/>
    </row>
    <row r="23" spans="1:10">
      <c r="A23" s="38" t="s">
        <v>180</v>
      </c>
      <c r="B23" s="35"/>
      <c r="C23" s="38" t="s">
        <v>138</v>
      </c>
      <c r="D23" t="s">
        <v>10</v>
      </c>
      <c r="E23" s="35">
        <v>4</v>
      </c>
      <c r="F23" s="35">
        <f t="shared" si="0"/>
        <v>4</v>
      </c>
      <c r="G23" s="35"/>
      <c r="H23" s="35"/>
      <c r="I23" s="35"/>
      <c r="J23" s="35"/>
    </row>
    <row r="24" spans="1:10">
      <c r="A24" s="38" t="s">
        <v>181</v>
      </c>
      <c r="B24" s="35"/>
      <c r="C24" s="38" t="s">
        <v>138</v>
      </c>
      <c r="D24" t="s">
        <v>10</v>
      </c>
      <c r="E24" s="35">
        <v>4</v>
      </c>
      <c r="F24" s="35">
        <f t="shared" si="0"/>
        <v>4</v>
      </c>
      <c r="G24" s="35"/>
      <c r="H24" s="35"/>
      <c r="I24" s="35"/>
      <c r="J24" s="35"/>
    </row>
    <row r="25" spans="1:10">
      <c r="A25" s="38" t="s">
        <v>188</v>
      </c>
      <c r="B25" s="35"/>
      <c r="C25" s="38" t="s">
        <v>142</v>
      </c>
      <c r="D25" t="s">
        <v>10</v>
      </c>
      <c r="E25" s="35">
        <v>4</v>
      </c>
      <c r="F25" s="35">
        <f t="shared" si="0"/>
        <v>4</v>
      </c>
      <c r="G25" s="35"/>
      <c r="H25" s="35"/>
      <c r="I25" s="35"/>
      <c r="J25" s="35"/>
    </row>
    <row r="26" spans="1:6">
      <c r="A26" s="38" t="s">
        <v>189</v>
      </c>
      <c r="C26" s="38" t="s">
        <v>142</v>
      </c>
      <c r="D26" t="s">
        <v>10</v>
      </c>
      <c r="E26" s="35">
        <v>4</v>
      </c>
      <c r="F26" s="35">
        <f t="shared" si="0"/>
        <v>4</v>
      </c>
    </row>
    <row r="27" spans="1:6">
      <c r="A27" s="39" t="s">
        <v>190</v>
      </c>
      <c r="C27" s="38" t="s">
        <v>142</v>
      </c>
      <c r="D27" t="s">
        <v>10</v>
      </c>
      <c r="E27" s="35">
        <v>4</v>
      </c>
      <c r="F27" s="35">
        <f t="shared" si="0"/>
        <v>4</v>
      </c>
    </row>
    <row r="28" spans="1:6">
      <c r="A28" s="39" t="s">
        <v>191</v>
      </c>
      <c r="C28" s="38" t="s">
        <v>142</v>
      </c>
      <c r="D28" t="s">
        <v>10</v>
      </c>
      <c r="E28" s="35">
        <v>4</v>
      </c>
      <c r="F28" s="35">
        <f t="shared" si="0"/>
        <v>4</v>
      </c>
    </row>
    <row r="29" spans="1:3">
      <c r="A29" s="39"/>
      <c r="C29" s="38"/>
    </row>
    <row r="30" ht="15" customHeight="1" spans="1:31">
      <c r="A30" s="39"/>
      <c r="C30"/>
      <c r="AD30" s="24" t="str">
        <f t="shared" ref="AD30:AD54" si="1">IF(OR(AD$13="",$E30=""),"",AC30)</f>
        <v/>
      </c>
      <c r="AE30" s="24" t="str">
        <f t="shared" ref="AE30:AE54" si="2">IF(OR(AE$13="",$E30=""),"",AD30)</f>
        <v/>
      </c>
    </row>
    <row r="31" spans="3:31">
      <c r="C31"/>
      <c r="G31" s="24" t="str">
        <f t="shared" ref="G31:G48" si="3">IF(OR(G$13="",$E31=""),"",E31)</f>
        <v/>
      </c>
      <c r="AD31" s="24" t="str">
        <f t="shared" si="1"/>
        <v/>
      </c>
      <c r="AE31" s="24" t="str">
        <f t="shared" si="2"/>
        <v/>
      </c>
    </row>
    <row r="32" spans="3:31">
      <c r="C32"/>
      <c r="G32" s="24" t="str">
        <f t="shared" si="3"/>
        <v/>
      </c>
      <c r="AD32" s="24" t="str">
        <f t="shared" si="1"/>
        <v/>
      </c>
      <c r="AE32" s="24" t="str">
        <f t="shared" si="2"/>
        <v/>
      </c>
    </row>
    <row r="33" spans="3:31">
      <c r="C33"/>
      <c r="G33" s="24" t="str">
        <f t="shared" si="3"/>
        <v/>
      </c>
      <c r="AD33" s="24" t="str">
        <f t="shared" si="1"/>
        <v/>
      </c>
      <c r="AE33" s="24" t="str">
        <f t="shared" si="2"/>
        <v/>
      </c>
    </row>
    <row r="34" spans="3:31">
      <c r="C34"/>
      <c r="G34" s="24" t="str">
        <f t="shared" si="3"/>
        <v/>
      </c>
      <c r="AD34" s="24" t="str">
        <f t="shared" si="1"/>
        <v/>
      </c>
      <c r="AE34" s="24" t="str">
        <f t="shared" si="2"/>
        <v/>
      </c>
    </row>
    <row r="35" spans="3:31">
      <c r="C35"/>
      <c r="G35" s="24" t="str">
        <f t="shared" si="3"/>
        <v/>
      </c>
      <c r="AD35" s="24" t="str">
        <f t="shared" si="1"/>
        <v/>
      </c>
      <c r="AE35" s="24" t="str">
        <f t="shared" si="2"/>
        <v/>
      </c>
    </row>
    <row r="36" spans="3:31">
      <c r="C36"/>
      <c r="G36" s="24" t="str">
        <f t="shared" si="3"/>
        <v/>
      </c>
      <c r="AD36" s="24" t="str">
        <f t="shared" si="1"/>
        <v/>
      </c>
      <c r="AE36" s="24" t="str">
        <f t="shared" si="2"/>
        <v/>
      </c>
    </row>
    <row r="37" spans="3:31">
      <c r="C37"/>
      <c r="D37" s="1" t="str">
        <f>IF(A37&lt;&gt;"","Planned","")</f>
        <v/>
      </c>
      <c r="G37" s="24" t="str">
        <f t="shared" si="3"/>
        <v/>
      </c>
      <c r="AD37" s="24" t="str">
        <f t="shared" si="1"/>
        <v/>
      </c>
      <c r="AE37" s="24" t="str">
        <f t="shared" si="2"/>
        <v/>
      </c>
    </row>
    <row r="38" spans="3:31">
      <c r="C38"/>
      <c r="G38" s="24" t="str">
        <f t="shared" si="3"/>
        <v/>
      </c>
      <c r="AD38" s="24" t="str">
        <f t="shared" si="1"/>
        <v/>
      </c>
      <c r="AE38" s="24" t="str">
        <f t="shared" si="2"/>
        <v/>
      </c>
    </row>
    <row r="39" spans="3:31">
      <c r="C39"/>
      <c r="G39" s="24" t="str">
        <f t="shared" si="3"/>
        <v/>
      </c>
      <c r="AD39" s="24" t="str">
        <f t="shared" si="1"/>
        <v/>
      </c>
      <c r="AE39" s="24" t="str">
        <f t="shared" si="2"/>
        <v/>
      </c>
    </row>
    <row r="40" spans="3:31">
      <c r="C40"/>
      <c r="G40" s="24" t="str">
        <f t="shared" si="3"/>
        <v/>
      </c>
      <c r="AD40" s="24" t="str">
        <f t="shared" si="1"/>
        <v/>
      </c>
      <c r="AE40" s="24" t="str">
        <f t="shared" si="2"/>
        <v/>
      </c>
    </row>
    <row r="41" spans="3:31">
      <c r="C41"/>
      <c r="G41" s="24" t="str">
        <f t="shared" si="3"/>
        <v/>
      </c>
      <c r="AD41" s="24" t="str">
        <f t="shared" si="1"/>
        <v/>
      </c>
      <c r="AE41" s="24" t="str">
        <f t="shared" si="2"/>
        <v/>
      </c>
    </row>
    <row r="42" spans="1:31">
      <c r="A42" s="40"/>
      <c r="C42"/>
      <c r="G42" s="24" t="str">
        <f t="shared" si="3"/>
        <v/>
      </c>
      <c r="AD42" s="24" t="str">
        <f t="shared" si="1"/>
        <v/>
      </c>
      <c r="AE42" s="24" t="str">
        <f t="shared" si="2"/>
        <v/>
      </c>
    </row>
    <row r="43" spans="1:31">
      <c r="A43" s="39"/>
      <c r="C43"/>
      <c r="G43" s="24" t="str">
        <f t="shared" si="3"/>
        <v/>
      </c>
      <c r="AD43" s="24" t="str">
        <f t="shared" si="1"/>
        <v/>
      </c>
      <c r="AE43" s="24" t="str">
        <f t="shared" si="2"/>
        <v/>
      </c>
    </row>
    <row r="44" spans="1:31">
      <c r="A44" s="39"/>
      <c r="C44"/>
      <c r="G44" s="24" t="str">
        <f t="shared" si="3"/>
        <v/>
      </c>
      <c r="AD44" s="24" t="str">
        <f t="shared" si="1"/>
        <v/>
      </c>
      <c r="AE44" s="24" t="str">
        <f t="shared" si="2"/>
        <v/>
      </c>
    </row>
    <row r="45" spans="1:31">
      <c r="A45" s="39"/>
      <c r="C45" s="41"/>
      <c r="G45" s="24" t="str">
        <f t="shared" si="3"/>
        <v/>
      </c>
      <c r="AD45" s="24" t="str">
        <f t="shared" si="1"/>
        <v/>
      </c>
      <c r="AE45" s="24" t="str">
        <f t="shared" si="2"/>
        <v/>
      </c>
    </row>
    <row r="46" spans="1:31">
      <c r="A46" s="39"/>
      <c r="C46" s="41"/>
      <c r="G46" s="24" t="str">
        <f t="shared" si="3"/>
        <v/>
      </c>
      <c r="AD46" s="24" t="str">
        <f t="shared" si="1"/>
        <v/>
      </c>
      <c r="AE46" s="24" t="str">
        <f t="shared" si="2"/>
        <v/>
      </c>
    </row>
    <row r="47" spans="3:31">
      <c r="C47"/>
      <c r="G47" s="24" t="str">
        <f t="shared" si="3"/>
        <v/>
      </c>
      <c r="H47" s="24" t="str">
        <f>IF(OR(H$13="",$E47=""),"",G47)</f>
        <v/>
      </c>
      <c r="I47" s="24" t="str">
        <f>IF(OR(I$13="",$E47=""),"",H47)</f>
        <v/>
      </c>
      <c r="J47" s="24" t="str">
        <f>IF(OR(J$13="",$E47=""),"",I47)</f>
        <v/>
      </c>
      <c r="K47" s="24" t="str">
        <f>IF(OR(K$13="",$E47=""),"",J47)</f>
        <v/>
      </c>
      <c r="L47" s="24" t="str">
        <f>IF(OR(L$13="",$E47=""),"",K47)</f>
        <v/>
      </c>
      <c r="M47" s="24" t="str">
        <f>IF(OR(M$13="",$E47=""),"",L47)</f>
        <v/>
      </c>
      <c r="N47" s="24" t="str">
        <f>IF(OR(N$13="",$E47=""),"",M47)</f>
        <v/>
      </c>
      <c r="O47" s="24" t="str">
        <f>IF(OR(O$13="",$E47=""),"",N47)</f>
        <v/>
      </c>
      <c r="P47" s="24" t="str">
        <f>IF(OR(P$13="",$E47=""),"",O47)</f>
        <v/>
      </c>
      <c r="Q47" s="24" t="str">
        <f>IF(OR(Q$13="",$E47=""),"",P47)</f>
        <v/>
      </c>
      <c r="R47" s="24" t="str">
        <f>IF(OR(R$13="",$E47=""),"",Q47)</f>
        <v/>
      </c>
      <c r="S47" s="24" t="str">
        <f>IF(OR(S$13="",$E47=""),"",R47)</f>
        <v/>
      </c>
      <c r="T47" s="24" t="str">
        <f>IF(OR(T$13="",$E47=""),"",S47)</f>
        <v/>
      </c>
      <c r="U47" s="24" t="str">
        <f>IF(OR(U$13="",$E47=""),"",T47)</f>
        <v/>
      </c>
      <c r="V47" s="24" t="str">
        <f>IF(OR(V$13="",$E47=""),"",U47)</f>
        <v/>
      </c>
      <c r="W47" s="24" t="str">
        <f>IF(OR(W$13="",$E47=""),"",V47)</f>
        <v/>
      </c>
      <c r="X47" s="24" t="str">
        <f>IF(OR(X$13="",$E47=""),"",W47)</f>
        <v/>
      </c>
      <c r="Y47" s="24" t="str">
        <f>IF(OR(Y$13="",$E47=""),"",X47)</f>
        <v/>
      </c>
      <c r="Z47" s="24" t="str">
        <f>IF(OR(Z$13="",$E47=""),"",Y47)</f>
        <v/>
      </c>
      <c r="AA47" s="24" t="str">
        <f>IF(OR(AA$13="",$E47=""),"",Z47)</f>
        <v/>
      </c>
      <c r="AB47" s="24" t="str">
        <f>IF(OR(AB$13="",$E47=""),"",AA47)</f>
        <v/>
      </c>
      <c r="AC47" s="24" t="str">
        <f>IF(OR(AC$13="",$E47=""),"",AB47)</f>
        <v/>
      </c>
      <c r="AD47" s="24" t="str">
        <f t="shared" si="1"/>
        <v/>
      </c>
      <c r="AE47" s="24" t="str">
        <f t="shared" si="2"/>
        <v/>
      </c>
    </row>
    <row r="48" spans="3:31">
      <c r="C48"/>
      <c r="G48" s="24" t="str">
        <f t="shared" si="3"/>
        <v/>
      </c>
      <c r="H48" s="24" t="str">
        <f>IF(OR(H$13="",$E48=""),"",G48)</f>
        <v/>
      </c>
      <c r="I48" s="24" t="str">
        <f>IF(OR(I$13="",$E48=""),"",H48)</f>
        <v/>
      </c>
      <c r="J48" s="24" t="str">
        <f>IF(OR(J$13="",$E48=""),"",I48)</f>
        <v/>
      </c>
      <c r="K48" s="24" t="str">
        <f>IF(OR(K$13="",$E48=""),"",J48)</f>
        <v/>
      </c>
      <c r="L48" s="24" t="str">
        <f>IF(OR(L$13="",$E48=""),"",K48)</f>
        <v/>
      </c>
      <c r="M48" s="24" t="str">
        <f>IF(OR(M$13="",$E48=""),"",L48)</f>
        <v/>
      </c>
      <c r="N48" s="24" t="str">
        <f>IF(OR(N$13="",$E48=""),"",M48)</f>
        <v/>
      </c>
      <c r="O48" s="24" t="str">
        <f>IF(OR(O$13="",$E48=""),"",N48)</f>
        <v/>
      </c>
      <c r="P48" s="24" t="str">
        <f>IF(OR(P$13="",$E48=""),"",O48)</f>
        <v/>
      </c>
      <c r="Q48" s="24" t="str">
        <f>IF(OR(Q$13="",$E48=""),"",P48)</f>
        <v/>
      </c>
      <c r="R48" s="24" t="str">
        <f>IF(OR(R$13="",$E48=""),"",Q48)</f>
        <v/>
      </c>
      <c r="S48" s="24" t="str">
        <f>IF(OR(S$13="",$E48=""),"",R48)</f>
        <v/>
      </c>
      <c r="T48" s="24" t="str">
        <f>IF(OR(T$13="",$E48=""),"",S48)</f>
        <v/>
      </c>
      <c r="U48" s="24" t="str">
        <f>IF(OR(U$13="",$E48=""),"",T48)</f>
        <v/>
      </c>
      <c r="V48" s="24" t="str">
        <f>IF(OR(V$13="",$E48=""),"",U48)</f>
        <v/>
      </c>
      <c r="W48" s="24" t="str">
        <f>IF(OR(W$13="",$E48=""),"",V48)</f>
        <v/>
      </c>
      <c r="X48" s="24" t="str">
        <f>IF(OR(X$13="",$E48=""),"",W48)</f>
        <v/>
      </c>
      <c r="Y48" s="24" t="str">
        <f>IF(OR(Y$13="",$E48=""),"",X48)</f>
        <v/>
      </c>
      <c r="Z48" s="24" t="str">
        <f>IF(OR(Z$13="",$E48=""),"",Y48)</f>
        <v/>
      </c>
      <c r="AA48" s="24" t="str">
        <f>IF(OR(AA$13="",$E48=""),"",Z48)</f>
        <v/>
      </c>
      <c r="AB48" s="24" t="str">
        <f>IF(OR(AB$13="",$E48=""),"",AA48)</f>
        <v/>
      </c>
      <c r="AC48" s="24" t="str">
        <f>IF(OR(AC$13="",$E48=""),"",AB48)</f>
        <v/>
      </c>
      <c r="AD48" s="24" t="str">
        <f t="shared" si="1"/>
        <v/>
      </c>
      <c r="AE48" s="24" t="str">
        <f t="shared" si="2"/>
        <v/>
      </c>
    </row>
    <row r="49" spans="1:31">
      <c r="A49" s="42"/>
      <c r="C49"/>
      <c r="AD49" s="24" t="str">
        <f t="shared" si="1"/>
        <v/>
      </c>
      <c r="AE49" s="24" t="str">
        <f t="shared" si="2"/>
        <v/>
      </c>
    </row>
    <row r="50" spans="1:31">
      <c r="A50" s="42"/>
      <c r="C50"/>
      <c r="AD50" s="24" t="str">
        <f t="shared" si="1"/>
        <v/>
      </c>
      <c r="AE50" s="24" t="str">
        <f t="shared" si="2"/>
        <v/>
      </c>
    </row>
    <row r="51" spans="1:31">
      <c r="A51" s="42"/>
      <c r="C51"/>
      <c r="AD51" s="24" t="str">
        <f t="shared" si="1"/>
        <v/>
      </c>
      <c r="AE51" s="24" t="str">
        <f t="shared" si="2"/>
        <v/>
      </c>
    </row>
    <row r="52" spans="1:31">
      <c r="A52" s="42"/>
      <c r="C52"/>
      <c r="AD52" s="24" t="str">
        <f t="shared" si="1"/>
        <v/>
      </c>
      <c r="AE52" s="24" t="str">
        <f t="shared" si="2"/>
        <v/>
      </c>
    </row>
    <row r="53" spans="1:31">
      <c r="A53" s="42"/>
      <c r="C53"/>
      <c r="AD53" s="24" t="str">
        <f t="shared" si="1"/>
        <v/>
      </c>
      <c r="AE53" s="24" t="str">
        <f t="shared" si="2"/>
        <v/>
      </c>
    </row>
    <row r="54" spans="1:31">
      <c r="A54" s="42"/>
      <c r="C54"/>
      <c r="AD54" s="24" t="str">
        <f t="shared" si="1"/>
        <v/>
      </c>
      <c r="AE54" s="24" t="str">
        <f t="shared" si="2"/>
        <v/>
      </c>
    </row>
    <row r="55" spans="1:3">
      <c r="A55" s="42"/>
      <c r="C55"/>
    </row>
    <row r="56" spans="1:31">
      <c r="A56" s="42"/>
      <c r="C56"/>
      <c r="AD56" s="24" t="str">
        <f t="shared" ref="AD56:AD64" si="4">IF(OR(AD$13="",$E56=""),"",AC56)</f>
        <v/>
      </c>
      <c r="AE56" s="24" t="str">
        <f t="shared" ref="AE56:AE64" si="5">IF(OR(AE$13="",$E56=""),"",AD56)</f>
        <v/>
      </c>
    </row>
    <row r="57" spans="1:31">
      <c r="A57" s="42"/>
      <c r="C57"/>
      <c r="AD57" s="24" t="str">
        <f t="shared" si="4"/>
        <v/>
      </c>
      <c r="AE57" s="24" t="str">
        <f t="shared" si="5"/>
        <v/>
      </c>
    </row>
    <row r="58" spans="1:31">
      <c r="A58" s="42"/>
      <c r="C58"/>
      <c r="AD58" s="24" t="str">
        <f t="shared" si="4"/>
        <v/>
      </c>
      <c r="AE58" s="24" t="str">
        <f t="shared" si="5"/>
        <v/>
      </c>
    </row>
    <row r="59" spans="1:31">
      <c r="A59" s="42"/>
      <c r="C59"/>
      <c r="AD59" s="24" t="str">
        <f t="shared" si="4"/>
        <v/>
      </c>
      <c r="AE59" s="24" t="str">
        <f t="shared" si="5"/>
        <v/>
      </c>
    </row>
    <row r="60" spans="1:31">
      <c r="A60" s="42"/>
      <c r="C60"/>
      <c r="AD60" s="24" t="str">
        <f t="shared" si="4"/>
        <v/>
      </c>
      <c r="AE60" s="24" t="str">
        <f t="shared" si="5"/>
        <v/>
      </c>
    </row>
    <row r="61" spans="1:31">
      <c r="A61" s="42"/>
      <c r="C61"/>
      <c r="AD61" s="24" t="str">
        <f t="shared" si="4"/>
        <v/>
      </c>
      <c r="AE61" s="24" t="str">
        <f t="shared" si="5"/>
        <v/>
      </c>
    </row>
    <row r="62" spans="1:31">
      <c r="A62" s="42"/>
      <c r="C62"/>
      <c r="AD62" s="24" t="str">
        <f t="shared" si="4"/>
        <v/>
      </c>
      <c r="AE62" s="24" t="str">
        <f t="shared" si="5"/>
        <v/>
      </c>
    </row>
    <row r="63" spans="1:31">
      <c r="A63" s="42"/>
      <c r="C63"/>
      <c r="AD63" s="24" t="str">
        <f t="shared" si="4"/>
        <v/>
      </c>
      <c r="AE63" s="24" t="str">
        <f t="shared" si="5"/>
        <v/>
      </c>
    </row>
    <row r="64" spans="1:31">
      <c r="A64" s="42"/>
      <c r="C64"/>
      <c r="AD64" s="24" t="str">
        <f t="shared" si="4"/>
        <v/>
      </c>
      <c r="AE64" s="24" t="str">
        <f t="shared" si="5"/>
        <v/>
      </c>
    </row>
    <row r="65" spans="1:3">
      <c r="A65" s="42"/>
      <c r="C65"/>
    </row>
    <row r="66" spans="1:31">
      <c r="A66" s="42"/>
      <c r="C66"/>
      <c r="AD66" s="24" t="str">
        <f t="shared" ref="AD66:AD70" si="6">IF(OR(AD$13="",$E66=""),"",AC66)</f>
        <v/>
      </c>
      <c r="AE66" s="24" t="str">
        <f t="shared" ref="AE66:AE70" si="7">IF(OR(AE$13="",$E66=""),"",AD66)</f>
        <v/>
      </c>
    </row>
    <row r="67" spans="1:31">
      <c r="A67" s="42"/>
      <c r="C67"/>
      <c r="AD67" s="24" t="str">
        <f t="shared" si="6"/>
        <v/>
      </c>
      <c r="AE67" s="24" t="str">
        <f t="shared" si="7"/>
        <v/>
      </c>
    </row>
    <row r="68" spans="1:31">
      <c r="A68" s="42"/>
      <c r="C68"/>
      <c r="AD68" s="24" t="str">
        <f t="shared" si="6"/>
        <v/>
      </c>
      <c r="AE68" s="24" t="str">
        <f t="shared" si="7"/>
        <v/>
      </c>
    </row>
    <row r="69" spans="1:31">
      <c r="A69" s="42"/>
      <c r="C69"/>
      <c r="AD69" s="24" t="str">
        <f t="shared" si="6"/>
        <v/>
      </c>
      <c r="AE69" s="24" t="str">
        <f t="shared" si="7"/>
        <v/>
      </c>
    </row>
    <row r="70" spans="1:31">
      <c r="A70" s="42"/>
      <c r="C70"/>
      <c r="AD70" s="24" t="str">
        <f t="shared" si="6"/>
        <v/>
      </c>
      <c r="AE70" s="24" t="str">
        <f t="shared" si="7"/>
        <v/>
      </c>
    </row>
    <row r="71" spans="3:4">
      <c r="C71"/>
      <c r="D71" s="1" t="str">
        <f>IF(A71&lt;&gt;"","Planned","")</f>
        <v/>
      </c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</sheetData>
  <mergeCells count="1">
    <mergeCell ref="C45:C46"/>
  </mergeCells>
  <conditionalFormatting sqref="52:71">
    <cfRule type="expression" dxfId="26" priority="1" stopIfTrue="1">
      <formula>$D52="Done"</formula>
    </cfRule>
    <cfRule type="expression" dxfId="27" priority="2" stopIfTrue="1">
      <formula>$D52="Ongoing"</formula>
    </cfRule>
    <cfRule type="expression" dxfId="28" priority="3" stopIfTrue="1">
      <formula>$D52="Cancelled"</formula>
    </cfRule>
  </conditionalFormatting>
  <conditionalFormatting sqref="14:51">
    <cfRule type="expression" dxfId="29" priority="4" stopIfTrue="1">
      <formula>$D14="Done"</formula>
    </cfRule>
    <cfRule type="expression" dxfId="30" priority="5" stopIfTrue="1">
      <formula>$D14="Ongoing"</formula>
    </cfRule>
    <cfRule type="expression" dxfId="31" priority="6" stopIfTrue="1">
      <formula>$D14="Cancelled"</formula>
    </cfRule>
  </conditionalFormatting>
  <dataValidations count="2">
    <dataValidation type="list" allowBlank="1" showInputMessage="1" sqref="D14 D15:D23 D24:D28 D29:D71">
      <formula1>"Planned,Ongoing,Done,Cancelled"</formula1>
    </dataValidation>
    <dataValidation type="list" allowBlank="1" showInputMessage="1" sqref="D2:D7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467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D21" sqref="D2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192</v>
      </c>
      <c r="B1" s="3">
        <v>1</v>
      </c>
      <c r="C1" s="4" t="s">
        <v>193</v>
      </c>
      <c r="D1" s="5" t="s">
        <v>194</v>
      </c>
      <c r="E1" s="5"/>
      <c r="F1" s="6"/>
    </row>
    <row r="2" spans="1:6">
      <c r="A2" s="7" t="s">
        <v>195</v>
      </c>
      <c r="B2" s="8" t="s">
        <v>196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197</v>
      </c>
      <c r="B6" s="20">
        <v>5</v>
      </c>
      <c r="C6" s="21" t="s">
        <v>198</v>
      </c>
      <c r="D6" s="22"/>
      <c r="E6" s="21" t="s">
        <v>199</v>
      </c>
      <c r="F6" s="23"/>
    </row>
    <row r="8" ht="13.95"/>
    <row r="9" spans="1:6">
      <c r="A9" s="2" t="s">
        <v>192</v>
      </c>
      <c r="B9" s="3">
        <v>1</v>
      </c>
      <c r="C9" s="4" t="s">
        <v>193</v>
      </c>
      <c r="D9" s="5" t="s">
        <v>194</v>
      </c>
      <c r="E9" s="5"/>
      <c r="F9" s="6"/>
    </row>
    <row r="10" spans="1:6">
      <c r="A10" s="7" t="s">
        <v>195</v>
      </c>
      <c r="B10" s="8" t="s">
        <v>200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197</v>
      </c>
      <c r="B14" s="20">
        <v>7</v>
      </c>
      <c r="C14" s="21" t="s">
        <v>198</v>
      </c>
      <c r="D14" s="22"/>
      <c r="E14" s="21" t="s">
        <v>199</v>
      </c>
      <c r="F14" s="23"/>
    </row>
    <row r="16" ht="13.95"/>
    <row r="17" spans="1:6">
      <c r="A17" s="2" t="s">
        <v>192</v>
      </c>
      <c r="B17" s="3">
        <v>2</v>
      </c>
      <c r="C17" s="4" t="s">
        <v>193</v>
      </c>
      <c r="D17" s="5" t="s">
        <v>201</v>
      </c>
      <c r="E17" s="5"/>
      <c r="F17" s="6"/>
    </row>
    <row r="18" spans="1:6">
      <c r="A18" s="7" t="s">
        <v>195</v>
      </c>
      <c r="B18" s="8" t="s">
        <v>202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197</v>
      </c>
      <c r="B22" s="20">
        <v>12</v>
      </c>
      <c r="C22" s="21" t="s">
        <v>198</v>
      </c>
      <c r="D22" s="22"/>
      <c r="E22" s="21" t="s">
        <v>199</v>
      </c>
      <c r="F22" s="23"/>
    </row>
    <row r="24" ht="13.95"/>
    <row r="25" spans="1:6">
      <c r="A25" s="2" t="s">
        <v>192</v>
      </c>
      <c r="B25" s="3">
        <v>2</v>
      </c>
      <c r="C25" s="4" t="s">
        <v>193</v>
      </c>
      <c r="D25" s="5" t="s">
        <v>201</v>
      </c>
      <c r="E25" s="5"/>
      <c r="F25" s="6"/>
    </row>
    <row r="26" spans="1:6">
      <c r="A26" s="7" t="s">
        <v>195</v>
      </c>
      <c r="B26" s="8" t="s">
        <v>203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197</v>
      </c>
      <c r="B30" s="20">
        <v>9</v>
      </c>
      <c r="C30" s="21" t="s">
        <v>198</v>
      </c>
      <c r="D30" s="22"/>
      <c r="E30" s="21" t="s">
        <v>199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2016-09-28T09:31:59Z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