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9" i="1" l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1" i="1"/>
  <c r="B30" i="1"/>
  <c r="B29" i="1"/>
  <c r="B28" i="1"/>
  <c r="B27" i="1"/>
  <c r="B26" i="1"/>
  <c r="B25" i="1"/>
  <c r="B24" i="1"/>
  <c r="B23" i="1"/>
  <c r="B21" i="1"/>
  <c r="B20" i="1"/>
  <c r="B19" i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47" i="1"/>
  <c r="D47" i="1" s="1"/>
  <c r="C25" i="1"/>
  <c r="C24" i="1"/>
  <c r="C23" i="1"/>
  <c r="C31" i="1"/>
  <c r="C30" i="1"/>
  <c r="C29" i="1"/>
  <c r="C28" i="1"/>
  <c r="C27" i="1"/>
  <c r="C26" i="1"/>
  <c r="C37" i="1"/>
  <c r="D37" i="1" s="1"/>
  <c r="C36" i="1"/>
  <c r="D36" i="1" s="1"/>
  <c r="C35" i="1"/>
  <c r="D35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19" i="1"/>
  <c r="D19" i="1" s="1"/>
  <c r="C20" i="1"/>
  <c r="D31" i="1" l="1"/>
  <c r="D30" i="1"/>
  <c r="D29" i="1"/>
  <c r="D28" i="1"/>
  <c r="D27" i="1"/>
  <c r="D26" i="1"/>
  <c r="D25" i="1"/>
  <c r="D24" i="1"/>
  <c r="D23" i="1"/>
  <c r="C22" i="1"/>
  <c r="D22" i="1" s="1"/>
  <c r="C21" i="1"/>
  <c r="D21" i="1" s="1"/>
  <c r="D20" i="1"/>
  <c r="B15" i="1"/>
  <c r="B14" i="1"/>
  <c r="B13" i="1"/>
  <c r="B12" i="1"/>
  <c r="B11" i="1"/>
  <c r="B10" i="1"/>
  <c r="G9" i="1"/>
  <c r="C12" i="1" l="1"/>
  <c r="E69" i="1"/>
  <c r="F69" i="1" s="1"/>
  <c r="E67" i="1"/>
  <c r="F67" i="1" s="1"/>
  <c r="E68" i="1"/>
  <c r="F68" i="1" s="1"/>
  <c r="G68" i="1"/>
  <c r="H68" i="1" s="1"/>
  <c r="G67" i="1"/>
  <c r="H67" i="1" s="1"/>
  <c r="G69" i="1"/>
  <c r="H69" i="1" s="1"/>
  <c r="G13" i="1"/>
  <c r="E83" i="1"/>
  <c r="F83" i="1" s="1"/>
  <c r="E84" i="1"/>
  <c r="F84" i="1" s="1"/>
  <c r="G84" i="1"/>
  <c r="H84" i="1" s="1"/>
  <c r="G83" i="1"/>
  <c r="H83" i="1" s="1"/>
  <c r="G14" i="1"/>
  <c r="G100" i="1"/>
  <c r="H100" i="1" s="1"/>
  <c r="E99" i="1"/>
  <c r="E100" i="1"/>
  <c r="F100" i="1" s="1"/>
  <c r="C11" i="1"/>
  <c r="E53" i="1"/>
  <c r="E52" i="1"/>
  <c r="G51" i="1"/>
  <c r="H51" i="1" s="1"/>
  <c r="E51" i="1"/>
  <c r="F51" i="1" s="1"/>
  <c r="C15" i="1"/>
  <c r="E123" i="1" s="1"/>
  <c r="F123" i="1" s="1"/>
  <c r="G116" i="1"/>
  <c r="H116" i="1" s="1"/>
  <c r="G115" i="1"/>
  <c r="H115" i="1" s="1"/>
  <c r="E116" i="1"/>
  <c r="F116" i="1" s="1"/>
  <c r="E115" i="1"/>
  <c r="F115" i="1" s="1"/>
  <c r="G78" i="1"/>
  <c r="H78" i="1" s="1"/>
  <c r="E79" i="1"/>
  <c r="F79" i="1" s="1"/>
  <c r="E76" i="1"/>
  <c r="F76" i="1" s="1"/>
  <c r="G77" i="1"/>
  <c r="H77" i="1" s="1"/>
  <c r="E78" i="1"/>
  <c r="F78" i="1" s="1"/>
  <c r="G79" i="1"/>
  <c r="H79" i="1" s="1"/>
  <c r="G76" i="1"/>
  <c r="H76" i="1" s="1"/>
  <c r="E77" i="1"/>
  <c r="F77" i="1" s="1"/>
  <c r="E60" i="1"/>
  <c r="F60" i="1" s="1"/>
  <c r="G10" i="1"/>
  <c r="E35" i="1"/>
  <c r="E36" i="1"/>
  <c r="E37" i="1"/>
  <c r="E20" i="1"/>
  <c r="F20" i="1" s="1"/>
  <c r="E19" i="1"/>
  <c r="E21" i="1"/>
  <c r="F21" i="1" s="1"/>
  <c r="C9" i="1"/>
  <c r="G11" i="1"/>
  <c r="F11" i="1" s="1"/>
  <c r="E58" i="1" s="1"/>
  <c r="C13" i="1"/>
  <c r="G15" i="1"/>
  <c r="C10" i="1"/>
  <c r="C14" i="1"/>
  <c r="F14" i="1" s="1"/>
  <c r="G12" i="1"/>
  <c r="F12" i="1" s="1"/>
  <c r="E71" i="1" s="1"/>
  <c r="G93" i="1" l="1"/>
  <c r="H93" i="1" s="1"/>
  <c r="E56" i="1"/>
  <c r="F56" i="1" s="1"/>
  <c r="G92" i="1"/>
  <c r="H92" i="1" s="1"/>
  <c r="G63" i="1"/>
  <c r="H63" i="1" s="1"/>
  <c r="G125" i="1"/>
  <c r="H125" i="1" s="1"/>
  <c r="G126" i="1"/>
  <c r="H126" i="1" s="1"/>
  <c r="E126" i="1"/>
  <c r="F126" i="1" s="1"/>
  <c r="E94" i="1"/>
  <c r="F94" i="1" s="1"/>
  <c r="G124" i="1"/>
  <c r="H124" i="1" s="1"/>
  <c r="G127" i="1"/>
  <c r="H127" i="1" s="1"/>
  <c r="E127" i="1"/>
  <c r="F127" i="1" s="1"/>
  <c r="F15" i="1"/>
  <c r="E120" i="1" s="1"/>
  <c r="F120" i="1" s="1"/>
  <c r="E63" i="1"/>
  <c r="F63" i="1" s="1"/>
  <c r="E124" i="1"/>
  <c r="F124" i="1" s="1"/>
  <c r="G123" i="1"/>
  <c r="H123" i="1" s="1"/>
  <c r="E125" i="1"/>
  <c r="F125" i="1" s="1"/>
  <c r="E95" i="1"/>
  <c r="F95" i="1" s="1"/>
  <c r="E102" i="1"/>
  <c r="F102" i="1" s="1"/>
  <c r="E105" i="1"/>
  <c r="F105" i="1" s="1"/>
  <c r="E61" i="1"/>
  <c r="F61" i="1" s="1"/>
  <c r="G61" i="1"/>
  <c r="H61" i="1" s="1"/>
  <c r="E111" i="1"/>
  <c r="F111" i="1" s="1"/>
  <c r="E62" i="1"/>
  <c r="F62" i="1" s="1"/>
  <c r="E55" i="1"/>
  <c r="F55" i="1" s="1"/>
  <c r="G62" i="1"/>
  <c r="H62" i="1" s="1"/>
  <c r="G52" i="1"/>
  <c r="H52" i="1" s="1"/>
  <c r="F52" i="1"/>
  <c r="E103" i="1"/>
  <c r="F103" i="1" s="1"/>
  <c r="G111" i="1"/>
  <c r="H111" i="1" s="1"/>
  <c r="E110" i="1"/>
  <c r="F110" i="1" s="1"/>
  <c r="G110" i="1"/>
  <c r="H110" i="1" s="1"/>
  <c r="G108" i="1"/>
  <c r="H108" i="1" s="1"/>
  <c r="G95" i="1"/>
  <c r="H95" i="1" s="1"/>
  <c r="E92" i="1"/>
  <c r="F92" i="1" s="1"/>
  <c r="E108" i="1"/>
  <c r="F108" i="1" s="1"/>
  <c r="G109" i="1"/>
  <c r="H109" i="1" s="1"/>
  <c r="G107" i="1"/>
  <c r="H107" i="1" s="1"/>
  <c r="G60" i="1"/>
  <c r="H60" i="1" s="1"/>
  <c r="E104" i="1"/>
  <c r="F104" i="1" s="1"/>
  <c r="E101" i="1"/>
  <c r="F13" i="1"/>
  <c r="E87" i="1" s="1"/>
  <c r="E59" i="1"/>
  <c r="F59" i="1" s="1"/>
  <c r="E118" i="1"/>
  <c r="G53" i="1"/>
  <c r="H53" i="1" s="1"/>
  <c r="F53" i="1"/>
  <c r="E109" i="1"/>
  <c r="F109" i="1" s="1"/>
  <c r="G99" i="1"/>
  <c r="H99" i="1" s="1"/>
  <c r="F99" i="1"/>
  <c r="E107" i="1"/>
  <c r="F107" i="1" s="1"/>
  <c r="E106" i="1"/>
  <c r="G94" i="1"/>
  <c r="H94" i="1" s="1"/>
  <c r="E93" i="1"/>
  <c r="F93" i="1" s="1"/>
  <c r="F35" i="1"/>
  <c r="G35" i="1"/>
  <c r="H35" i="1" s="1"/>
  <c r="F19" i="1"/>
  <c r="G19" i="1"/>
  <c r="H19" i="1" s="1"/>
  <c r="G20" i="1"/>
  <c r="H20" i="1" s="1"/>
  <c r="G21" i="1"/>
  <c r="H21" i="1" s="1"/>
  <c r="F37" i="1"/>
  <c r="G37" i="1"/>
  <c r="H37" i="1" s="1"/>
  <c r="F36" i="1"/>
  <c r="G36" i="1"/>
  <c r="H36" i="1" s="1"/>
  <c r="E72" i="1"/>
  <c r="F72" i="1" s="1"/>
  <c r="E75" i="1"/>
  <c r="E70" i="1"/>
  <c r="F70" i="1" s="1"/>
  <c r="E57" i="1"/>
  <c r="F57" i="1" s="1"/>
  <c r="F58" i="1"/>
  <c r="G58" i="1"/>
  <c r="H58" i="1" s="1"/>
  <c r="F71" i="1"/>
  <c r="G71" i="1"/>
  <c r="H71" i="1" s="1"/>
  <c r="G29" i="1"/>
  <c r="H29" i="1" s="1"/>
  <c r="G28" i="1"/>
  <c r="H28" i="1" s="1"/>
  <c r="G31" i="1"/>
  <c r="H31" i="1" s="1"/>
  <c r="G30" i="1"/>
  <c r="H30" i="1" s="1"/>
  <c r="E31" i="1"/>
  <c r="F31" i="1" s="1"/>
  <c r="E54" i="1"/>
  <c r="E73" i="1"/>
  <c r="G56" i="1"/>
  <c r="H56" i="1" s="1"/>
  <c r="E74" i="1"/>
  <c r="F10" i="1"/>
  <c r="E38" i="1" s="1"/>
  <c r="G44" i="1"/>
  <c r="H44" i="1" s="1"/>
  <c r="G47" i="1"/>
  <c r="H47" i="1" s="1"/>
  <c r="G45" i="1"/>
  <c r="H45" i="1" s="1"/>
  <c r="G46" i="1"/>
  <c r="H46" i="1" s="1"/>
  <c r="E46" i="1"/>
  <c r="F46" i="1" s="1"/>
  <c r="E45" i="1"/>
  <c r="F45" i="1" s="1"/>
  <c r="E28" i="1"/>
  <c r="F28" i="1" s="1"/>
  <c r="E47" i="1"/>
  <c r="F47" i="1" s="1"/>
  <c r="E43" i="1"/>
  <c r="F43" i="1" s="1"/>
  <c r="E44" i="1"/>
  <c r="F44" i="1" s="1"/>
  <c r="E30" i="1"/>
  <c r="F30" i="1" s="1"/>
  <c r="F9" i="1"/>
  <c r="E29" i="1"/>
  <c r="F29" i="1" s="1"/>
  <c r="E117" i="1" l="1"/>
  <c r="E119" i="1"/>
  <c r="G120" i="1"/>
  <c r="H120" i="1" s="1"/>
  <c r="E122" i="1"/>
  <c r="F122" i="1" s="1"/>
  <c r="G105" i="1"/>
  <c r="H105" i="1" s="1"/>
  <c r="E121" i="1"/>
  <c r="G121" i="1" s="1"/>
  <c r="H121" i="1" s="1"/>
  <c r="E91" i="1"/>
  <c r="F91" i="1" s="1"/>
  <c r="F121" i="1"/>
  <c r="G91" i="1"/>
  <c r="H91" i="1" s="1"/>
  <c r="E85" i="1"/>
  <c r="G55" i="1"/>
  <c r="H55" i="1" s="1"/>
  <c r="E41" i="1"/>
  <c r="F41" i="1" s="1"/>
  <c r="G70" i="1"/>
  <c r="H70" i="1" s="1"/>
  <c r="G87" i="1"/>
  <c r="H87" i="1" s="1"/>
  <c r="F87" i="1"/>
  <c r="G101" i="1"/>
  <c r="H101" i="1" s="1"/>
  <c r="F101" i="1"/>
  <c r="E25" i="1"/>
  <c r="F25" i="1" s="1"/>
  <c r="E22" i="1"/>
  <c r="G102" i="1"/>
  <c r="H102" i="1" s="1"/>
  <c r="G85" i="1"/>
  <c r="H85" i="1" s="1"/>
  <c r="F85" i="1"/>
  <c r="G106" i="1"/>
  <c r="H106" i="1" s="1"/>
  <c r="F106" i="1"/>
  <c r="F118" i="1"/>
  <c r="G118" i="1"/>
  <c r="H118" i="1" s="1"/>
  <c r="G59" i="1"/>
  <c r="H59" i="1" s="1"/>
  <c r="G104" i="1"/>
  <c r="H104" i="1" s="1"/>
  <c r="F119" i="1"/>
  <c r="G119" i="1"/>
  <c r="H119" i="1" s="1"/>
  <c r="F117" i="1"/>
  <c r="G117" i="1"/>
  <c r="H117" i="1" s="1"/>
  <c r="G103" i="1"/>
  <c r="H103" i="1" s="1"/>
  <c r="E90" i="1"/>
  <c r="E88" i="1"/>
  <c r="E86" i="1"/>
  <c r="E89" i="1"/>
  <c r="G43" i="1"/>
  <c r="H43" i="1" s="1"/>
  <c r="G72" i="1"/>
  <c r="H72" i="1" s="1"/>
  <c r="E23" i="1"/>
  <c r="F23" i="1" s="1"/>
  <c r="G25" i="1"/>
  <c r="H25" i="1" s="1"/>
  <c r="E27" i="1"/>
  <c r="F27" i="1" s="1"/>
  <c r="F75" i="1"/>
  <c r="G75" i="1"/>
  <c r="H75" i="1" s="1"/>
  <c r="G57" i="1"/>
  <c r="H57" i="1" s="1"/>
  <c r="F38" i="1"/>
  <c r="G38" i="1"/>
  <c r="H38" i="1" s="1"/>
  <c r="E26" i="1"/>
  <c r="F74" i="1"/>
  <c r="G74" i="1"/>
  <c r="H74" i="1" s="1"/>
  <c r="G23" i="1"/>
  <c r="H23" i="1" s="1"/>
  <c r="F54" i="1"/>
  <c r="F64" i="1" s="1"/>
  <c r="C133" i="1" s="1"/>
  <c r="D133" i="1" s="1"/>
  <c r="G54" i="1"/>
  <c r="H54" i="1" s="1"/>
  <c r="E40" i="1"/>
  <c r="E24" i="1"/>
  <c r="E39" i="1"/>
  <c r="E42" i="1"/>
  <c r="F73" i="1"/>
  <c r="G73" i="1"/>
  <c r="H73" i="1" s="1"/>
  <c r="G27" i="1" l="1"/>
  <c r="H27" i="1" s="1"/>
  <c r="G122" i="1"/>
  <c r="H122" i="1" s="1"/>
  <c r="G41" i="1"/>
  <c r="H41" i="1" s="1"/>
  <c r="F112" i="1"/>
  <c r="C136" i="1" s="1"/>
  <c r="D136" i="1" s="1"/>
  <c r="F128" i="1"/>
  <c r="C137" i="1" s="1"/>
  <c r="D137" i="1" s="1"/>
  <c r="F90" i="1"/>
  <c r="G90" i="1"/>
  <c r="H90" i="1" s="1"/>
  <c r="F80" i="1"/>
  <c r="C134" i="1" s="1"/>
  <c r="D134" i="1" s="1"/>
  <c r="F86" i="1"/>
  <c r="G86" i="1"/>
  <c r="H86" i="1" s="1"/>
  <c r="H128" i="1"/>
  <c r="E137" i="1" s="1"/>
  <c r="F137" i="1" s="1"/>
  <c r="G89" i="1"/>
  <c r="H89" i="1" s="1"/>
  <c r="F89" i="1"/>
  <c r="F22" i="1"/>
  <c r="G22" i="1"/>
  <c r="H22" i="1" s="1"/>
  <c r="F88" i="1"/>
  <c r="G88" i="1"/>
  <c r="H88" i="1" s="1"/>
  <c r="H112" i="1"/>
  <c r="E136" i="1" s="1"/>
  <c r="F136" i="1" s="1"/>
  <c r="H80" i="1"/>
  <c r="E134" i="1" s="1"/>
  <c r="F134" i="1" s="1"/>
  <c r="H64" i="1"/>
  <c r="E133" i="1" s="1"/>
  <c r="F133" i="1" s="1"/>
  <c r="F40" i="1"/>
  <c r="G40" i="1"/>
  <c r="H40" i="1" s="1"/>
  <c r="F26" i="1"/>
  <c r="G26" i="1"/>
  <c r="H26" i="1" s="1"/>
  <c r="F24" i="1"/>
  <c r="G24" i="1"/>
  <c r="H24" i="1" s="1"/>
  <c r="F39" i="1"/>
  <c r="G39" i="1"/>
  <c r="H39" i="1" s="1"/>
  <c r="F42" i="1"/>
  <c r="G42" i="1"/>
  <c r="H42" i="1" s="1"/>
  <c r="F32" i="1" l="1"/>
  <c r="C131" i="1" s="1"/>
  <c r="H96" i="1"/>
  <c r="E135" i="1" s="1"/>
  <c r="F135" i="1" s="1"/>
  <c r="F96" i="1"/>
  <c r="C135" i="1" s="1"/>
  <c r="D135" i="1" s="1"/>
  <c r="F48" i="1"/>
  <c r="C132" i="1" s="1"/>
  <c r="D132" i="1" s="1"/>
  <c r="H32" i="1"/>
  <c r="E131" i="1" s="1"/>
  <c r="F131" i="1" s="1"/>
  <c r="D131" i="1"/>
  <c r="H48" i="1"/>
  <c r="E132" i="1" s="1"/>
  <c r="F132" i="1" s="1"/>
  <c r="D138" i="1" l="1"/>
  <c r="F138" i="1"/>
</calcChain>
</file>

<file path=xl/sharedStrings.xml><?xml version="1.0" encoding="utf-8"?>
<sst xmlns="http://schemas.openxmlformats.org/spreadsheetml/2006/main" count="113" uniqueCount="51">
  <si>
    <t>Số lượng tổ máy</t>
  </si>
  <si>
    <t xml:space="preserve">Công suất đặt tổ máy </t>
  </si>
  <si>
    <t>Tải đỉnh</t>
  </si>
  <si>
    <t>Đặc tính tải trong năm</t>
  </si>
  <si>
    <t>Hệ số cưỡng bức</t>
  </si>
  <si>
    <t xml:space="preserve">Độ lệch chuẩn </t>
  </si>
  <si>
    <t>n</t>
  </si>
  <si>
    <t>P(MW)</t>
  </si>
  <si>
    <t>Pload(MW)</t>
  </si>
  <si>
    <t>Px</t>
  </si>
  <si>
    <t>FOR</t>
  </si>
  <si>
    <t>σ</t>
  </si>
  <si>
    <t>Pmax</t>
  </si>
  <si>
    <t>Pmin</t>
  </si>
  <si>
    <r>
      <t>Lệch -3</t>
    </r>
    <r>
      <rPr>
        <sz val="11"/>
        <color theme="1"/>
        <rFont val="Calibri"/>
        <family val="2"/>
      </rPr>
      <t>σ</t>
    </r>
  </si>
  <si>
    <r>
      <t>Lệch -2</t>
    </r>
    <r>
      <rPr>
        <sz val="11"/>
        <color theme="1"/>
        <rFont val="Calibri"/>
        <family val="2"/>
      </rPr>
      <t>σ</t>
    </r>
  </si>
  <si>
    <r>
      <t>Lệch -1</t>
    </r>
    <r>
      <rPr>
        <sz val="11"/>
        <color theme="1"/>
        <rFont val="Calibri"/>
        <family val="2"/>
      </rPr>
      <t>σ</t>
    </r>
  </si>
  <si>
    <r>
      <t>Lệch -0</t>
    </r>
    <r>
      <rPr>
        <sz val="11"/>
        <color theme="1"/>
        <rFont val="Calibri"/>
        <family val="2"/>
      </rPr>
      <t>σ</t>
    </r>
  </si>
  <si>
    <r>
      <t>Lệch 1</t>
    </r>
    <r>
      <rPr>
        <sz val="11"/>
        <color theme="1"/>
        <rFont val="Calibri"/>
        <family val="2"/>
      </rPr>
      <t>σ</t>
    </r>
  </si>
  <si>
    <r>
      <t>Lệch 2</t>
    </r>
    <r>
      <rPr>
        <sz val="11"/>
        <color theme="1"/>
        <rFont val="Calibri"/>
        <family val="2"/>
      </rPr>
      <t>σ</t>
    </r>
  </si>
  <si>
    <r>
      <t>Lệch 3</t>
    </r>
    <r>
      <rPr>
        <sz val="11"/>
        <color theme="1"/>
        <rFont val="Calibri"/>
        <family val="2"/>
      </rPr>
      <t>σ</t>
    </r>
  </si>
  <si>
    <t>Trường hợp</t>
  </si>
  <si>
    <t>Điện năng bị thiếu trong năm</t>
  </si>
  <si>
    <t>Điện năng kỳ vọng bị thiếu</t>
  </si>
  <si>
    <r>
      <t>TH1: Lệch -3</t>
    </r>
    <r>
      <rPr>
        <sz val="11"/>
        <color theme="1"/>
        <rFont val="Calibri"/>
        <family val="2"/>
      </rPr>
      <t>σ</t>
    </r>
  </si>
  <si>
    <t>Phương trình đặc tuyến tải có dạng: y= ax + b</t>
  </si>
  <si>
    <t>a</t>
  </si>
  <si>
    <t>b</t>
  </si>
  <si>
    <r>
      <t>TH2: Lệch -2</t>
    </r>
    <r>
      <rPr>
        <sz val="11"/>
        <color theme="1"/>
        <rFont val="Calibri"/>
        <family val="2"/>
      </rPr>
      <t>σ</t>
    </r>
  </si>
  <si>
    <r>
      <t>TH3: Lệch -1</t>
    </r>
    <r>
      <rPr>
        <sz val="11"/>
        <color theme="1"/>
        <rFont val="Calibri"/>
        <family val="2"/>
      </rPr>
      <t>σ</t>
    </r>
  </si>
  <si>
    <r>
      <t>TH4: Lệch 0</t>
    </r>
    <r>
      <rPr>
        <sz val="11"/>
        <color theme="1"/>
        <rFont val="Calibri"/>
        <family val="2"/>
      </rPr>
      <t>σ</t>
    </r>
  </si>
  <si>
    <r>
      <t>TH5: Lệch 1</t>
    </r>
    <r>
      <rPr>
        <sz val="11"/>
        <color theme="1"/>
        <rFont val="Calibri"/>
        <family val="2"/>
      </rPr>
      <t>σ</t>
    </r>
  </si>
  <si>
    <r>
      <t>TH6: Lệch 2</t>
    </r>
    <r>
      <rPr>
        <sz val="11"/>
        <color theme="1"/>
        <rFont val="Calibri"/>
        <family val="2"/>
      </rPr>
      <t>σ</t>
    </r>
  </si>
  <si>
    <r>
      <t>TH7: Lệch 3</t>
    </r>
    <r>
      <rPr>
        <sz val="11"/>
        <color theme="1"/>
        <rFont val="Calibri"/>
        <family val="2"/>
      </rPr>
      <t>σ</t>
    </r>
  </si>
  <si>
    <t>Xác suất tổ máy hư</t>
  </si>
  <si>
    <t>Số tổ máy hư</t>
  </si>
  <si>
    <t>Có 7 trường hợp có thể xảy ra</t>
  </si>
  <si>
    <r>
      <t>Lệch 0</t>
    </r>
    <r>
      <rPr>
        <sz val="11"/>
        <color theme="1"/>
        <rFont val="Calibri"/>
        <family val="2"/>
      </rPr>
      <t>σ</t>
    </r>
  </si>
  <si>
    <t>BẢNG TỔNG KẾT</t>
  </si>
  <si>
    <t>Các trường hợp</t>
  </si>
  <si>
    <t>Xác suất xuất hiện</t>
  </si>
  <si>
    <t>LOLE</t>
  </si>
  <si>
    <t>LOLE thực tế</t>
  </si>
  <si>
    <t>LOEE</t>
  </si>
  <si>
    <t>LOEE thực tế</t>
  </si>
  <si>
    <t>Tổng LOLE thực tế</t>
  </si>
  <si>
    <t>Tổng LOEE thực tế</t>
  </si>
  <si>
    <t>Công suất thiếu hụt(MW)</t>
  </si>
  <si>
    <t>Công suất hoạt động(MW)</t>
  </si>
  <si>
    <t>Thời gian thiếu hụt công suất nguồn(ngày/năm)</t>
  </si>
  <si>
    <t>Thời gian kỳ vọng thiếu hụt công suất nguồn(ngày/năm)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</si>
</sst>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1828800" y="95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24" zoomScaleNormal="100" workbookViewId="0">
      <selection activeCell="F115" sqref="F115"/>
    </sheetView>
  </sheetViews>
  <sheetFormatPr defaultRowHeight="15" x14ac:dyDescent="0.25"/>
  <cols>
    <col min="1" max="1" width="27.140625" bestFit="1" customWidth="1"/>
    <col min="2" max="2" width="19.7109375" style="1" bestFit="1" customWidth="1"/>
    <col min="3" max="3" width="18.42578125" style="1" bestFit="1" customWidth="1"/>
    <col min="4" max="4" width="19.140625" bestFit="1" customWidth="1"/>
    <col min="5" max="5" width="18.42578125" customWidth="1"/>
    <col min="6" max="6" width="24.7109375" customWidth="1"/>
    <col min="7" max="7" width="18.5703125" customWidth="1"/>
    <col min="8" max="8" width="18.85546875" customWidth="1"/>
  </cols>
  <sheetData>
    <row r="1" spans="1:7" x14ac:dyDescent="0.25">
      <c r="A1" s="2" t="s">
        <v>0</v>
      </c>
      <c r="B1" s="3" t="s">
        <v>6</v>
      </c>
      <c r="C1" s="3">
        <v>12</v>
      </c>
    </row>
    <row r="2" spans="1:7" x14ac:dyDescent="0.25">
      <c r="A2" s="2" t="s">
        <v>1</v>
      </c>
      <c r="B2" s="4" t="s">
        <v>7</v>
      </c>
      <c r="C2" s="3">
        <v>6</v>
      </c>
    </row>
    <row r="3" spans="1:7" x14ac:dyDescent="0.25">
      <c r="A3" s="2" t="s">
        <v>2</v>
      </c>
      <c r="B3" s="4" t="s">
        <v>8</v>
      </c>
      <c r="C3" s="3">
        <v>59</v>
      </c>
    </row>
    <row r="4" spans="1:7" x14ac:dyDescent="0.25">
      <c r="A4" s="2" t="s">
        <v>3</v>
      </c>
      <c r="B4" s="4" t="s">
        <v>9</v>
      </c>
      <c r="C4" s="3">
        <v>0.4</v>
      </c>
    </row>
    <row r="5" spans="1:7" x14ac:dyDescent="0.25">
      <c r="A5" s="2" t="s">
        <v>4</v>
      </c>
      <c r="B5" s="5" t="s">
        <v>10</v>
      </c>
      <c r="C5" s="3">
        <v>0.09</v>
      </c>
    </row>
    <row r="6" spans="1:7" ht="16.5" x14ac:dyDescent="0.25">
      <c r="A6" s="2" t="s">
        <v>5</v>
      </c>
      <c r="B6" s="6" t="s">
        <v>11</v>
      </c>
      <c r="C6" s="3">
        <v>0.03</v>
      </c>
    </row>
    <row r="7" spans="1:7" x14ac:dyDescent="0.25">
      <c r="A7" s="10" t="s">
        <v>36</v>
      </c>
      <c r="E7" t="s">
        <v>25</v>
      </c>
    </row>
    <row r="8" spans="1:7" x14ac:dyDescent="0.25">
      <c r="A8" s="2" t="s">
        <v>21</v>
      </c>
      <c r="B8" s="3" t="s">
        <v>12</v>
      </c>
      <c r="C8" s="3" t="s">
        <v>13</v>
      </c>
      <c r="E8" s="2" t="s">
        <v>21</v>
      </c>
      <c r="F8" s="3" t="s">
        <v>26</v>
      </c>
      <c r="G8" s="3" t="s">
        <v>27</v>
      </c>
    </row>
    <row r="9" spans="1:7" x14ac:dyDescent="0.25">
      <c r="A9" s="2" t="s">
        <v>14</v>
      </c>
      <c r="B9" s="3">
        <f xml:space="preserve"> C3*(1-3*C6)</f>
        <v>53.690000000000005</v>
      </c>
      <c r="C9" s="3">
        <f>B9*C4</f>
        <v>21.476000000000003</v>
      </c>
      <c r="E9" s="2" t="s">
        <v>14</v>
      </c>
      <c r="F9" s="3">
        <f t="shared" ref="F9:F15" si="0">(C9-G9)/365</f>
        <v>-8.8257534246575342E-2</v>
      </c>
      <c r="G9" s="3">
        <f t="shared" ref="G9:G15" si="1">B9</f>
        <v>53.690000000000005</v>
      </c>
    </row>
    <row r="10" spans="1:7" x14ac:dyDescent="0.25">
      <c r="A10" s="2" t="s">
        <v>15</v>
      </c>
      <c r="B10" s="3">
        <f>C3*(1-2*C6)</f>
        <v>55.459999999999994</v>
      </c>
      <c r="C10" s="3">
        <f>B10*C4</f>
        <v>22.183999999999997</v>
      </c>
      <c r="E10" s="2" t="s">
        <v>15</v>
      </c>
      <c r="F10" s="3">
        <f t="shared" si="0"/>
        <v>-9.1167123287671223E-2</v>
      </c>
      <c r="G10" s="3">
        <f t="shared" si="1"/>
        <v>55.459999999999994</v>
      </c>
    </row>
    <row r="11" spans="1:7" x14ac:dyDescent="0.25">
      <c r="A11" s="2" t="s">
        <v>16</v>
      </c>
      <c r="B11" s="3">
        <f>C3*(1-C6)</f>
        <v>57.23</v>
      </c>
      <c r="C11" s="3">
        <f>B11*C4</f>
        <v>22.891999999999999</v>
      </c>
      <c r="E11" s="2" t="s">
        <v>16</v>
      </c>
      <c r="F11" s="3">
        <f t="shared" si="0"/>
        <v>-9.4076712328767104E-2</v>
      </c>
      <c r="G11" s="3">
        <f t="shared" si="1"/>
        <v>57.23</v>
      </c>
    </row>
    <row r="12" spans="1:7" x14ac:dyDescent="0.25">
      <c r="A12" s="2" t="s">
        <v>17</v>
      </c>
      <c r="B12" s="3">
        <f>C3</f>
        <v>59</v>
      </c>
      <c r="C12" s="3">
        <f>B12*C4</f>
        <v>23.6</v>
      </c>
      <c r="E12" s="2" t="s">
        <v>37</v>
      </c>
      <c r="F12" s="3">
        <f t="shared" si="0"/>
        <v>-9.6986301369863012E-2</v>
      </c>
      <c r="G12" s="3">
        <f t="shared" si="1"/>
        <v>59</v>
      </c>
    </row>
    <row r="13" spans="1:7" x14ac:dyDescent="0.25">
      <c r="A13" s="2" t="s">
        <v>18</v>
      </c>
      <c r="B13" s="3">
        <f>C3*(1+C6)</f>
        <v>60.77</v>
      </c>
      <c r="C13" s="3">
        <f>B13*C4</f>
        <v>24.308000000000003</v>
      </c>
      <c r="E13" s="2" t="s">
        <v>18</v>
      </c>
      <c r="F13" s="3">
        <f t="shared" si="0"/>
        <v>-9.9895890410958907E-2</v>
      </c>
      <c r="G13" s="3">
        <f t="shared" si="1"/>
        <v>60.77</v>
      </c>
    </row>
    <row r="14" spans="1:7" x14ac:dyDescent="0.25">
      <c r="A14" s="2" t="s">
        <v>19</v>
      </c>
      <c r="B14" s="3">
        <f>C3*(1+2*C6)</f>
        <v>62.540000000000006</v>
      </c>
      <c r="C14" s="3">
        <f>B14*C4</f>
        <v>25.016000000000005</v>
      </c>
      <c r="E14" s="2" t="s">
        <v>19</v>
      </c>
      <c r="F14" s="3">
        <f t="shared" si="0"/>
        <v>-0.1028054794520548</v>
      </c>
      <c r="G14" s="3">
        <f t="shared" si="1"/>
        <v>62.540000000000006</v>
      </c>
    </row>
    <row r="15" spans="1:7" x14ac:dyDescent="0.25">
      <c r="A15" s="2" t="s">
        <v>20</v>
      </c>
      <c r="B15" s="3">
        <f>C3*(1+3*C6)</f>
        <v>64.31</v>
      </c>
      <c r="C15" s="3">
        <f>B15*C4</f>
        <v>25.724000000000004</v>
      </c>
      <c r="E15" s="2" t="s">
        <v>20</v>
      </c>
      <c r="F15" s="3">
        <f t="shared" si="0"/>
        <v>-0.10571506849315068</v>
      </c>
      <c r="G15" s="3">
        <f t="shared" si="1"/>
        <v>64.31</v>
      </c>
    </row>
    <row r="17" spans="1:8" x14ac:dyDescent="0.25">
      <c r="A17" s="10" t="s">
        <v>24</v>
      </c>
    </row>
    <row r="18" spans="1:8" ht="46.5" customHeight="1" x14ac:dyDescent="0.25">
      <c r="A18" s="3" t="s">
        <v>35</v>
      </c>
      <c r="B18" s="3" t="s">
        <v>34</v>
      </c>
      <c r="C18" s="7" t="s">
        <v>47</v>
      </c>
      <c r="D18" s="7" t="s">
        <v>48</v>
      </c>
      <c r="E18" s="7" t="s">
        <v>49</v>
      </c>
      <c r="F18" s="7" t="s">
        <v>50</v>
      </c>
      <c r="G18" s="7" t="s">
        <v>22</v>
      </c>
      <c r="H18" s="7" t="s">
        <v>23</v>
      </c>
    </row>
    <row r="19" spans="1:8" x14ac:dyDescent="0.25">
      <c r="A19" s="3">
        <v>0</v>
      </c>
      <c r="B19" s="8">
        <f xml:space="preserve"> FACT(C1)*POWER(C5,A19)*POWER(1-C5,C1-A19)/(FACT(A19)*FACT(C1-A19))</f>
        <v>0.32247548741360493</v>
      </c>
      <c r="C19" s="3">
        <f>C2*A19</f>
        <v>0</v>
      </c>
      <c r="D19" s="3">
        <f>C1*C2-C19</f>
        <v>72</v>
      </c>
      <c r="E19" s="3">
        <f>IF(D19&gt;=B9,0,IF(C9&lt;D19,(D19-G9)/F9,365))</f>
        <v>0</v>
      </c>
      <c r="F19" s="3">
        <f t="shared" ref="F19:F31" si="2">E19*B19</f>
        <v>0</v>
      </c>
      <c r="G19" s="3">
        <f>IF(D19&gt;B9,0,IF(D19&gt;C9,(B9-D19)*E19/2,(B9-C9)*365/2+(C9-D19)*365))</f>
        <v>0</v>
      </c>
      <c r="H19" s="3">
        <f t="shared" ref="H19:H31" si="3">G19*B19</f>
        <v>0</v>
      </c>
    </row>
    <row r="20" spans="1:8" x14ac:dyDescent="0.25">
      <c r="A20" s="3">
        <v>1</v>
      </c>
      <c r="B20" s="8">
        <f xml:space="preserve"> FACT(C1)*POWER(C5,A20)*POWER(1-C5,C1-A20)/(FACT(A20)*FACT(C1-A20))</f>
        <v>0.38271816088647614</v>
      </c>
      <c r="C20" s="3">
        <f>C2*A20</f>
        <v>6</v>
      </c>
      <c r="D20" s="3">
        <f>C1*C2-C20</f>
        <v>66</v>
      </c>
      <c r="E20" s="3">
        <f>IF(D20&gt;=B9,0,IF(C9&lt;D20,(D20-G9)/F9,365))</f>
        <v>0</v>
      </c>
      <c r="F20" s="3">
        <f t="shared" si="2"/>
        <v>0</v>
      </c>
      <c r="G20" s="3">
        <f>IF(D20&gt;B9,0,IF(D20&gt;C10,(B9-D20)*E20/2,(B9-C9)*365/2+(C9-D20)*365))</f>
        <v>0</v>
      </c>
      <c r="H20" s="3">
        <f t="shared" si="3"/>
        <v>0</v>
      </c>
    </row>
    <row r="21" spans="1:8" x14ac:dyDescent="0.25">
      <c r="A21" s="3">
        <v>2</v>
      </c>
      <c r="B21" s="8">
        <f xml:space="preserve"> FACT(C1)*POWER(C5,A21)*POWER(1-C5,C1-A21)/(FACT(A21)*FACT(C1-A21))</f>
        <v>0.20818185674594034</v>
      </c>
      <c r="C21" s="3">
        <f>C2*A21</f>
        <v>12</v>
      </c>
      <c r="D21" s="3">
        <f>C1*C2-C21</f>
        <v>60</v>
      </c>
      <c r="E21" s="3">
        <f>IF(D21&gt;=B9,0,IF(C9&lt;D21,(D21-G9)/F9,365))</f>
        <v>0</v>
      </c>
      <c r="F21" s="3">
        <f t="shared" si="2"/>
        <v>0</v>
      </c>
      <c r="G21" s="3">
        <f>IF(D21&gt;B9,0,IF(D21&gt;C9,(B9-D21)*E21/2,(B9-C9)*365/2+(C9-D21)*365))</f>
        <v>0</v>
      </c>
      <c r="H21" s="3">
        <f t="shared" si="3"/>
        <v>0</v>
      </c>
    </row>
    <row r="22" spans="1:8" x14ac:dyDescent="0.25">
      <c r="A22" s="3">
        <v>3</v>
      </c>
      <c r="B22" s="8">
        <f xml:space="preserve"> FACT(C1)*POWER(C5,A22)*POWER(1-C5,C1-A22)/(FACT(A22)*FACT(C1-A22))</f>
        <v>6.8631381344815487E-2</v>
      </c>
      <c r="C22" s="3">
        <f>C2*A22</f>
        <v>18</v>
      </c>
      <c r="D22" s="3">
        <f>C1*C2-C22</f>
        <v>54</v>
      </c>
      <c r="E22" s="3">
        <f>IF(D22&gt;=B9,0,IF(C9&lt;D22,(D22-G9)/F9,365))</f>
        <v>0</v>
      </c>
      <c r="F22" s="3">
        <f t="shared" si="2"/>
        <v>0</v>
      </c>
      <c r="G22" s="3">
        <f>IF(D22&gt;B9,0,IF(D22&gt;C9,(B9-D22)*E22/2,(B9-C9)*365/2+(C9-D22)*365))</f>
        <v>0</v>
      </c>
      <c r="H22" s="3">
        <f t="shared" si="3"/>
        <v>0</v>
      </c>
    </row>
    <row r="23" spans="1:8" x14ac:dyDescent="0.25">
      <c r="A23" s="3">
        <v>4</v>
      </c>
      <c r="B23" s="8">
        <f xml:space="preserve"> FACT(C1)*POWER(C5,A23)*POWER(1-C5,C1-A23)/(FACT(A23)*FACT(C1-A23))</f>
        <v>1.5272367826730917E-2</v>
      </c>
      <c r="C23" s="3">
        <f>A23*C2</f>
        <v>24</v>
      </c>
      <c r="D23" s="3">
        <f>C1*C2-C23</f>
        <v>48</v>
      </c>
      <c r="E23" s="3">
        <f>IF(D23&gt;=B9,0,IF(C9&lt;D23,(D23-G9)/F9,365))</f>
        <v>64.470416589060719</v>
      </c>
      <c r="F23" s="3">
        <f t="shared" si="2"/>
        <v>0.98461591609071009</v>
      </c>
      <c r="G23" s="3">
        <f>IF(D23&gt;B9,0,IF(D23&gt;C9,(B9-D23)*E23/2,(B9-C9)*365/2+(C9-D23)*365))</f>
        <v>183.41833519587789</v>
      </c>
      <c r="H23" s="3">
        <f t="shared" si="3"/>
        <v>2.8012322812780726</v>
      </c>
    </row>
    <row r="24" spans="1:8" x14ac:dyDescent="0.25">
      <c r="A24" s="3">
        <v>5</v>
      </c>
      <c r="B24" s="8">
        <f xml:space="preserve"> FACT(C1)*POWER(C5,A24)*POWER(1-C5,C1-A24)/(FACT(A24)*FACT(C1-A24))</f>
        <v>2.41672633741676E-3</v>
      </c>
      <c r="C24" s="3">
        <f>A24*C2</f>
        <v>30</v>
      </c>
      <c r="D24" s="3">
        <f>C1*C2-C24</f>
        <v>42</v>
      </c>
      <c r="E24" s="3">
        <f>IF(D24&gt;=B9,0,IF(C9&lt;D24,(D24-G9)/F9,365))</f>
        <v>132.4532811820948</v>
      </c>
      <c r="F24" s="3">
        <f t="shared" si="2"/>
        <v>0.32010333311003625</v>
      </c>
      <c r="G24" s="3">
        <f>IF(D24&gt;B9,0,IF(D24&gt;C9,(B9-D24)*E24/2,(B9-C9)*365/2+(C9-D24)*365))</f>
        <v>774.18942850934445</v>
      </c>
      <c r="H24" s="3">
        <f t="shared" si="3"/>
        <v>1.8710039820281625</v>
      </c>
    </row>
    <row r="25" spans="1:8" x14ac:dyDescent="0.25">
      <c r="A25" s="3">
        <v>6</v>
      </c>
      <c r="B25" s="8">
        <f xml:space="preserve"> FACT(C1)*POWER(C5,A25)*POWER(1-C5,C1-A25)/(FACT(A25)*FACT(C1-A25))</f>
        <v>2.7885303893270311E-4</v>
      </c>
      <c r="C25" s="3">
        <f>C2*A25</f>
        <v>36</v>
      </c>
      <c r="D25" s="3">
        <f>C1*C2-C25</f>
        <v>36</v>
      </c>
      <c r="E25" s="3">
        <f>IF(D25&gt;=B9,0,IF(C9&lt;D25,(D25-G9)/F9,365))</f>
        <v>200.43614577512889</v>
      </c>
      <c r="F25" s="3">
        <f t="shared" si="2"/>
        <v>5.5892228361352971E-2</v>
      </c>
      <c r="G25" s="3">
        <f>IF(D25&gt;B9,0,IF(D25&gt;C9,(B9-D25)*E25/2,(B9-C9)*365/2+(C9-D25)*365))</f>
        <v>1772.8577093810156</v>
      </c>
      <c r="H25" s="3">
        <f t="shared" si="3"/>
        <v>0.49436675985616724</v>
      </c>
    </row>
    <row r="26" spans="1:8" x14ac:dyDescent="0.25">
      <c r="A26" s="3">
        <v>7</v>
      </c>
      <c r="B26" s="8">
        <f xml:space="preserve"> FACT(C1)*POWER(C5,A26)*POWER(1-C5,C1-A26)/(FACT(A26)*FACT(C1-A26))</f>
        <v>2.3639033127733072E-5</v>
      </c>
      <c r="C26" s="3">
        <f>A26*C2</f>
        <v>42</v>
      </c>
      <c r="D26" s="3">
        <f>C1*C2-C26</f>
        <v>30</v>
      </c>
      <c r="E26" s="3">
        <f>IF(D26&gt;=B9,0,IF(C9&lt;D26,(D26-G9)/F9,365))</f>
        <v>268.41901036816296</v>
      </c>
      <c r="F26" s="3">
        <f t="shared" si="2"/>
        <v>6.3451658782063313E-3</v>
      </c>
      <c r="G26" s="3">
        <f>IF(D26&gt;B9,0,IF(D26&gt;C9,(B9-D26)*E26/2,(B9-C9)*365/2+(C9-D26)*365))</f>
        <v>3179.423177810891</v>
      </c>
      <c r="H26" s="3">
        <f t="shared" si="3"/>
        <v>7.5158489827354014E-2</v>
      </c>
    </row>
    <row r="27" spans="1:8" x14ac:dyDescent="0.25">
      <c r="A27" s="3">
        <v>8</v>
      </c>
      <c r="B27" s="8">
        <f xml:space="preserve"> FACT(C1)*POWER(C5,A27)*POWER(1-C5,C1-A27)/(FACT(A27)*FACT(C1-A27))</f>
        <v>1.4612039708076757E-6</v>
      </c>
      <c r="C27" s="3">
        <f>A27*C2</f>
        <v>48</v>
      </c>
      <c r="D27" s="3">
        <f>C1*C2-C27</f>
        <v>24</v>
      </c>
      <c r="E27" s="3">
        <f>IF(D27&gt;=B9,0,IF(C9&lt;D27,(D27-G9)/F9,365))</f>
        <v>336.40187496119705</v>
      </c>
      <c r="F27" s="3">
        <f t="shared" si="2"/>
        <v>4.9155175548044828E-4</v>
      </c>
      <c r="G27" s="3">
        <f>IF(D27&gt;B9,0,IF(D27&gt;C9,(B9-D27)*E27/2,(B9-C9)*365/2+(C9-D27)*365))</f>
        <v>4993.8858337989714</v>
      </c>
      <c r="H27" s="3">
        <f t="shared" si="3"/>
        <v>7.2970858101072573E-3</v>
      </c>
    </row>
    <row r="28" spans="1:8" x14ac:dyDescent="0.25">
      <c r="A28" s="3">
        <v>9</v>
      </c>
      <c r="B28" s="8">
        <f xml:space="preserve"> FACT(C1)*POWER(C5,A28)*POWER(1-C5,C1-A28)/(FACT(A28)*FACT(C1-A28))</f>
        <v>6.4228745969568162E-8</v>
      </c>
      <c r="C28" s="3">
        <f>A28*C2</f>
        <v>54</v>
      </c>
      <c r="D28" s="3">
        <f>C1*C2-C28</f>
        <v>18</v>
      </c>
      <c r="E28" s="3">
        <f>IF(D28&gt;=B9, 0,IF(C9&lt;D28, (D28-G9)/F9, 365))</f>
        <v>365</v>
      </c>
      <c r="F28" s="3">
        <f t="shared" si="2"/>
        <v>2.3443492278892379E-5</v>
      </c>
      <c r="G28" s="3">
        <f>IF(D28&gt;B9,0,IF(D28&gt;C9,(B9-D28)*E28/2,(B9-C9)*365/2+(C9-D28)*365))</f>
        <v>7147.7950000000001</v>
      </c>
      <c r="H28" s="3">
        <f t="shared" si="3"/>
        <v>4.5909390929754946E-4</v>
      </c>
    </row>
    <row r="29" spans="1:8" x14ac:dyDescent="0.25">
      <c r="A29" s="3">
        <v>10</v>
      </c>
      <c r="B29" s="8">
        <f xml:space="preserve"> FACT(C1)*POWER(C5,A29)*POWER(1-C5,C1-A29)/(FACT(A29)*FACT(C1-A29))</f>
        <v>1.9056880672289455E-9</v>
      </c>
      <c r="C29" s="3">
        <f>A29*C2</f>
        <v>60</v>
      </c>
      <c r="D29" s="3">
        <f>C1*C2-C29</f>
        <v>12</v>
      </c>
      <c r="E29" s="3">
        <f>IF(D29&gt;=B9, 0,IF(C9&lt;D29, (D29-G9)/F9, 365))</f>
        <v>365</v>
      </c>
      <c r="F29" s="3">
        <f t="shared" si="2"/>
        <v>6.9557614453856507E-7</v>
      </c>
      <c r="G29" s="3">
        <f>IF(D29&gt;B9,0,IF(D29&gt;C9,(B9-D29)*E29/2,(B9-C9)*365/2+(C9-D29)*365))</f>
        <v>9337.7950000000001</v>
      </c>
      <c r="H29" s="3">
        <f t="shared" si="3"/>
        <v>1.7794924505730112E-5</v>
      </c>
    </row>
    <row r="30" spans="1:8" x14ac:dyDescent="0.25">
      <c r="A30" s="3">
        <v>11</v>
      </c>
      <c r="B30" s="8">
        <f xml:space="preserve"> FACT(C1)*POWER(C5,A30)*POWER(1-C5,C1-A30)/(FACT(A30)*FACT(C1-A30))</f>
        <v>3.4268117093027983E-11</v>
      </c>
      <c r="C30" s="3">
        <f>A30*C2</f>
        <v>66</v>
      </c>
      <c r="D30" s="3">
        <f>C1*C2-C30</f>
        <v>6</v>
      </c>
      <c r="E30" s="3">
        <f>IF(D30&gt;=B9, 0,IF(C9&lt;D30, (D30-G9)/F9, 365))</f>
        <v>365</v>
      </c>
      <c r="F30" s="3">
        <f t="shared" si="2"/>
        <v>1.2507862738955213E-8</v>
      </c>
      <c r="G30" s="3">
        <f>IF(D30&gt;B9,0,IF(D30&gt;C9,(B9-D30)*E30/2,(B9-C9)*365/2+(C9-D30)*365))</f>
        <v>11527.795</v>
      </c>
      <c r="H30" s="3">
        <f t="shared" si="3"/>
        <v>3.9503582888442249E-7</v>
      </c>
    </row>
    <row r="31" spans="1:8" x14ac:dyDescent="0.25">
      <c r="A31" s="3">
        <v>12</v>
      </c>
      <c r="B31" s="8">
        <f xml:space="preserve"> FACT(C1)*POWER(C5,A31)*POWER(1-C5,C1-A31)/(FACT(A31)*FACT(C1-A31))</f>
        <v>2.8242953648099979E-13</v>
      </c>
      <c r="C31" s="3">
        <f>A31*C2</f>
        <v>72</v>
      </c>
      <c r="D31" s="3">
        <f>C1*C2-C31</f>
        <v>0</v>
      </c>
      <c r="E31" s="3">
        <f>IF(D31&gt;=B9, 0,IF(C9&lt;D31, (D31-G9)/F9, 365))</f>
        <v>365</v>
      </c>
      <c r="F31" s="3">
        <f t="shared" si="2"/>
        <v>1.0308678081556492E-10</v>
      </c>
      <c r="G31" s="3">
        <f>IF(D31&gt;B9,0,IF(D31&gt;C9,(B9-D31)*E31/2,(B9-C9)*365/2+(C9-D31)*365))</f>
        <v>13717.795</v>
      </c>
      <c r="H31" s="3">
        <f t="shared" si="3"/>
        <v>3.8743104833913765E-9</v>
      </c>
    </row>
    <row r="32" spans="1:8" x14ac:dyDescent="0.25">
      <c r="F32" s="9">
        <f xml:space="preserve"> SUM(F19:F31)</f>
        <v>1.3674723468751588</v>
      </c>
      <c r="H32" s="9">
        <f xml:space="preserve"> SUM(H19:H31)</f>
        <v>5.2495358865438062</v>
      </c>
    </row>
    <row r="33" spans="1:8" x14ac:dyDescent="0.25">
      <c r="A33" s="10" t="s">
        <v>28</v>
      </c>
    </row>
    <row r="34" spans="1:8" ht="45" x14ac:dyDescent="0.25">
      <c r="A34" s="3" t="s">
        <v>35</v>
      </c>
      <c r="B34" s="3" t="s">
        <v>34</v>
      </c>
      <c r="C34" s="7" t="s">
        <v>47</v>
      </c>
      <c r="D34" s="7" t="s">
        <v>48</v>
      </c>
      <c r="E34" s="7" t="s">
        <v>49</v>
      </c>
      <c r="F34" s="7" t="s">
        <v>50</v>
      </c>
      <c r="G34" s="7" t="s">
        <v>22</v>
      </c>
      <c r="H34" s="7" t="s">
        <v>23</v>
      </c>
    </row>
    <row r="35" spans="1:8" x14ac:dyDescent="0.25">
      <c r="A35" s="3">
        <v>0</v>
      </c>
      <c r="B35" s="8">
        <f xml:space="preserve"> FACT(C1)*POWER(C5,A35)*POWER(1-C5,C1-A35)/(FACT(A35)*FACT(C1-A35))</f>
        <v>0.32247548741360493</v>
      </c>
      <c r="C35" s="3">
        <f>C2*A35</f>
        <v>0</v>
      </c>
      <c r="D35" s="3">
        <f>C1*C2-C35</f>
        <v>72</v>
      </c>
      <c r="E35" s="3">
        <f>IF(D35&gt;=B10,0,IF(C10&lt;D35,(D35-G10)/F10,365))</f>
        <v>0</v>
      </c>
      <c r="F35" s="3">
        <f t="shared" ref="F35:F47" si="4">E35*B35</f>
        <v>0</v>
      </c>
      <c r="G35" s="3">
        <f>IF(D35&gt;B10,0,IF(D35&gt;C10,(B10-D35)*E35/2,(B10-C10)*365/2+(C10-D35)*365))</f>
        <v>0</v>
      </c>
      <c r="H35" s="3">
        <f t="shared" ref="H35:H47" si="5">G35*B35</f>
        <v>0</v>
      </c>
    </row>
    <row r="36" spans="1:8" x14ac:dyDescent="0.25">
      <c r="A36" s="3">
        <v>1</v>
      </c>
      <c r="B36" s="8">
        <f xml:space="preserve"> FACT(C1)*POWER(C5,A36)*POWER(1-C5,C1-A36)/(FACT(A36)*FACT(C1-A36))</f>
        <v>0.38271816088647614</v>
      </c>
      <c r="C36" s="3">
        <f>C2*A36</f>
        <v>6</v>
      </c>
      <c r="D36" s="3">
        <f>C1*C2-C36</f>
        <v>66</v>
      </c>
      <c r="E36" s="3">
        <f>IF(D36&gt;=B10,0,IF(C10&lt;D36,(D36-G10)/F10,365))</f>
        <v>0</v>
      </c>
      <c r="F36" s="3">
        <f t="shared" si="4"/>
        <v>0</v>
      </c>
      <c r="G36" s="3">
        <f>IF(D36&gt;B10,0,IF(D36&gt;C10,(B10-D36)*E36/2,(B10-C10)*365/2+(C10-D36)*365))</f>
        <v>0</v>
      </c>
      <c r="H36" s="3">
        <f t="shared" si="5"/>
        <v>0</v>
      </c>
    </row>
    <row r="37" spans="1:8" x14ac:dyDescent="0.25">
      <c r="A37" s="3">
        <v>2</v>
      </c>
      <c r="B37" s="8">
        <f xml:space="preserve"> FACT(C1)*POWER(C5,A37)*POWER(1-C5,C1-A37)/(FACT(A37)*FACT(C1-A37))</f>
        <v>0.20818185674594034</v>
      </c>
      <c r="C37" s="3">
        <f>C2*A37</f>
        <v>12</v>
      </c>
      <c r="D37" s="3">
        <f>C1*C2-C37</f>
        <v>60</v>
      </c>
      <c r="E37" s="3">
        <f>IF(D37&gt;=B10,0,IF(C10&lt;D37,(D37-G10)/F10,365))</f>
        <v>0</v>
      </c>
      <c r="F37" s="3">
        <f t="shared" si="4"/>
        <v>0</v>
      </c>
      <c r="G37" s="3">
        <f>IF(D37&gt;B10,0,IF(D37&gt;C10,(B10-D37)*E37/2,(B10-C10)*365/2+(C10-D37)*365))</f>
        <v>0</v>
      </c>
      <c r="H37" s="3">
        <f t="shared" si="5"/>
        <v>0</v>
      </c>
    </row>
    <row r="38" spans="1:8" x14ac:dyDescent="0.25">
      <c r="A38" s="3">
        <v>3</v>
      </c>
      <c r="B38" s="8">
        <f xml:space="preserve"> FACT(C1)*POWER(C5,A38)*POWER(1-C5,C1-A38)/(FACT(A38)*FACT(C1-A38))</f>
        <v>6.8631381344815487E-2</v>
      </c>
      <c r="C38" s="3">
        <f>C2*A38</f>
        <v>18</v>
      </c>
      <c r="D38" s="3">
        <f>C1*C2-C38</f>
        <v>54</v>
      </c>
      <c r="E38" s="3">
        <f>IF(D38&gt;=B10,0,IF(C10&lt;D38,(D38-G10)/F10,365))</f>
        <v>16.014545017429914</v>
      </c>
      <c r="F38" s="3">
        <f t="shared" si="4"/>
        <v>1.0991003461549471</v>
      </c>
      <c r="G38" s="3">
        <f>IF(D38&gt;B10,0,IF(D38&gt;C10,(B10-D38)*E38/2,(B10-C10)*365/2+(C10-D38)*365))</f>
        <v>11.690617862723787</v>
      </c>
      <c r="H38" s="3">
        <f t="shared" si="5"/>
        <v>0.80234325269310802</v>
      </c>
    </row>
    <row r="39" spans="1:8" x14ac:dyDescent="0.25">
      <c r="A39" s="3">
        <v>4</v>
      </c>
      <c r="B39" s="8">
        <f xml:space="preserve"> FACT(C1)*POWER(C5,A39)*POWER(1-C5,C1-A39)/(FACT(A39)*FACT(C1-A39))</f>
        <v>1.5272367826730917E-2</v>
      </c>
      <c r="C39" s="3">
        <f>C2*A39</f>
        <v>24</v>
      </c>
      <c r="D39" s="3">
        <f>C1*C2-C39</f>
        <v>48</v>
      </c>
      <c r="E39" s="3">
        <f>IF(D39&gt;=B10,0,IF(C10&lt;D39,(D39-G10)/F10,365))</f>
        <v>81.82774371919696</v>
      </c>
      <c r="F39" s="3">
        <f t="shared" si="4"/>
        <v>1.2497034005110466</v>
      </c>
      <c r="G39" s="3">
        <f>IF(D39&gt;B10,0,IF(D39&gt;C10,(B10-D39)*E39/2,(B10-C10)*365/2+(C10-D39)*365))</f>
        <v>305.21748407260441</v>
      </c>
      <c r="H39" s="3">
        <f t="shared" si="5"/>
        <v>4.6613936839061996</v>
      </c>
    </row>
    <row r="40" spans="1:8" x14ac:dyDescent="0.25">
      <c r="A40" s="3">
        <v>5</v>
      </c>
      <c r="B40" s="8">
        <f xml:space="preserve"> FACT(C1)*POWER(C5,A40)*POWER(1-C5,C1-A40)/(FACT(A40)*FACT(C1-A40))</f>
        <v>2.41672633741676E-3</v>
      </c>
      <c r="C40" s="3">
        <f>A40*C2</f>
        <v>30</v>
      </c>
      <c r="D40" s="3">
        <f>C1*C2-C40</f>
        <v>42</v>
      </c>
      <c r="E40" s="3">
        <f>IF(D40&gt;=B10,0,IF(C10&lt;D40,(D40-G10)/F10,365))</f>
        <v>147.640942420964</v>
      </c>
      <c r="F40" s="3">
        <f t="shared" si="4"/>
        <v>0.35680775402977505</v>
      </c>
      <c r="G40" s="3">
        <f>IF(D40&gt;B10,0,IF(D40&gt;C10,(B10-D40)*E40/2,(B10-C10)*365/2+(C10-D40)*365))</f>
        <v>993.62354249308726</v>
      </c>
      <c r="H40" s="3">
        <f t="shared" si="5"/>
        <v>2.4013161846203852</v>
      </c>
    </row>
    <row r="41" spans="1:8" x14ac:dyDescent="0.25">
      <c r="A41" s="3">
        <v>6</v>
      </c>
      <c r="B41" s="8">
        <f xml:space="preserve"> FACT(C1)*POWER(C5,A41)*POWER(1-C5,C1-A41)/(FACT(A41)*FACT(C1-A41))</f>
        <v>2.7885303893270311E-4</v>
      </c>
      <c r="C41" s="3">
        <f>A41*C2</f>
        <v>36</v>
      </c>
      <c r="D41" s="3">
        <f>C1*C2-C41</f>
        <v>36</v>
      </c>
      <c r="E41" s="3">
        <f>IF(D41&gt;=B10,0,IF(C10&lt;D41,(D41-G10)/F10,365))</f>
        <v>213.45414112273104</v>
      </c>
      <c r="F41" s="3">
        <f t="shared" si="4"/>
        <v>5.9522335924843621E-2</v>
      </c>
      <c r="G41" s="3">
        <f>IF(D41&gt;B10,0,IF(D41&gt;C10,(B10-D41)*E41/2,(B10-C10)*365/2+(C10-D41)*365))</f>
        <v>2076.9087931241725</v>
      </c>
      <c r="H41" s="3">
        <f t="shared" si="5"/>
        <v>0.57915232854872833</v>
      </c>
    </row>
    <row r="42" spans="1:8" x14ac:dyDescent="0.25">
      <c r="A42" s="3">
        <v>7</v>
      </c>
      <c r="B42" s="8">
        <f xml:space="preserve"> FACT(C1)*POWER(C5,A42)*POWER(1-C5,C1-A42)/(FACT(A42)*FACT(C1-A42))</f>
        <v>2.3639033127733072E-5</v>
      </c>
      <c r="C42" s="3">
        <f>A42*C2</f>
        <v>42</v>
      </c>
      <c r="D42" s="3">
        <f>C1*C2-C42</f>
        <v>30</v>
      </c>
      <c r="E42" s="3">
        <f>IF(D42&gt;=B10,0,IF(C10&lt;D42,(D42-G10)/F10,365))</f>
        <v>279.26733982449809</v>
      </c>
      <c r="F42" s="3">
        <f t="shared" si="4"/>
        <v>6.6016098976051998E-3</v>
      </c>
      <c r="G42" s="3">
        <f>IF(D42&gt;B10,0,IF(D42&gt;C10,(B10-D42)*E42/2,(B10-C10)*365/2+(C10-D42)*365))</f>
        <v>3555.07323596586</v>
      </c>
      <c r="H42" s="3">
        <f t="shared" si="5"/>
        <v>8.4038493996514183E-2</v>
      </c>
    </row>
    <row r="43" spans="1:8" x14ac:dyDescent="0.25">
      <c r="A43" s="3">
        <v>8</v>
      </c>
      <c r="B43" s="8">
        <f xml:space="preserve"> FACT(C1)*POWER(C5,A43)*POWER(1-C5,C1-A43)/(FACT(A43)*FACT(C1-A43))</f>
        <v>1.4612039708076757E-6</v>
      </c>
      <c r="C43" s="3">
        <f>A43*C2</f>
        <v>48</v>
      </c>
      <c r="D43" s="3">
        <f>C1*C2-C43</f>
        <v>24</v>
      </c>
      <c r="E43" s="3">
        <f>IF(D43&gt;=B10,0,IF(C10&lt;D43,(D43-G10)/F10,365))</f>
        <v>345.08053852626517</v>
      </c>
      <c r="F43" s="3">
        <f t="shared" si="4"/>
        <v>5.0423305314302978E-4</v>
      </c>
      <c r="G43" s="3">
        <f>IF(D43&gt;B10,0,IF(D43&gt;C10,(B10-D43)*E43/2,(B10-C10)*365/2+(C10-D43)*365))</f>
        <v>5428.1168710181501</v>
      </c>
      <c r="H43" s="3">
        <f t="shared" si="5"/>
        <v>7.9315859259398575E-3</v>
      </c>
    </row>
    <row r="44" spans="1:8" x14ac:dyDescent="0.25">
      <c r="A44" s="3">
        <v>9</v>
      </c>
      <c r="B44" s="8">
        <f xml:space="preserve"> FACT(C1)*POWER(C5,A44)*POWER(1-C5,C1-A44)/(FACT(A44)*FACT(C1-A44))</f>
        <v>6.4228745969568162E-8</v>
      </c>
      <c r="C44" s="3">
        <f>A44*C2</f>
        <v>54</v>
      </c>
      <c r="D44" s="3">
        <f>C1*C2-C44</f>
        <v>18</v>
      </c>
      <c r="E44" s="3">
        <f>IF(D44&gt;=B10, 0,IF(C10&lt;D44, (D44-G10)/F10, 365))</f>
        <v>365</v>
      </c>
      <c r="F44" s="3">
        <f t="shared" si="4"/>
        <v>2.3443492278892379E-5</v>
      </c>
      <c r="G44" s="3">
        <f>IF(D44&gt;B10,0,IF(D44&gt;C10,(B10-D44)*E44/2,(B10-C10)*365/2+(C10-D44)*365))</f>
        <v>7600.0299999999979</v>
      </c>
      <c r="H44" s="3">
        <f t="shared" si="5"/>
        <v>4.88140396231097E-4</v>
      </c>
    </row>
    <row r="45" spans="1:8" x14ac:dyDescent="0.25">
      <c r="A45" s="3">
        <v>10</v>
      </c>
      <c r="B45" s="8">
        <f xml:space="preserve"> FACT(C1)*POWER(C5,A45)*POWER(1-C5,C1-A45)/(FACT(A45)*FACT(C1-A45))</f>
        <v>1.9056880672289455E-9</v>
      </c>
      <c r="C45" s="3">
        <f>A45*C2</f>
        <v>60</v>
      </c>
      <c r="D45" s="3">
        <f>C1*C2-C45</f>
        <v>12</v>
      </c>
      <c r="E45" s="3">
        <f>IF(D45&gt;=B10, 0,IF(C10&lt;D45, (D45-G10)/F10, 365))</f>
        <v>365</v>
      </c>
      <c r="F45" s="3">
        <f t="shared" si="4"/>
        <v>6.9557614453856507E-7</v>
      </c>
      <c r="G45" s="3">
        <f>IF(D45&gt;B10,0,IF(D45&gt;C10,(B10-D45)*E45/2,(B10-C10)*365/2+(C10-D45)*365))</f>
        <v>9790.0299999999988</v>
      </c>
      <c r="H45" s="3">
        <f t="shared" si="5"/>
        <v>1.865674334881339E-5</v>
      </c>
    </row>
    <row r="46" spans="1:8" x14ac:dyDescent="0.25">
      <c r="A46" s="3">
        <v>11</v>
      </c>
      <c r="B46" s="8">
        <f xml:space="preserve"> FACT(C1)*POWER(C5,A46)*POWER(1-C5,C1-A46)/(FACT(A46)*FACT(C1-A46))</f>
        <v>3.4268117093027983E-11</v>
      </c>
      <c r="C46" s="3">
        <f>A46*C2</f>
        <v>66</v>
      </c>
      <c r="D46" s="3">
        <f>C1*C2-C46</f>
        <v>6</v>
      </c>
      <c r="E46" s="3">
        <f>IF(D46&gt;=B10, 0,IF(C10&lt;D46, (D46-G10)/F10, 365))</f>
        <v>365</v>
      </c>
      <c r="F46" s="3">
        <f t="shared" si="4"/>
        <v>1.2507862738955213E-8</v>
      </c>
      <c r="G46" s="3">
        <f>IF(D46&gt;B10,0,IF(D46&gt;C10,(B10-D46)*E46/2,(B10-C10)*365/2+(C10-D46)*365))</f>
        <v>11980.029999999999</v>
      </c>
      <c r="H46" s="3">
        <f t="shared" si="5"/>
        <v>4.1053307081798801E-7</v>
      </c>
    </row>
    <row r="47" spans="1:8" x14ac:dyDescent="0.25">
      <c r="A47" s="3">
        <v>12</v>
      </c>
      <c r="B47" s="8">
        <f xml:space="preserve"> FACT(C1)*POWER(C5,A47)*POWER(1-C5,C1-A47)/(FACT(A47)*FACT(C1-A47))</f>
        <v>2.8242953648099979E-13</v>
      </c>
      <c r="C47" s="3">
        <f>A47*C2</f>
        <v>72</v>
      </c>
      <c r="D47" s="3">
        <f>C1*C2-C47</f>
        <v>0</v>
      </c>
      <c r="E47" s="3">
        <f>IF(D47&gt;=B10, 0,IF(C10&lt;D47, (D47-G10)/F10, 365))</f>
        <v>365</v>
      </c>
      <c r="F47" s="3">
        <f t="shared" si="4"/>
        <v>1.0308678081556492E-10</v>
      </c>
      <c r="G47" s="3">
        <f>IF(D47&gt;B10,0,IF(D47&gt;C10,(B10-D47)*E47/2,(B10-C10)*365/2+(C10-D47)*365))</f>
        <v>14170.029999999999</v>
      </c>
      <c r="H47" s="3">
        <f t="shared" si="5"/>
        <v>4.0020350048218612E-9</v>
      </c>
    </row>
    <row r="48" spans="1:8" x14ac:dyDescent="0.25">
      <c r="F48" s="9">
        <f xml:space="preserve"> SUM(F35:F47)</f>
        <v>2.7722638312507337</v>
      </c>
      <c r="H48" s="9">
        <f xml:space="preserve"> SUM(H35:H47)</f>
        <v>8.5366827413655599</v>
      </c>
    </row>
    <row r="49" spans="1:8" x14ac:dyDescent="0.25">
      <c r="A49" s="10" t="s">
        <v>29</v>
      </c>
    </row>
    <row r="50" spans="1:8" ht="45" x14ac:dyDescent="0.25">
      <c r="A50" s="3" t="s">
        <v>35</v>
      </c>
      <c r="B50" s="3" t="s">
        <v>34</v>
      </c>
      <c r="C50" s="7" t="s">
        <v>47</v>
      </c>
      <c r="D50" s="7" t="s">
        <v>48</v>
      </c>
      <c r="E50" s="7" t="s">
        <v>49</v>
      </c>
      <c r="F50" s="7" t="s">
        <v>50</v>
      </c>
      <c r="G50" s="7" t="s">
        <v>22</v>
      </c>
      <c r="H50" s="7" t="s">
        <v>23</v>
      </c>
    </row>
    <row r="51" spans="1:8" x14ac:dyDescent="0.25">
      <c r="A51" s="3">
        <v>0</v>
      </c>
      <c r="B51" s="8">
        <f xml:space="preserve"> FACT(C1)*POWER(C5,A51)*POWER(1-C5,C1-A51)/(FACT(A51)*FACT(C1-A51))</f>
        <v>0.32247548741360493</v>
      </c>
      <c r="C51" s="3">
        <f>C2*A51</f>
        <v>0</v>
      </c>
      <c r="D51" s="3">
        <f>C1*C2-C51</f>
        <v>72</v>
      </c>
      <c r="E51" s="3">
        <f>IF(D51&gt;=B11,0,IF(C11&lt;D51,(D51-G11)/F11,365))</f>
        <v>0</v>
      </c>
      <c r="F51" s="3">
        <f t="shared" ref="F51:F63" si="6">E51*B51</f>
        <v>0</v>
      </c>
      <c r="G51" s="3">
        <f>IF(D51&gt;B11,0,IF(D51&gt;C11,(B11-D51)*E51/2,(B11-C11)*365/2+(C11-D51)*365))</f>
        <v>0</v>
      </c>
      <c r="H51" s="3">
        <f t="shared" ref="H51:H63" si="7">G51*B51</f>
        <v>0</v>
      </c>
    </row>
    <row r="52" spans="1:8" x14ac:dyDescent="0.25">
      <c r="A52" s="3">
        <v>1</v>
      </c>
      <c r="B52" s="8">
        <f xml:space="preserve"> FACT(C1)*POWER(C5,A52)*POWER(1-C5,C1-A52)/(FACT(A52)*FACT(C1-A52))</f>
        <v>0.38271816088647614</v>
      </c>
      <c r="C52" s="3">
        <f>C2*A52</f>
        <v>6</v>
      </c>
      <c r="D52" s="3">
        <f>C1*C2-C52</f>
        <v>66</v>
      </c>
      <c r="E52" s="3">
        <f>IF(D52&gt;=B11,0,IF(C11&lt;D52,(D52-G11)/F11,365))</f>
        <v>0</v>
      </c>
      <c r="F52" s="3">
        <f t="shared" si="6"/>
        <v>0</v>
      </c>
      <c r="G52" s="3">
        <f>IF(D52&gt;B11,0,IF(D52&gt;C11,(B11-D52)*E52/2,(B11-C11)*365/2+(C11-D52)*365))</f>
        <v>0</v>
      </c>
      <c r="H52" s="3">
        <f t="shared" si="7"/>
        <v>0</v>
      </c>
    </row>
    <row r="53" spans="1:8" x14ac:dyDescent="0.25">
      <c r="A53" s="3">
        <v>2</v>
      </c>
      <c r="B53" s="8">
        <f xml:space="preserve"> FACT(C1)*POWER(C5,A53)*POWER(1-C5,C1-A53)/(FACT(A53)*FACT(C1-A53))</f>
        <v>0.20818185674594034</v>
      </c>
      <c r="C53" s="3">
        <f>C2*A53</f>
        <v>12</v>
      </c>
      <c r="D53" s="3">
        <f>C1*C2-C53</f>
        <v>60</v>
      </c>
      <c r="E53" s="3">
        <f>IF(D53&gt;=B11,0,IF(C11&lt;D53,(D53-G11)/F11,365))</f>
        <v>0</v>
      </c>
      <c r="F53" s="3">
        <f t="shared" si="6"/>
        <v>0</v>
      </c>
      <c r="G53" s="3">
        <f>IF(D53&gt;B11,0,IF(D53&gt;C11,(B11-D53)*E53/2,(B11-C11)*365/2+(C11-D53)*365))</f>
        <v>0</v>
      </c>
      <c r="H53" s="3">
        <f t="shared" si="7"/>
        <v>0</v>
      </c>
    </row>
    <row r="54" spans="1:8" x14ac:dyDescent="0.25">
      <c r="A54" s="3">
        <v>3</v>
      </c>
      <c r="B54" s="8">
        <f xml:space="preserve"> FACT(C1)*POWER(C5,A54)*POWER(1-C5,C1-A54)/(FACT(A54)*FACT(C1-A54))</f>
        <v>6.8631381344815487E-2</v>
      </c>
      <c r="C54" s="3">
        <f>C2*A54</f>
        <v>18</v>
      </c>
      <c r="D54" s="3">
        <f>C1*C2-C54</f>
        <v>54</v>
      </c>
      <c r="E54" s="3">
        <f>IF(D54&gt;=B11,0,IF(C11&lt;D54,(D54-G11)/F11,365))</f>
        <v>34.333682800396033</v>
      </c>
      <c r="F54" s="3">
        <f t="shared" si="6"/>
        <v>2.3563680772459126</v>
      </c>
      <c r="G54" s="3">
        <f>IF(D54&gt;B11,0,IF(D54&gt;C11,(B11-D54)*E54/2,(B11-C11)*365/2+(C11-D54)*365))</f>
        <v>55.448897722639543</v>
      </c>
      <c r="H54" s="3">
        <f t="shared" si="7"/>
        <v>3.8055344447521455</v>
      </c>
    </row>
    <row r="55" spans="1:8" x14ac:dyDescent="0.25">
      <c r="A55" s="3">
        <v>4</v>
      </c>
      <c r="B55" s="8">
        <f xml:space="preserve"> FACT(C1)*POWER(C5,A55)*POWER(1-C5,C1-A55)/(FACT(A55)*FACT(C1-A55))</f>
        <v>1.5272367826730917E-2</v>
      </c>
      <c r="C55" s="3">
        <f>C2*A55</f>
        <v>24</v>
      </c>
      <c r="D55" s="3">
        <f>C1*C2-C55</f>
        <v>48</v>
      </c>
      <c r="E55" s="3">
        <f>IF(D55&gt;=B11,0,IF(C11&lt;D55,(D55-G11)/F11,365))</f>
        <v>98.111421748500192</v>
      </c>
      <c r="F55" s="3">
        <f t="shared" si="6"/>
        <v>1.4983937209466223</v>
      </c>
      <c r="G55" s="3">
        <f>IF(D55&gt;B11,0,IF(D55&gt;C11,(B11-D55)*E55/2,(B11-C11)*365/2+(C11-D55)*365))</f>
        <v>452.7842113693282</v>
      </c>
      <c r="H55" s="3">
        <f t="shared" si="7"/>
        <v>6.9150870221686587</v>
      </c>
    </row>
    <row r="56" spans="1:8" x14ac:dyDescent="0.25">
      <c r="A56" s="3">
        <v>5</v>
      </c>
      <c r="B56" s="8">
        <f xml:space="preserve"> FACT(C1)*POWER(C5,A56)*POWER(1-C5,C1-A56)/(FACT(A56)*FACT(C1-A56))</f>
        <v>2.41672633741676E-3</v>
      </c>
      <c r="C56" s="3">
        <f>C2*A56</f>
        <v>30</v>
      </c>
      <c r="D56" s="3">
        <f>C1*C2-C56</f>
        <v>42</v>
      </c>
      <c r="E56" s="3">
        <f>IF(D56&gt;=B11,0,IF(C11&lt;D56,(D56-G11)/F11,365))</f>
        <v>161.88916069660434</v>
      </c>
      <c r="F56" s="3">
        <f t="shared" si="6"/>
        <v>0.3912417983977779</v>
      </c>
      <c r="G56" s="3">
        <f>IF(D56&gt;B11,0,IF(D56&gt;C11,(B11-D56)*E56/2,(B11-C11)*365/2+(C11-D56)*365))</f>
        <v>1232.7859587046419</v>
      </c>
      <c r="H56" s="3">
        <f t="shared" si="7"/>
        <v>2.9793062947990783</v>
      </c>
    </row>
    <row r="57" spans="1:8" x14ac:dyDescent="0.25">
      <c r="A57" s="3">
        <v>6</v>
      </c>
      <c r="B57" s="8">
        <f xml:space="preserve"> FACT(C1)*POWER(C5,A57)*POWER(1-C5,C1-A57)/(FACT(A57)*FACT(C1-A57))</f>
        <v>2.7885303893270311E-4</v>
      </c>
      <c r="C57" s="3">
        <f>A57*C2</f>
        <v>36</v>
      </c>
      <c r="D57" s="3">
        <f>C1*C2-C57</f>
        <v>36</v>
      </c>
      <c r="E57" s="3">
        <f>IF(D57&gt;=B11,0,IF(C11&lt;D57,(D57-G11)/F11,365))</f>
        <v>225.66689964470851</v>
      </c>
      <c r="F57" s="3">
        <f t="shared" si="6"/>
        <v>6.2927900752448307E-2</v>
      </c>
      <c r="G57" s="3">
        <f>IF(D57&gt;B11,0,IF(D57&gt;C11,(B11-D57)*E57/2,(B11-C11)*365/2+(C11-D57)*365))</f>
        <v>2395.4541397285802</v>
      </c>
      <c r="H57" s="3">
        <f t="shared" si="7"/>
        <v>0.66797966648723861</v>
      </c>
    </row>
    <row r="58" spans="1:8" x14ac:dyDescent="0.25">
      <c r="A58" s="3">
        <v>7</v>
      </c>
      <c r="B58" s="8">
        <f xml:space="preserve"> FACT(C1)*POWER(C5,A58)*POWER(1-C5,C1-A58)/(FACT(A58)*FACT(C1-A58))</f>
        <v>2.3639033127733072E-5</v>
      </c>
      <c r="C58" s="3">
        <f>A58*C2</f>
        <v>42</v>
      </c>
      <c r="D58" s="3">
        <f>C1*C2-C58</f>
        <v>30</v>
      </c>
      <c r="E58" s="3">
        <f>IF(D58&gt;=B11,0,IF(C11&lt;D58,(D58-G11)/F11,365))</f>
        <v>289.44463859281268</v>
      </c>
      <c r="F58" s="3">
        <f t="shared" si="6"/>
        <v>6.8421914003402255E-3</v>
      </c>
      <c r="G58" s="3">
        <f>IF(D58&gt;B11,0,IF(D58&gt;C11,(B11-D58)*E58/2,(B11-C11)*365/2+(C11-D58)*365))</f>
        <v>3940.7887544411442</v>
      </c>
      <c r="H58" s="3">
        <f t="shared" si="7"/>
        <v>9.3156435915632163E-2</v>
      </c>
    </row>
    <row r="59" spans="1:8" x14ac:dyDescent="0.25">
      <c r="A59" s="3">
        <v>8</v>
      </c>
      <c r="B59" s="8">
        <f xml:space="preserve"> FACT(C1)*POWER(C5,A59)*POWER(1-C5,C1-A59)/(FACT(A59)*FACT(C1-A59))</f>
        <v>1.4612039708076757E-6</v>
      </c>
      <c r="C59" s="3">
        <f>A59*C2</f>
        <v>48</v>
      </c>
      <c r="D59" s="3">
        <f>C1*C2-C59</f>
        <v>24</v>
      </c>
      <c r="E59" s="3">
        <f>IF(D59&gt;=B11,0,IF(C11&lt;D59,(D59-G11)/F11,365))</f>
        <v>353.2223775409168</v>
      </c>
      <c r="F59" s="3">
        <f t="shared" si="6"/>
        <v>5.1612994064091557E-4</v>
      </c>
      <c r="G59" s="3">
        <f>IF(D59&gt;B11,0,IF(D59&gt;C11,(B11-D59)*E59/2,(B11-C11)*365/2+(C11-D59)*365))</f>
        <v>5868.7898028423324</v>
      </c>
      <c r="H59" s="3">
        <f t="shared" si="7"/>
        <v>8.5754989637488125E-3</v>
      </c>
    </row>
    <row r="60" spans="1:8" x14ac:dyDescent="0.25">
      <c r="A60" s="3">
        <v>9</v>
      </c>
      <c r="B60" s="8">
        <f xml:space="preserve"> FACT(C1)*POWER(C5,A60)*POWER(1-C5,C1-A60)/(FACT(A60)*FACT(C1-A60))</f>
        <v>6.4228745969568162E-8</v>
      </c>
      <c r="C60" s="3">
        <f>A60*C2</f>
        <v>54</v>
      </c>
      <c r="D60" s="3">
        <f>C1*C2-C60</f>
        <v>18</v>
      </c>
      <c r="E60" s="3">
        <f>IF(D60&gt;=B11, 0,IF(C11&lt;D60, (D60-G11)/F11, 365))</f>
        <v>365</v>
      </c>
      <c r="F60" s="3">
        <f t="shared" si="6"/>
        <v>2.3443492278892379E-5</v>
      </c>
      <c r="G60" s="3">
        <f>IF(D60&gt;B11,0,IF(D60&gt;C11,(B11-D60)*E60/2,(B11-C11)*365/2+(C11-D60)*365))</f>
        <v>8052.2649999999985</v>
      </c>
      <c r="H60" s="3">
        <f t="shared" si="7"/>
        <v>5.1718688316464471E-4</v>
      </c>
    </row>
    <row r="61" spans="1:8" x14ac:dyDescent="0.25">
      <c r="A61" s="3">
        <v>10</v>
      </c>
      <c r="B61" s="8">
        <f xml:space="preserve"> FACT(C1)*POWER(C5,A61)*POWER(1-C5,C1-A61)/(FACT(A61)*FACT(C1-A61))</f>
        <v>1.9056880672289455E-9</v>
      </c>
      <c r="C61" s="3">
        <f>A61*C2</f>
        <v>60</v>
      </c>
      <c r="D61" s="3">
        <f>C1*C2-C61</f>
        <v>12</v>
      </c>
      <c r="E61" s="3">
        <f>IF(D61&gt;=B11, 0,IF(C11&lt;D61, (D61-G11)/F11, 365))</f>
        <v>365</v>
      </c>
      <c r="F61" s="3">
        <f t="shared" si="6"/>
        <v>6.9557614453856507E-7</v>
      </c>
      <c r="G61" s="3">
        <f>IF(D61&gt;B11,0,IF(D61&gt;C11,(B11-D61)*E61/2,(B11-C11)*365/2+(C11-D61)*365))</f>
        <v>10242.264999999999</v>
      </c>
      <c r="H61" s="3">
        <f t="shared" si="7"/>
        <v>1.9518562191896675E-5</v>
      </c>
    </row>
    <row r="62" spans="1:8" x14ac:dyDescent="0.25">
      <c r="A62" s="3">
        <v>11</v>
      </c>
      <c r="B62" s="8">
        <f xml:space="preserve"> FACT(C1)*POWER(C5,A62)*POWER(1-C5,C1-A62)/(FACT(A62)*FACT(C1-A62))</f>
        <v>3.4268117093027983E-11</v>
      </c>
      <c r="C62" s="3">
        <f>A62*C2</f>
        <v>66</v>
      </c>
      <c r="D62" s="3">
        <f>C1*C2-C62</f>
        <v>6</v>
      </c>
      <c r="E62" s="3">
        <f>IF(D62&gt;=B11, 0,IF(C11&lt;D62, (D62-G11)/F11, 365))</f>
        <v>365</v>
      </c>
      <c r="F62" s="3">
        <f t="shared" si="6"/>
        <v>1.2507862738955213E-8</v>
      </c>
      <c r="G62" s="3">
        <f>IF(D62&gt;B11,0,IF(D62&gt;C11,(B11-D62)*E62/2,(B11-C11)*365/2+(C11-D62)*365))</f>
        <v>12432.264999999999</v>
      </c>
      <c r="H62" s="3">
        <f t="shared" si="7"/>
        <v>4.2603031275155352E-7</v>
      </c>
    </row>
    <row r="63" spans="1:8" x14ac:dyDescent="0.25">
      <c r="A63" s="3">
        <v>12</v>
      </c>
      <c r="B63" s="8">
        <f xml:space="preserve"> FACT(C1)*POWER(C5,A63)*POWER(1-C5,C1-A63)/(FACT(A63)*FACT(C1-A63))</f>
        <v>2.8242953648099979E-13</v>
      </c>
      <c r="C63" s="3">
        <f>A63*C2</f>
        <v>72</v>
      </c>
      <c r="D63" s="3">
        <f>C1*C2-C63</f>
        <v>0</v>
      </c>
      <c r="E63" s="3">
        <f>IF(D63&gt;=B11, 0,IF(C11&lt;D63, (D63-G11)/F11, 365))</f>
        <v>365</v>
      </c>
      <c r="F63" s="3">
        <f t="shared" si="6"/>
        <v>1.0308678081556492E-10</v>
      </c>
      <c r="G63" s="3">
        <f>IF(D63&gt;B11,0,IF(D63&gt;C11,(B11-D63)*E63/2,(B11-C11)*365/2+(C11-D63)*365))</f>
        <v>14622.264999999999</v>
      </c>
      <c r="H63" s="3">
        <f t="shared" si="7"/>
        <v>4.1297595262523459E-9</v>
      </c>
    </row>
    <row r="64" spans="1:8" x14ac:dyDescent="0.25">
      <c r="F64" s="9">
        <f xml:space="preserve"> SUM(F51:F63)</f>
        <v>4.3163139703631135</v>
      </c>
      <c r="H64" s="9">
        <f xml:space="preserve"> SUM(H51:H63)</f>
        <v>14.470176498691934</v>
      </c>
    </row>
    <row r="65" spans="1:8" x14ac:dyDescent="0.25">
      <c r="A65" s="10" t="s">
        <v>30</v>
      </c>
    </row>
    <row r="66" spans="1:8" ht="45" x14ac:dyDescent="0.25">
      <c r="A66" s="3" t="s">
        <v>35</v>
      </c>
      <c r="B66" s="3" t="s">
        <v>34</v>
      </c>
      <c r="C66" s="7" t="s">
        <v>47</v>
      </c>
      <c r="D66" s="7" t="s">
        <v>48</v>
      </c>
      <c r="E66" s="7" t="s">
        <v>49</v>
      </c>
      <c r="F66" s="7" t="s">
        <v>50</v>
      </c>
      <c r="G66" s="7" t="s">
        <v>22</v>
      </c>
      <c r="H66" s="7" t="s">
        <v>23</v>
      </c>
    </row>
    <row r="67" spans="1:8" x14ac:dyDescent="0.25">
      <c r="A67" s="3">
        <v>0</v>
      </c>
      <c r="B67" s="8">
        <f xml:space="preserve"> FACT(C1)*POWER(C5,A67)*POWER(1-C5,C1-A67)/(FACT(A67)*FACT(C1-A67))</f>
        <v>0.32247548741360493</v>
      </c>
      <c r="C67" s="3">
        <f>C2*A67</f>
        <v>0</v>
      </c>
      <c r="D67" s="3">
        <f>C1*C2-C67</f>
        <v>72</v>
      </c>
      <c r="E67" s="3">
        <f>IF(D67&gt;=B12,0,IF(C12&lt;D67,(D67-G12)/F12,365))</f>
        <v>0</v>
      </c>
      <c r="F67" s="3">
        <f t="shared" ref="F67:F79" si="8">E67*B67</f>
        <v>0</v>
      </c>
      <c r="G67" s="3">
        <f>IF(D67&gt;B12,0,IF(D67&gt;C12,(B12-D67)*E67/2,(B12-C12)*365/2+(C12-D67)*365))</f>
        <v>0</v>
      </c>
      <c r="H67" s="3">
        <f t="shared" ref="H67:H79" si="9">G67*B67</f>
        <v>0</v>
      </c>
    </row>
    <row r="68" spans="1:8" x14ac:dyDescent="0.25">
      <c r="A68" s="3">
        <v>1</v>
      </c>
      <c r="B68" s="8">
        <f xml:space="preserve"> FACT(C1)*POWER(C5,A68)*POWER(1-C5,C1-A68)/(FACT(A68)*FACT(C1-A68))</f>
        <v>0.38271816088647614</v>
      </c>
      <c r="C68" s="3">
        <f>C2*A68</f>
        <v>6</v>
      </c>
      <c r="D68" s="3">
        <f>C1*C2-C68</f>
        <v>66</v>
      </c>
      <c r="E68" s="3">
        <f>IF(D68&gt;=B12,0,IF(C12&lt;D68,(D68-G12)/F12,365))</f>
        <v>0</v>
      </c>
      <c r="F68" s="3">
        <f t="shared" si="8"/>
        <v>0</v>
      </c>
      <c r="G68" s="3">
        <f>IF(D68&gt;B12,0,IF(D68&gt;C12,(B12-D68)*E68/2,(B12-C12)*365/2+(C12-D68)*365))</f>
        <v>0</v>
      </c>
      <c r="H68" s="3">
        <f t="shared" si="9"/>
        <v>0</v>
      </c>
    </row>
    <row r="69" spans="1:8" x14ac:dyDescent="0.25">
      <c r="A69" s="3">
        <v>2</v>
      </c>
      <c r="B69" s="8">
        <f xml:space="preserve"> FACT(C1)*POWER(C5,A69)*POWER(1-C5,C1-A69)/(FACT(A69)*FACT(C1-A69))</f>
        <v>0.20818185674594034</v>
      </c>
      <c r="C69" s="3">
        <f>C2*A69</f>
        <v>12</v>
      </c>
      <c r="D69" s="3">
        <f>C1*C2-C69</f>
        <v>60</v>
      </c>
      <c r="E69" s="3">
        <f>IF(D69&gt;=B12,0,IF(C12&lt;D69,(D69-G12)/F12,365))</f>
        <v>0</v>
      </c>
      <c r="F69" s="3">
        <f t="shared" si="8"/>
        <v>0</v>
      </c>
      <c r="G69" s="3">
        <f>IF(D69&gt;B12,0,IF(D69&gt;C12,(B12-D69)*E69/2,(B12-C12)*365/2+(C12-D69)*365))</f>
        <v>0</v>
      </c>
      <c r="H69" s="3">
        <f t="shared" si="9"/>
        <v>0</v>
      </c>
    </row>
    <row r="70" spans="1:8" x14ac:dyDescent="0.25">
      <c r="A70" s="3">
        <v>3</v>
      </c>
      <c r="B70" s="8">
        <f xml:space="preserve"> FACT(C1)*POWER(C5,A70)*POWER(1-C5,C1-A70)/(FACT(A70)*FACT(C1-A70))</f>
        <v>6.8631381344815487E-2</v>
      </c>
      <c r="C70" s="3">
        <f>C2*A70</f>
        <v>18</v>
      </c>
      <c r="D70" s="3">
        <f>C1*C2-C70</f>
        <v>54</v>
      </c>
      <c r="E70" s="3">
        <f>IF(D70&gt;=B12,0,IF(C12&lt;D70,(D70-G12)/F12,365))</f>
        <v>51.55367231638418</v>
      </c>
      <c r="F70" s="3">
        <f t="shared" si="8"/>
        <v>3.5381997444714197</v>
      </c>
      <c r="G70" s="3">
        <f>IF(D70&gt;B12,0,IF(D70&gt;C12,(B12-D70)*E70/2,(B12-C12)*365/2+(C12-D70)*365))</f>
        <v>128.88418079096044</v>
      </c>
      <c r="H70" s="3">
        <f t="shared" si="9"/>
        <v>8.8454993611785486</v>
      </c>
    </row>
    <row r="71" spans="1:8" x14ac:dyDescent="0.25">
      <c r="A71" s="3">
        <v>4</v>
      </c>
      <c r="B71" s="8">
        <f xml:space="preserve"> FACT(C1)*POWER(C5,A71)*POWER(1-C5,C1-A71)/(FACT(A71)*FACT(C1-A71))</f>
        <v>1.5272367826730917E-2</v>
      </c>
      <c r="C71" s="3">
        <f>C2*A71</f>
        <v>24</v>
      </c>
      <c r="D71" s="3">
        <f>C1*C2-C71</f>
        <v>48</v>
      </c>
      <c r="E71" s="3">
        <f>IF(D71&gt;=B12,0,IF(C12&lt;D71,(D71-G12)/F12,365))</f>
        <v>113.4180790960452</v>
      </c>
      <c r="F71" s="3">
        <f t="shared" si="8"/>
        <v>1.7321626221560631</v>
      </c>
      <c r="G71" s="3">
        <f>IF(D71&gt;B12,0,IF(D71&gt;C12,(B12-D71)*E71/2,(B12-C12)*365/2+(C12-D71)*365))</f>
        <v>623.79943502824858</v>
      </c>
      <c r="H71" s="3">
        <f t="shared" si="9"/>
        <v>9.526894421858346</v>
      </c>
    </row>
    <row r="72" spans="1:8" x14ac:dyDescent="0.25">
      <c r="A72" s="3">
        <v>5</v>
      </c>
      <c r="B72" s="8">
        <f xml:space="preserve"> FACT(C1)*POWER(C5,A72)*POWER(1-C5,C1-A72)/(FACT(A72)*FACT(C1-A72))</f>
        <v>2.41672633741676E-3</v>
      </c>
      <c r="C72" s="3">
        <f>C2*A72</f>
        <v>30</v>
      </c>
      <c r="D72" s="3">
        <f>C1*C2-C72</f>
        <v>42</v>
      </c>
      <c r="E72" s="3">
        <f>IF(D72&gt;=B12,0,IF(C12&lt;D72,(D72-G12)/F12,365))</f>
        <v>175.28248587570621</v>
      </c>
      <c r="F72" s="3">
        <f t="shared" si="8"/>
        <v>0.42360980010370047</v>
      </c>
      <c r="G72" s="3">
        <f>IF(D72&gt;B12,0,IF(D72&gt;C12,(B12-D72)*E72/2,(B12-C12)*365/2+(C12-D72)*365))</f>
        <v>1489.9011299435028</v>
      </c>
      <c r="H72" s="3">
        <f t="shared" si="9"/>
        <v>3.6006833008814541</v>
      </c>
    </row>
    <row r="73" spans="1:8" x14ac:dyDescent="0.25">
      <c r="A73" s="3">
        <v>6</v>
      </c>
      <c r="B73" s="8">
        <f xml:space="preserve"> FACT(C1)*POWER(C5,A73)*POWER(1-C5,C1-A73)/(FACT(A73)*FACT(C1-A73))</f>
        <v>2.7885303893270311E-4</v>
      </c>
      <c r="C73" s="3">
        <f>A73*C2</f>
        <v>36</v>
      </c>
      <c r="D73" s="3">
        <f>C1*C2-C73</f>
        <v>36</v>
      </c>
      <c r="E73" s="3">
        <f>IF(D73&gt;=B12,0,IF(C12&lt;D73,(D73-G12)/F12,365))</f>
        <v>237.14689265536722</v>
      </c>
      <c r="F73" s="3">
        <f t="shared" si="8"/>
        <v>6.6129131690396678E-2</v>
      </c>
      <c r="G73" s="3">
        <f>IF(D73&gt;B12,0,IF(D73&gt;C12,(B12-D73)*E73/2,(B12-C12)*365/2+(C12-D73)*365))</f>
        <v>2727.1892655367233</v>
      </c>
      <c r="H73" s="3">
        <f t="shared" si="9"/>
        <v>0.76048501443956185</v>
      </c>
    </row>
    <row r="74" spans="1:8" x14ac:dyDescent="0.25">
      <c r="A74" s="3">
        <v>7</v>
      </c>
      <c r="B74" s="8">
        <f xml:space="preserve"> FACT(C1)*POWER(C5,A74)*POWER(1-C5,C1-A74)/(FACT(A74)*FACT(C1-A74))</f>
        <v>2.3639033127733072E-5</v>
      </c>
      <c r="C74" s="3">
        <f>A74*C2</f>
        <v>42</v>
      </c>
      <c r="D74" s="3">
        <f>C1*C2-C74</f>
        <v>30</v>
      </c>
      <c r="E74" s="3">
        <f>IF(D74&gt;=B12,0,IF(C12&lt;D74,(D74-G12)/F12,365))</f>
        <v>299.01129943502826</v>
      </c>
      <c r="F74" s="3">
        <f t="shared" si="8"/>
        <v>7.0683380129111465E-3</v>
      </c>
      <c r="G74" s="3">
        <f>IF(D74&gt;B12,0,IF(D74&gt;C12,(B12-D74)*E74/2,(B12-C12)*365/2+(C12-D74)*365))</f>
        <v>4335.6638418079101</v>
      </c>
      <c r="H74" s="3">
        <f t="shared" si="9"/>
        <v>0.10249090118721163</v>
      </c>
    </row>
    <row r="75" spans="1:8" x14ac:dyDescent="0.25">
      <c r="A75" s="3">
        <v>8</v>
      </c>
      <c r="B75" s="8">
        <f xml:space="preserve"> FACT(C1)*POWER(C5,A75)*POWER(1-C5,C1-A75)/(FACT(A75)*FACT(C1-A75))</f>
        <v>1.4612039708076757E-6</v>
      </c>
      <c r="C75" s="3">
        <f>A75*C2</f>
        <v>48</v>
      </c>
      <c r="D75" s="3">
        <f>C1*C2-C75</f>
        <v>24</v>
      </c>
      <c r="E75" s="3">
        <f>IF(D75&gt;=B12,0,IF(C12&lt;D75,(D75-G12)/F12,365))</f>
        <v>360.87570621468927</v>
      </c>
      <c r="F75" s="3">
        <f t="shared" si="8"/>
        <v>5.2731301488892816E-4</v>
      </c>
      <c r="G75" s="3">
        <f>IF(D75&gt;B12,0,IF(D75&gt;C12,(B12-D75)*E75/2,(B12-C12)*365/2+(C12-D75)*365))</f>
        <v>6315.3248587570624</v>
      </c>
      <c r="H75" s="3">
        <f t="shared" si="9"/>
        <v>9.227977760556243E-3</v>
      </c>
    </row>
    <row r="76" spans="1:8" x14ac:dyDescent="0.25">
      <c r="A76" s="3">
        <v>9</v>
      </c>
      <c r="B76" s="8">
        <f xml:space="preserve"> FACT(C1)*POWER(C5,A76)*POWER(1-C5,C1-A76)/(FACT(A76)*FACT(C1-A76))</f>
        <v>6.4228745969568162E-8</v>
      </c>
      <c r="C76" s="3">
        <f>A76*C2</f>
        <v>54</v>
      </c>
      <c r="D76" s="3">
        <f>C1*C2-C76</f>
        <v>18</v>
      </c>
      <c r="E76" s="3">
        <f>IF(D76&gt;=B12, 0,IF(C12&lt;D76, (D76-G12)/F12, 365))</f>
        <v>365</v>
      </c>
      <c r="F76" s="3">
        <f t="shared" si="8"/>
        <v>2.3443492278892379E-5</v>
      </c>
      <c r="G76" s="3">
        <f>IF(D76&gt;B12,0,IF(D76&gt;C12,(B12-D76)*E76/2,(B12-C12)*365/2+(C12-D76)*365))</f>
        <v>8504.5</v>
      </c>
      <c r="H76" s="3">
        <f t="shared" si="9"/>
        <v>5.4623337009819246E-4</v>
      </c>
    </row>
    <row r="77" spans="1:8" x14ac:dyDescent="0.25">
      <c r="A77" s="3">
        <v>10</v>
      </c>
      <c r="B77" s="8">
        <f xml:space="preserve"> FACT(C1)*POWER(C5,A77)*POWER(1-C5,C1-A77)/(FACT(A77)*FACT(C1-A77))</f>
        <v>1.9056880672289455E-9</v>
      </c>
      <c r="C77" s="3">
        <f>A77*C2</f>
        <v>60</v>
      </c>
      <c r="D77" s="3">
        <f>C1*C2-C77</f>
        <v>12</v>
      </c>
      <c r="E77" s="3">
        <f>IF(D77&gt;=B12, 0,IF(C12&lt;D77, (D77-G12)/F12, 365))</f>
        <v>365</v>
      </c>
      <c r="F77" s="3">
        <f t="shared" si="8"/>
        <v>6.9557614453856507E-7</v>
      </c>
      <c r="G77" s="3">
        <f>IF(D77&gt;B12,0,IF(D77&gt;C12,(B12-D77)*E77/2,(B12-C12)*365/2+(C12-D77)*365))</f>
        <v>10694.5</v>
      </c>
      <c r="H77" s="3">
        <f t="shared" si="9"/>
        <v>2.0380381034979957E-5</v>
      </c>
    </row>
    <row r="78" spans="1:8" x14ac:dyDescent="0.25">
      <c r="A78" s="3">
        <v>11</v>
      </c>
      <c r="B78" s="8">
        <f xml:space="preserve"> FACT(C1)*POWER(C5,A78)*POWER(1-C5,C1-A78)/(FACT(A78)*FACT(C1-A78))</f>
        <v>3.4268117093027983E-11</v>
      </c>
      <c r="C78" s="3">
        <f>A78*C2</f>
        <v>66</v>
      </c>
      <c r="D78" s="3">
        <f>C1*C2-C78</f>
        <v>6</v>
      </c>
      <c r="E78" s="3">
        <f>IF(D78&gt;=B12, 0,IF(C12&lt;D78, (D78-G12)/F12, 365))</f>
        <v>365</v>
      </c>
      <c r="F78" s="3">
        <f t="shared" si="8"/>
        <v>1.2507862738955213E-8</v>
      </c>
      <c r="G78" s="3">
        <f>IF(D78&gt;B12,0,IF(D78&gt;C12,(B12-D78)*E78/2,(B12-C12)*365/2+(C12-D78)*365))</f>
        <v>12884.5</v>
      </c>
      <c r="H78" s="3">
        <f t="shared" si="9"/>
        <v>4.4152755468511903E-7</v>
      </c>
    </row>
    <row r="79" spans="1:8" x14ac:dyDescent="0.25">
      <c r="A79" s="3">
        <v>12</v>
      </c>
      <c r="B79" s="8">
        <f xml:space="preserve"> FACT(C1)*POWER(C5,A79)*POWER(1-C5,C1-A79)/(FACT(A79)*FACT(C1-A79))</f>
        <v>2.8242953648099979E-13</v>
      </c>
      <c r="C79" s="3">
        <f>A79*C2</f>
        <v>72</v>
      </c>
      <c r="D79" s="3">
        <f>C1*C2-C79</f>
        <v>0</v>
      </c>
      <c r="E79" s="3">
        <f>IF(D79&gt;=B12, 0,IF(C12&lt;D79, (D79-G12)/F12, 365))</f>
        <v>365</v>
      </c>
      <c r="F79" s="3">
        <f t="shared" si="8"/>
        <v>1.0308678081556492E-10</v>
      </c>
      <c r="G79" s="3">
        <f>IF(D79&gt;B12,0,IF(D79&gt;C12,(B12-D79)*E79/2,(B12-C12)*365/2+(C12-D79)*365))</f>
        <v>15074.5</v>
      </c>
      <c r="H79" s="3">
        <f t="shared" si="9"/>
        <v>4.2574840476828315E-9</v>
      </c>
    </row>
    <row r="80" spans="1:8" x14ac:dyDescent="0.25">
      <c r="F80" s="9">
        <f xml:space="preserve"> SUM(F67:F79)</f>
        <v>5.7677211011287515</v>
      </c>
      <c r="H80" s="9">
        <f xml:space="preserve"> SUM(H67:H79)</f>
        <v>22.845848036841851</v>
      </c>
    </row>
    <row r="81" spans="1:8" x14ac:dyDescent="0.25">
      <c r="A81" s="10" t="s">
        <v>31</v>
      </c>
    </row>
    <row r="82" spans="1:8" ht="45" x14ac:dyDescent="0.25">
      <c r="A82" s="3" t="s">
        <v>35</v>
      </c>
      <c r="B82" s="3" t="s">
        <v>34</v>
      </c>
      <c r="C82" s="7" t="s">
        <v>47</v>
      </c>
      <c r="D82" s="7" t="s">
        <v>48</v>
      </c>
      <c r="E82" s="7" t="s">
        <v>49</v>
      </c>
      <c r="F82" s="7" t="s">
        <v>50</v>
      </c>
      <c r="G82" s="7" t="s">
        <v>22</v>
      </c>
      <c r="H82" s="7" t="s">
        <v>23</v>
      </c>
    </row>
    <row r="83" spans="1:8" x14ac:dyDescent="0.25">
      <c r="A83" s="3">
        <v>0</v>
      </c>
      <c r="B83" s="8">
        <f xml:space="preserve"> FACT(C1)*POWER(C5,A83)*POWER(1-C5,C1-A83)/(FACT(A83)*FACT(C1-A83))</f>
        <v>0.32247548741360493</v>
      </c>
      <c r="C83" s="3">
        <f>C2*A83</f>
        <v>0</v>
      </c>
      <c r="D83" s="3">
        <f>C1*C2-C83</f>
        <v>72</v>
      </c>
      <c r="E83" s="3">
        <f>IF(D83&gt;=B13,0,IF(C13&lt;D83,(D83-G13)/F13,365))</f>
        <v>0</v>
      </c>
      <c r="F83" s="3">
        <f t="shared" ref="F83:F95" si="10">E83*B83</f>
        <v>0</v>
      </c>
      <c r="G83" s="3">
        <f>IF(D83&gt;B13,0,IF(D83&gt;C13,(B13-D83)*E83/2,(B13-C13)*365/2+(C13-D83)*365))</f>
        <v>0</v>
      </c>
      <c r="H83" s="3">
        <f t="shared" ref="H83:H95" si="11">G83*B83</f>
        <v>0</v>
      </c>
    </row>
    <row r="84" spans="1:8" x14ac:dyDescent="0.25">
      <c r="A84" s="3">
        <v>1</v>
      </c>
      <c r="B84" s="8">
        <f xml:space="preserve"> FACT(C1)*POWER(C5,A84)*POWER(1-C5,C1-A84)/(FACT(A84)*FACT(C1-A84))</f>
        <v>0.38271816088647614</v>
      </c>
      <c r="C84" s="3">
        <f>C2*A84</f>
        <v>6</v>
      </c>
      <c r="D84" s="3">
        <f>C1*C2-C84</f>
        <v>66</v>
      </c>
      <c r="E84" s="3">
        <f>IF(D84&gt;=B13,0,IF(C13&lt;D84,(D84-G13)/F13,365))</f>
        <v>0</v>
      </c>
      <c r="F84" s="3">
        <f t="shared" si="10"/>
        <v>0</v>
      </c>
      <c r="G84" s="3">
        <f>IF(D84&gt;B13,0,IF(D84&gt;C13,(B13-D84)*E84/2,(B13-C13)*365/2+(C13-D84)*365))</f>
        <v>0</v>
      </c>
      <c r="H84" s="3">
        <f t="shared" si="11"/>
        <v>0</v>
      </c>
    </row>
    <row r="85" spans="1:8" x14ac:dyDescent="0.25">
      <c r="A85" s="3">
        <v>2</v>
      </c>
      <c r="B85" s="8">
        <f xml:space="preserve"> FACT(C1)*POWER(C5,A85)*POWER(1-C5,C1-A85)/(FACT(A85)*FACT(C1-A85))</f>
        <v>0.20818185674594034</v>
      </c>
      <c r="C85" s="3">
        <f>C2*A85</f>
        <v>12</v>
      </c>
      <c r="D85" s="3">
        <f>C1*C2-C85</f>
        <v>60</v>
      </c>
      <c r="E85" s="3">
        <f>IF(D85&gt;=B13,0,IF(C13&lt;D85,(D85-G13)/F13,365))</f>
        <v>7.7080247929351415</v>
      </c>
      <c r="F85" s="3">
        <f t="shared" si="10"/>
        <v>1.6046709132369801</v>
      </c>
      <c r="G85" s="3">
        <f>IF(D85&gt;B13,0,IF(D85&gt;C13,(B13-D85)*E85/2,(B13-C13)*365/2+(C13-D85)*365))</f>
        <v>2.9675895452800414</v>
      </c>
      <c r="H85" s="3">
        <f t="shared" si="11"/>
        <v>0.61779830159623983</v>
      </c>
    </row>
    <row r="86" spans="1:8" x14ac:dyDescent="0.25">
      <c r="A86" s="3">
        <v>3</v>
      </c>
      <c r="B86" s="8">
        <f xml:space="preserve"> FACT(C1)*POWER(C5,A86)*POWER(1-C5,C1-A86)/(FACT(A86)*FACT(C1-A86))</f>
        <v>6.8631381344815487E-2</v>
      </c>
      <c r="C86" s="3">
        <f>C2*A86</f>
        <v>18</v>
      </c>
      <c r="D86" s="3">
        <f>C1*C2-C86</f>
        <v>54</v>
      </c>
      <c r="E86" s="3">
        <f>IF(D86&gt;=B13,0,IF(C13&lt;D86,(D86-G13)/F13,365))</f>
        <v>67.770555646974955</v>
      </c>
      <c r="F86" s="3">
        <f t="shared" si="10"/>
        <v>4.6511868485575771</v>
      </c>
      <c r="G86" s="3">
        <f>IF(D86&gt;B13,0,IF(D86&gt;C13,(B13-D86)*E86/2,(B13-C13)*365/2+(C13-D86)*365))</f>
        <v>229.40333086501033</v>
      </c>
      <c r="H86" s="3">
        <f t="shared" si="11"/>
        <v>15.744267482367405</v>
      </c>
    </row>
    <row r="87" spans="1:8" x14ac:dyDescent="0.25">
      <c r="A87" s="3">
        <v>4</v>
      </c>
      <c r="B87" s="8">
        <f xml:space="preserve"> FACT(C1)*POWER(C5,A87)*POWER(1-C5,C1-A87)/(FACT(A87)*FACT(C1-A87))</f>
        <v>1.5272367826730917E-2</v>
      </c>
      <c r="C87" s="3">
        <f>C2*A87</f>
        <v>24</v>
      </c>
      <c r="D87" s="3">
        <f>C1*C2-C87</f>
        <v>48</v>
      </c>
      <c r="E87" s="3">
        <f>IF(D87&gt;=B13,0,IF(C13&lt;D87,(D87-G13)/F13,365))</f>
        <v>127.83308650101478</v>
      </c>
      <c r="F87" s="3">
        <f t="shared" si="10"/>
        <v>1.9523139174698083</v>
      </c>
      <c r="G87" s="3">
        <f>IF(D87&gt;B13,0,IF(D87&gt;C13,(B13-D87)*E87/2,(B13-C13)*365/2+(C13-D87)*365))</f>
        <v>816.21425730897954</v>
      </c>
      <c r="H87" s="3">
        <f t="shared" si="11"/>
        <v>12.465524363044729</v>
      </c>
    </row>
    <row r="88" spans="1:8" x14ac:dyDescent="0.25">
      <c r="A88" s="3">
        <v>5</v>
      </c>
      <c r="B88" s="8">
        <f xml:space="preserve"> FACT(C1)*POWER(C5,A88)*POWER(1-C5,C1-A88)/(FACT(A88)*FACT(C1-A88))</f>
        <v>2.41672633741676E-3</v>
      </c>
      <c r="C88" s="3">
        <f>C2*A88</f>
        <v>30</v>
      </c>
      <c r="D88" s="3">
        <f>C1*C2-C88</f>
        <v>42</v>
      </c>
      <c r="E88" s="3">
        <f>IF(D88&gt;=B13,0,IF(C13&lt;D88,(D88-G13)/F13,365))</f>
        <v>187.89561735505461</v>
      </c>
      <c r="F88" s="3">
        <f t="shared" si="10"/>
        <v>0.45409228714714212</v>
      </c>
      <c r="G88" s="3">
        <f>IF(D88&gt;B13,0,IF(D88&gt;C13,(B13-D88)*E88/2,(B13-C13)*365/2+(C13-D88)*365))</f>
        <v>1763.4003688771879</v>
      </c>
      <c r="H88" s="3">
        <f t="shared" si="11"/>
        <v>4.2616561148759295</v>
      </c>
    </row>
    <row r="89" spans="1:8" x14ac:dyDescent="0.25">
      <c r="A89" s="3">
        <v>6</v>
      </c>
      <c r="B89" s="8">
        <f xml:space="preserve"> FACT(C1)*POWER(C5,A89)*POWER(1-C5,C1-A89)/(FACT(A89)*FACT(C1-A89))</f>
        <v>2.7885303893270311E-4</v>
      </c>
      <c r="C89" s="3">
        <f>A89*C2</f>
        <v>36</v>
      </c>
      <c r="D89" s="3">
        <f>C1*C2-C89</f>
        <v>36</v>
      </c>
      <c r="E89" s="3">
        <f>IF(D89&gt;=B13,0,IF(C13&lt;D89,(D89-G13)/F13,365))</f>
        <v>247.95814820909442</v>
      </c>
      <c r="F89" s="3">
        <f t="shared" si="10"/>
        <v>6.9143883156231573E-2</v>
      </c>
      <c r="G89" s="3">
        <f>IF(D89&gt;B13,0,IF(D89&gt;C13,(B13-D89)*E89/2,(B13-C13)*365/2+(C13-D89)*365))</f>
        <v>3070.9616655696345</v>
      </c>
      <c r="H89" s="3">
        <f t="shared" si="11"/>
        <v>0.8563469928899281</v>
      </c>
    </row>
    <row r="90" spans="1:8" x14ac:dyDescent="0.25">
      <c r="A90" s="3">
        <v>7</v>
      </c>
      <c r="B90" s="8">
        <f xml:space="preserve"> FACT(C1)*POWER(C5,A90)*POWER(1-C5,C1-A90)/(FACT(A90)*FACT(C1-A90))</f>
        <v>2.3639033127733072E-5</v>
      </c>
      <c r="C90" s="3">
        <f>A90*C2</f>
        <v>42</v>
      </c>
      <c r="D90" s="3">
        <f>C1*C2-C90</f>
        <v>30</v>
      </c>
      <c r="E90" s="3">
        <f>IF(D90&gt;=B13,0,IF(C13&lt;D90,(D90-G13)/F13,365))</f>
        <v>308.02067906313425</v>
      </c>
      <c r="F90" s="3">
        <f t="shared" si="10"/>
        <v>7.2813110364002669E-3</v>
      </c>
      <c r="G90" s="3">
        <f>IF(D90&gt;B13,0,IF(D90&gt;C13,(B13-D90)*E90/2,(B13-C13)*365/2+(C13-D90)*365))</f>
        <v>4738.8981473863214</v>
      </c>
      <c r="H90" s="3">
        <f t="shared" si="11"/>
        <v>0.11202297029501813</v>
      </c>
    </row>
    <row r="91" spans="1:8" x14ac:dyDescent="0.25">
      <c r="A91" s="3">
        <v>8</v>
      </c>
      <c r="B91" s="8">
        <f xml:space="preserve"> FACT(C1)*POWER(C5,A91)*POWER(1-C5,C1-A91)/(FACT(A91)*FACT(C1-A91))</f>
        <v>1.4612039708076757E-6</v>
      </c>
      <c r="C91" s="3">
        <f>A91*C2</f>
        <v>48</v>
      </c>
      <c r="D91" s="3">
        <f>C1*C2-C91</f>
        <v>24</v>
      </c>
      <c r="E91" s="3">
        <f>IF(D91&gt;=B13,0,IF(C13&lt;D91,(D91-G13)/F13,365))</f>
        <v>365</v>
      </c>
      <c r="F91" s="3">
        <f t="shared" si="10"/>
        <v>5.3333944934480157E-4</v>
      </c>
      <c r="G91" s="3">
        <f>IF(D91&gt;B13,0,IF(D91&gt;C13,(B13-D91)*E91/2,(B13-C13)*365/2+(C13-D91)*365))</f>
        <v>6766.7350000000015</v>
      </c>
      <c r="H91" s="3">
        <f t="shared" si="11"/>
        <v>9.8875800514032792E-3</v>
      </c>
    </row>
    <row r="92" spans="1:8" x14ac:dyDescent="0.25">
      <c r="A92" s="3">
        <v>9</v>
      </c>
      <c r="B92" s="8">
        <f xml:space="preserve"> FACT(C1)*POWER(C5,A92)*POWER(1-C5,C1-A92)/(FACT(A92)*FACT(C1-A92))</f>
        <v>6.4228745969568162E-8</v>
      </c>
      <c r="C92" s="3">
        <f>A92*C2</f>
        <v>54</v>
      </c>
      <c r="D92" s="3">
        <f>C1*C2-C92</f>
        <v>18</v>
      </c>
      <c r="E92" s="3">
        <f>IF(D92&gt;=B13, 0,IF(C13&lt;D92, (D92-G13)/F13, 365))</f>
        <v>365</v>
      </c>
      <c r="F92" s="3">
        <f t="shared" si="10"/>
        <v>2.3443492278892379E-5</v>
      </c>
      <c r="G92" s="3">
        <f>IF(D92&gt;B13,0,IF(D92&gt;C13,(B13-D92)*E92/2,(B13-C13)*365/2+(C13-D92)*365))</f>
        <v>8956.7350000000024</v>
      </c>
      <c r="H92" s="3">
        <f t="shared" si="11"/>
        <v>5.7527985703174022E-4</v>
      </c>
    </row>
    <row r="93" spans="1:8" x14ac:dyDescent="0.25">
      <c r="A93" s="3">
        <v>10</v>
      </c>
      <c r="B93" s="8">
        <f xml:space="preserve"> FACT(C1)*POWER(C5,A93)*POWER(1-C5,C1-A93)/(FACT(A93)*FACT(C1-A93))</f>
        <v>1.9056880672289455E-9</v>
      </c>
      <c r="C93" s="3">
        <f>A93*C2</f>
        <v>60</v>
      </c>
      <c r="D93" s="3">
        <f>C1*C2-C93</f>
        <v>12</v>
      </c>
      <c r="E93" s="3">
        <f>IF(D93&gt;=B13, 0,IF(C13&lt;D93, (D93-G13)/F13, 365))</f>
        <v>365</v>
      </c>
      <c r="F93" s="3">
        <f t="shared" si="10"/>
        <v>6.9557614453856507E-7</v>
      </c>
      <c r="G93" s="3">
        <f>IF(D93&gt;B13,0,IF(D93&gt;C13,(B13-D93)*E93/2,(B13-C13)*365/2+(C13-D93)*365))</f>
        <v>11146.735000000001</v>
      </c>
      <c r="H93" s="3">
        <f t="shared" si="11"/>
        <v>2.1242199878063242E-5</v>
      </c>
    </row>
    <row r="94" spans="1:8" x14ac:dyDescent="0.25">
      <c r="A94" s="3">
        <v>11</v>
      </c>
      <c r="B94" s="8">
        <f xml:space="preserve"> FACT(C1)*POWER(C5,A94)*POWER(1-C5,C1-A94)/(FACT(A94)*FACT(C1-A94))</f>
        <v>3.4268117093027983E-11</v>
      </c>
      <c r="C94" s="3">
        <f>A94*C2</f>
        <v>66</v>
      </c>
      <c r="D94" s="3">
        <f>C1*C2-C94</f>
        <v>6</v>
      </c>
      <c r="E94" s="3">
        <f>IF(D94&gt;=B13, 0,IF(C13&lt;D94, (D94-G13)/F13, 365))</f>
        <v>365</v>
      </c>
      <c r="F94" s="3">
        <f t="shared" si="10"/>
        <v>1.2507862738955213E-8</v>
      </c>
      <c r="G94" s="3">
        <f>IF(D94&gt;B13,0,IF(D94&gt;C13,(B13-D94)*E94/2,(B13-C13)*365/2+(C13-D94)*365))</f>
        <v>13336.735000000001</v>
      </c>
      <c r="H94" s="3">
        <f t="shared" si="11"/>
        <v>4.570247966186846E-7</v>
      </c>
    </row>
    <row r="95" spans="1:8" x14ac:dyDescent="0.25">
      <c r="A95" s="3">
        <v>12</v>
      </c>
      <c r="B95" s="8">
        <f xml:space="preserve"> FACT(C1)*POWER(C5,A95)*POWER(1-C5,C1-A95)/(FACT(A95)*FACT(C1-A95))</f>
        <v>2.8242953648099979E-13</v>
      </c>
      <c r="C95" s="3">
        <f>A95*C2</f>
        <v>72</v>
      </c>
      <c r="D95" s="3">
        <f>C1*C2-C95</f>
        <v>0</v>
      </c>
      <c r="E95" s="3">
        <f>IF(D95&gt;=B13, 0,IF(C13&lt;D95, (D95-G13)/F13, 365))</f>
        <v>365</v>
      </c>
      <c r="F95" s="3">
        <f t="shared" si="10"/>
        <v>1.0308678081556492E-10</v>
      </c>
      <c r="G95" s="3">
        <f>IF(D95&gt;B13,0,IF(D95&gt;C13,(B13-D95)*E95/2,(B13-C13)*365/2+(C13-D95)*365))</f>
        <v>15526.735000000002</v>
      </c>
      <c r="H95" s="3">
        <f t="shared" si="11"/>
        <v>4.385208569113317E-9</v>
      </c>
    </row>
    <row r="96" spans="1:8" x14ac:dyDescent="0.25">
      <c r="F96" s="9">
        <f xml:space="preserve"> SUM(F83:F95)</f>
        <v>8.7392466517328575</v>
      </c>
      <c r="H96" s="9">
        <f xml:space="preserve"> SUM(H83:H95)</f>
        <v>34.068100788587557</v>
      </c>
    </row>
    <row r="97" spans="1:8" x14ac:dyDescent="0.25">
      <c r="A97" s="10" t="s">
        <v>32</v>
      </c>
    </row>
    <row r="98" spans="1:8" ht="45" x14ac:dyDescent="0.25">
      <c r="A98" s="3" t="s">
        <v>35</v>
      </c>
      <c r="B98" s="3" t="s">
        <v>34</v>
      </c>
      <c r="C98" s="7" t="s">
        <v>47</v>
      </c>
      <c r="D98" s="7" t="s">
        <v>48</v>
      </c>
      <c r="E98" s="7" t="s">
        <v>49</v>
      </c>
      <c r="F98" s="7" t="s">
        <v>50</v>
      </c>
      <c r="G98" s="7" t="s">
        <v>22</v>
      </c>
      <c r="H98" s="7" t="s">
        <v>23</v>
      </c>
    </row>
    <row r="99" spans="1:8" x14ac:dyDescent="0.25">
      <c r="A99" s="3">
        <v>0</v>
      </c>
      <c r="B99" s="8">
        <f xml:space="preserve"> FACT(C1)*POWER(C5,A99)*POWER(1-C5,C1-A99)/(FACT(A99)*FACT(C1-A99))</f>
        <v>0.32247548741360493</v>
      </c>
      <c r="C99" s="3">
        <f>C2*A99</f>
        <v>0</v>
      </c>
      <c r="D99" s="3">
        <f>C1*C2-C99</f>
        <v>72</v>
      </c>
      <c r="E99" s="3">
        <f>IF(D99&gt;=B14,0,IF(C14&lt;D99,(D99-G14)/F14,365))</f>
        <v>0</v>
      </c>
      <c r="F99" s="3">
        <f t="shared" ref="F99:F111" si="12">E99*B99</f>
        <v>0</v>
      </c>
      <c r="G99" s="3">
        <f>IF(D99&gt;B14,0,IF(D99&gt;C14,(B14-D99)*E99/2,(B14-C14)*365/2+(C14-D99)*365))</f>
        <v>0</v>
      </c>
      <c r="H99" s="3">
        <f t="shared" ref="H99:H111" si="13">G99*B99</f>
        <v>0</v>
      </c>
    </row>
    <row r="100" spans="1:8" x14ac:dyDescent="0.25">
      <c r="A100" s="3">
        <v>1</v>
      </c>
      <c r="B100" s="8">
        <f xml:space="preserve"> FACT(C1)*POWER(C5,A100)*POWER(1-C5,C1-A100)/(FACT(A100)*FACT(C1-A100))</f>
        <v>0.38271816088647614</v>
      </c>
      <c r="C100" s="3">
        <f>C2*A100</f>
        <v>6</v>
      </c>
      <c r="D100" s="3">
        <f>C1*C2-C100</f>
        <v>66</v>
      </c>
      <c r="E100" s="3">
        <f>IF(D100&gt;=B14,0,IF(C14&lt;D100,(D100-G14)/F14,365))</f>
        <v>0</v>
      </c>
      <c r="F100" s="3">
        <f t="shared" si="12"/>
        <v>0</v>
      </c>
      <c r="G100" s="3">
        <f>IF(D100&gt;B14,0,IF(D100&gt;C14,(B14-D100)*E100/2,(B14-C14)*365/2+(C14-D100)*365))</f>
        <v>0</v>
      </c>
      <c r="H100" s="3">
        <f t="shared" si="13"/>
        <v>0</v>
      </c>
    </row>
    <row r="101" spans="1:8" x14ac:dyDescent="0.25">
      <c r="A101" s="3">
        <v>2</v>
      </c>
      <c r="B101" s="8">
        <f xml:space="preserve"> FACT(C1)*POWER(C5,A101)*POWER(1-C5,C1-A101)/(FACT(A101)*FACT(C1-A101))</f>
        <v>0.20818185674594034</v>
      </c>
      <c r="C101" s="3">
        <f>C2*A101</f>
        <v>12</v>
      </c>
      <c r="D101" s="3">
        <f>C1*C2-C101</f>
        <v>60</v>
      </c>
      <c r="E101" s="3">
        <f>IF(D101&gt;=B14,0,IF(C14&lt;D101,(D101-G14)/F14,365))</f>
        <v>24.706854279927573</v>
      </c>
      <c r="F101" s="3">
        <f t="shared" si="12"/>
        <v>5.1435187983467046</v>
      </c>
      <c r="G101" s="3">
        <f>IF(D101&gt;B14,0,IF(D101&gt;C14,(B14-D101)*E101/2,(B14-C14)*365/2+(C14-D101)*365))</f>
        <v>31.377704935508095</v>
      </c>
      <c r="H101" s="3">
        <f t="shared" si="13"/>
        <v>6.532268873900331</v>
      </c>
    </row>
    <row r="102" spans="1:8" x14ac:dyDescent="0.25">
      <c r="A102" s="3">
        <v>3</v>
      </c>
      <c r="B102" s="8">
        <f xml:space="preserve"> FACT(C1)*POWER(C5,A102)*POWER(1-C5,C1-A102)/(FACT(A102)*FACT(C1-A102))</f>
        <v>6.8631381344815487E-2</v>
      </c>
      <c r="C102" s="3">
        <f>C2*A102</f>
        <v>18</v>
      </c>
      <c r="D102" s="3">
        <f>C1*C2-C102</f>
        <v>54</v>
      </c>
      <c r="E102" s="3">
        <f>IF(D102&gt;=B14,0,IF(C14&lt;D102,(D102-G14)/F14,365))</f>
        <v>83.069502185268149</v>
      </c>
      <c r="F102" s="3">
        <f t="shared" si="12"/>
        <v>5.7011746826011214</v>
      </c>
      <c r="G102" s="3">
        <f>IF(D102&gt;B14,0,IF(D102&gt;C14,(B14-D102)*E102/2,(B14-C14)*365/2+(C14-D102)*365))</f>
        <v>354.70677433109523</v>
      </c>
      <c r="H102" s="3">
        <f t="shared" si="13"/>
        <v>24.344015894706807</v>
      </c>
    </row>
    <row r="103" spans="1:8" x14ac:dyDescent="0.25">
      <c r="A103" s="3">
        <v>4</v>
      </c>
      <c r="B103" s="8">
        <f xml:space="preserve"> FACT(C1)*POWER(C5,A103)*POWER(1-C5,C1-A103)/(FACT(A103)*FACT(C1-A103))</f>
        <v>1.5272367826730917E-2</v>
      </c>
      <c r="C103" s="3">
        <f>C2*A103</f>
        <v>24</v>
      </c>
      <c r="D103" s="3">
        <f>C1*C2-C103</f>
        <v>48</v>
      </c>
      <c r="E103" s="3">
        <f>IF(D103&gt;=B14,0,IF(C14&lt;D103,(D103-G14)/F14,365))</f>
        <v>141.43215009060873</v>
      </c>
      <c r="F103" s="3">
        <f t="shared" si="12"/>
        <v>2.1600038187091908</v>
      </c>
      <c r="G103" s="3">
        <f>IF(D103&gt;B14,0,IF(D103&gt;C14,(B14-D103)*E103/2,(B14-C14)*365/2+(C14-D103)*365))</f>
        <v>1028.2117311587258</v>
      </c>
      <c r="H103" s="3">
        <f t="shared" si="13"/>
        <v>15.703227762015823</v>
      </c>
    </row>
    <row r="104" spans="1:8" x14ac:dyDescent="0.25">
      <c r="A104" s="3">
        <v>5</v>
      </c>
      <c r="B104" s="8">
        <f xml:space="preserve"> FACT(C1)*POWER(C5,A104)*POWER(1-C5,C1-A104)/(FACT(A104)*FACT(C1-A104))</f>
        <v>2.41672633741676E-3</v>
      </c>
      <c r="C104" s="3">
        <f>C2*A104</f>
        <v>30</v>
      </c>
      <c r="D104" s="3">
        <f>C1*C2-C104</f>
        <v>42</v>
      </c>
      <c r="E104" s="3">
        <f>IF(D104&gt;=B14,0,IF(C14&lt;D104,(D104-G14)/F14,365))</f>
        <v>199.7947979959493</v>
      </c>
      <c r="F104" s="3">
        <f t="shared" si="12"/>
        <v>0.48284935039567195</v>
      </c>
      <c r="G104" s="3">
        <f>IF(D104&gt;B14,0,IF(D104&gt;C14,(B14-D104)*E104/2,(B14-C14)*365/2+(C14-D104)*365))</f>
        <v>2051.8925754183997</v>
      </c>
      <c r="H104" s="3">
        <f t="shared" si="13"/>
        <v>4.9588628285635519</v>
      </c>
    </row>
    <row r="105" spans="1:8" x14ac:dyDescent="0.25">
      <c r="A105" s="3">
        <v>6</v>
      </c>
      <c r="B105" s="8">
        <f xml:space="preserve"> FACT(C1)*POWER(C5,A105)*POWER(1-C5,C1-A105)/(FACT(A105)*FACT(C1-A105))</f>
        <v>2.7885303893270311E-4</v>
      </c>
      <c r="C105" s="3">
        <f>A105*C2</f>
        <v>36</v>
      </c>
      <c r="D105" s="3">
        <f>C1*C2-C105</f>
        <v>36</v>
      </c>
      <c r="E105" s="3">
        <f>IF(D105&gt;=B14,0,IF(C14&lt;D105,(D105-G14)/F14,365))</f>
        <v>258.15744590128986</v>
      </c>
      <c r="F105" s="3">
        <f t="shared" si="12"/>
        <v>7.1987988312679579E-2</v>
      </c>
      <c r="G105" s="3">
        <f>IF(D105&gt;B14,0,IF(D105&gt;C14,(B14-D105)*E105/2,(B14-C14)*365/2+(C14-D105)*365))</f>
        <v>3425.7493071101171</v>
      </c>
      <c r="H105" s="3">
        <f t="shared" si="13"/>
        <v>0.95528060490925815</v>
      </c>
    </row>
    <row r="106" spans="1:8" x14ac:dyDescent="0.25">
      <c r="A106" s="3">
        <v>7</v>
      </c>
      <c r="B106" s="8">
        <f xml:space="preserve"> FACT(C1)*POWER(C5,A106)*POWER(1-C5,C1-A106)/(FACT(A106)*FACT(C1-A106))</f>
        <v>2.3639033127733072E-5</v>
      </c>
      <c r="C106" s="3">
        <f>A106*C2</f>
        <v>42</v>
      </c>
      <c r="D106" s="3">
        <f>C1*C2-C106</f>
        <v>30</v>
      </c>
      <c r="E106" s="3">
        <f>IF(D106&gt;=B14,0,IF(C14&lt;D106,(D106-G14)/F14,365))</f>
        <v>316.52009380663048</v>
      </c>
      <c r="F106" s="3">
        <f t="shared" si="12"/>
        <v>7.4822289830881175E-3</v>
      </c>
      <c r="G106" s="3">
        <f>IF(D106&gt;B14,0,IF(D106&gt;C14,(B14-D106)*E106/2,(B14-C14)*365/2+(C14-D106)*365))</f>
        <v>5149.7819262338789</v>
      </c>
      <c r="H106" s="3">
        <f t="shared" si="13"/>
        <v>0.1217358655548437</v>
      </c>
    </row>
    <row r="107" spans="1:8" x14ac:dyDescent="0.25">
      <c r="A107" s="3">
        <v>8</v>
      </c>
      <c r="B107" s="8">
        <f xml:space="preserve"> FACT(C1)*POWER(C5,A107)*POWER(1-C5,C1-A107)/(FACT(A107)*FACT(C1-A107))</f>
        <v>1.4612039708076757E-6</v>
      </c>
      <c r="C107" s="3">
        <f>A107*C2</f>
        <v>48</v>
      </c>
      <c r="D107" s="3">
        <f>C1*C2-C107</f>
        <v>24</v>
      </c>
      <c r="E107" s="3">
        <f>IF(D107&gt;=B14,0,IF(C14&lt;D107,(D107-G14)/F14,365))</f>
        <v>365</v>
      </c>
      <c r="F107" s="3">
        <f t="shared" si="12"/>
        <v>5.3333944934480157E-4</v>
      </c>
      <c r="G107" s="3">
        <f>IF(D107&gt;B14,0,IF(D107&gt;C14,(B14-D107)*E107/2,(B14-C14)*365/2+(C14-D107)*365))</f>
        <v>7218.9700000000021</v>
      </c>
      <c r="H107" s="3">
        <f t="shared" si="13"/>
        <v>1.054838762914149E-2</v>
      </c>
    </row>
    <row r="108" spans="1:8" x14ac:dyDescent="0.25">
      <c r="A108" s="3">
        <v>9</v>
      </c>
      <c r="B108" s="8">
        <f xml:space="preserve"> FACT(C1)*POWER(C5,A108)*POWER(1-C5,C1-A108)/(FACT(A108)*FACT(C1-A108))</f>
        <v>6.4228745969568162E-8</v>
      </c>
      <c r="C108" s="3">
        <f>A108*C2</f>
        <v>54</v>
      </c>
      <c r="D108" s="3">
        <f>C1*C2-C108</f>
        <v>18</v>
      </c>
      <c r="E108" s="3">
        <f>IF(D108&gt;=B14, 0,IF(C14&lt;D108, (D108-G14)/F14, 365))</f>
        <v>365</v>
      </c>
      <c r="F108" s="3">
        <f t="shared" si="12"/>
        <v>2.3443492278892379E-5</v>
      </c>
      <c r="G108" s="3">
        <f>IF(D108&gt;B14,0,IF(D108&gt;C14,(B14-D108)*E108/2,(B14-C14)*365/2+(C14-D108)*365))</f>
        <v>9408.9700000000012</v>
      </c>
      <c r="H108" s="3">
        <f t="shared" si="13"/>
        <v>6.0432634396528787E-4</v>
      </c>
    </row>
    <row r="109" spans="1:8" x14ac:dyDescent="0.25">
      <c r="A109" s="3">
        <v>10</v>
      </c>
      <c r="B109" s="8">
        <f xml:space="preserve"> FACT(C1)*POWER(C5,A109)*POWER(1-C5,C1-A109)/(FACT(A109)*FACT(C1-A109))</f>
        <v>1.9056880672289455E-9</v>
      </c>
      <c r="C109" s="3">
        <f>A109*C2</f>
        <v>60</v>
      </c>
      <c r="D109" s="3">
        <f>C1*C2-C109</f>
        <v>12</v>
      </c>
      <c r="E109" s="3">
        <f>IF(D109&gt;=B14, 0,IF(C14&lt;D109, (D109-G14)/F14, 365))</f>
        <v>365</v>
      </c>
      <c r="F109" s="3">
        <f t="shared" si="12"/>
        <v>6.9557614453856507E-7</v>
      </c>
      <c r="G109" s="3">
        <f>IF(D109&gt;B14,0,IF(D109&gt;C14,(B14-D109)*E109/2,(B14-C14)*365/2+(C14-D109)*365))</f>
        <v>11598.970000000001</v>
      </c>
      <c r="H109" s="3">
        <f t="shared" si="13"/>
        <v>2.2104018721146524E-5</v>
      </c>
    </row>
    <row r="110" spans="1:8" x14ac:dyDescent="0.25">
      <c r="A110" s="3">
        <v>11</v>
      </c>
      <c r="B110" s="8">
        <f xml:space="preserve"> FACT(C1)*POWER(C5,A110)*POWER(1-C5,C1-A110)/(FACT(A110)*FACT(C1-A110))</f>
        <v>3.4268117093027983E-11</v>
      </c>
      <c r="C110" s="3">
        <f>A110*C2</f>
        <v>66</v>
      </c>
      <c r="D110" s="3">
        <f>C1*C2-C110</f>
        <v>6</v>
      </c>
      <c r="E110" s="3">
        <f>IF(D110&gt;=B14, 0,IF(C14&lt;D110, (D110-G14)/F14, 365))</f>
        <v>365</v>
      </c>
      <c r="F110" s="3">
        <f t="shared" si="12"/>
        <v>1.2507862738955213E-8</v>
      </c>
      <c r="G110" s="3">
        <f>IF(D110&gt;B14,0,IF(D110&gt;C14,(B14-D110)*E110/2,(B14-C14)*365/2+(C14-D110)*365))</f>
        <v>13788.970000000001</v>
      </c>
      <c r="H110" s="3">
        <f t="shared" si="13"/>
        <v>4.7252203855225011E-7</v>
      </c>
    </row>
    <row r="111" spans="1:8" x14ac:dyDescent="0.25">
      <c r="A111" s="3">
        <v>12</v>
      </c>
      <c r="B111" s="8">
        <f xml:space="preserve"> FACT(C1)*POWER(C5,A111)*POWER(1-C5,C1-A111)/(FACT(A111)*FACT(C1-A111))</f>
        <v>2.8242953648099979E-13</v>
      </c>
      <c r="C111" s="3">
        <f>A111*C2</f>
        <v>72</v>
      </c>
      <c r="D111" s="3">
        <f>C1*C2-C111</f>
        <v>0</v>
      </c>
      <c r="E111" s="3">
        <f>IF(D111&gt;=B14, 0,IF(C14&lt;D111, (D111-G14)/F14, 365))</f>
        <v>365</v>
      </c>
      <c r="F111" s="3">
        <f t="shared" si="12"/>
        <v>1.0308678081556492E-10</v>
      </c>
      <c r="G111" s="3">
        <f>IF(D111&gt;B14,0,IF(D111&gt;C14,(B14-D111)*E111/2,(B14-C14)*365/2+(C14-D111)*365))</f>
        <v>15978.970000000001</v>
      </c>
      <c r="H111" s="3">
        <f t="shared" si="13"/>
        <v>4.5129330905438017E-9</v>
      </c>
    </row>
    <row r="112" spans="1:8" x14ac:dyDescent="0.25">
      <c r="F112" s="9">
        <f xml:space="preserve"> SUM(F99:F111)</f>
        <v>13.567574358477172</v>
      </c>
      <c r="H112" s="9">
        <f xml:space="preserve"> SUM(H99:H111)</f>
        <v>52.626567124677422</v>
      </c>
    </row>
    <row r="113" spans="1:8" x14ac:dyDescent="0.25">
      <c r="A113" s="10" t="s">
        <v>33</v>
      </c>
    </row>
    <row r="114" spans="1:8" ht="45" x14ac:dyDescent="0.25">
      <c r="A114" s="3" t="s">
        <v>35</v>
      </c>
      <c r="B114" s="3" t="s">
        <v>34</v>
      </c>
      <c r="C114" s="7" t="s">
        <v>47</v>
      </c>
      <c r="D114" s="7" t="s">
        <v>48</v>
      </c>
      <c r="E114" s="7" t="s">
        <v>49</v>
      </c>
      <c r="F114" s="7" t="s">
        <v>50</v>
      </c>
      <c r="G114" s="7" t="s">
        <v>22</v>
      </c>
      <c r="H114" s="7" t="s">
        <v>23</v>
      </c>
    </row>
    <row r="115" spans="1:8" x14ac:dyDescent="0.25">
      <c r="A115" s="3">
        <v>0</v>
      </c>
      <c r="B115" s="8">
        <f xml:space="preserve"> FACT(C1)*POWER(C5,A115)*POWER(1-C5,C1-A115)/(FACT(A115)*FACT(C1-A115))</f>
        <v>0.32247548741360493</v>
      </c>
      <c r="C115" s="3">
        <f>C2*A115</f>
        <v>0</v>
      </c>
      <c r="D115" s="3">
        <f>C1*C2-C115</f>
        <v>72</v>
      </c>
      <c r="E115" s="3">
        <f>IF(D115&gt;=B15,0,IF(C15&lt;D115,(D115-G15)/F15,365))</f>
        <v>0</v>
      </c>
      <c r="F115" s="3">
        <f t="shared" ref="F115:F127" si="14">E115*B115</f>
        <v>0</v>
      </c>
      <c r="G115" s="3">
        <f>IF(D115&gt;B15,0,IF(D115&gt;C15,(B15-D115)*E115/2,(B15-C15)*365/2+(C15-D115)*365))</f>
        <v>0</v>
      </c>
      <c r="H115" s="3">
        <f t="shared" ref="H115:H127" si="15">G115*B115</f>
        <v>0</v>
      </c>
    </row>
    <row r="116" spans="1:8" x14ac:dyDescent="0.25">
      <c r="A116" s="3">
        <v>1</v>
      </c>
      <c r="B116" s="8">
        <f xml:space="preserve"> FACT(C1)*POWER(C5,A116)*POWER(1-C5,C1-A116)/(FACT(A116)*FACT(C1-A116))</f>
        <v>0.38271816088647614</v>
      </c>
      <c r="C116" s="3">
        <f>C2*A116</f>
        <v>6</v>
      </c>
      <c r="D116" s="3">
        <f>C1*C2-C116</f>
        <v>66</v>
      </c>
      <c r="E116" s="3">
        <f>IF(D116&gt;=B15,0,IF(C15&lt;D116,(D116-G15)/F15,365))</f>
        <v>0</v>
      </c>
      <c r="F116" s="3">
        <f t="shared" si="14"/>
        <v>0</v>
      </c>
      <c r="G116" s="3">
        <f>IF(D116&gt;B15,0,IF(D116&gt;C15,(B15-D116)*E116/2,(B15-C15)*365/2+(C15-D116)*365))</f>
        <v>0</v>
      </c>
      <c r="H116" s="3">
        <f t="shared" si="15"/>
        <v>0</v>
      </c>
    </row>
    <row r="117" spans="1:8" x14ac:dyDescent="0.25">
      <c r="A117" s="3">
        <v>2</v>
      </c>
      <c r="B117" s="8">
        <f xml:space="preserve"> FACT(C1)*POWER(C5,A117)*POWER(1-C5,C1-A117)/(FACT(A117)*FACT(C1-A117))</f>
        <v>0.20818185674594034</v>
      </c>
      <c r="C117" s="3">
        <f>C2*A117</f>
        <v>12</v>
      </c>
      <c r="D117" s="3">
        <f>C1*C2-C117</f>
        <v>60</v>
      </c>
      <c r="E117" s="3">
        <f>IF(D117&gt;=B15,0,IF(C15&lt;D117,(D117-G15)/F15,365))</f>
        <v>40.76996838231485</v>
      </c>
      <c r="F117" s="3">
        <f t="shared" si="14"/>
        <v>8.4875677173035875</v>
      </c>
      <c r="G117" s="3">
        <f>IF(D117&gt;B15,0,IF(D117&gt;C15,(B15-D117)*E117/2,(B15-C15)*365/2+(C15-D117)*365))</f>
        <v>87.859281863888555</v>
      </c>
      <c r="H117" s="3">
        <f t="shared" si="15"/>
        <v>18.290708430789241</v>
      </c>
    </row>
    <row r="118" spans="1:8" x14ac:dyDescent="0.25">
      <c r="A118" s="3">
        <v>3</v>
      </c>
      <c r="B118" s="8">
        <f xml:space="preserve"> FACT(C1)*POWER(C5,A118)*POWER(1-C5,C1-A118)/(FACT(A118)*FACT(C1-A118))</f>
        <v>6.8631381344815487E-2</v>
      </c>
      <c r="C118" s="3">
        <f>C2*A118</f>
        <v>18</v>
      </c>
      <c r="D118" s="3">
        <f>C1*C2-C118</f>
        <v>54</v>
      </c>
      <c r="E118" s="3">
        <f>IF(D118&gt;=B15,0,IF(C15&lt;D118,(D118-G15)/F15,365))</f>
        <v>97.526304877416706</v>
      </c>
      <c r="F118" s="3">
        <f t="shared" si="14"/>
        <v>6.6933650211927249</v>
      </c>
      <c r="G118" s="3">
        <f>IF(D118&gt;B15,0,IF(D118&gt;C15,(B15-D118)*E118/2,(B15-C15)*365/2+(C15-D118)*365))</f>
        <v>502.7481016430832</v>
      </c>
      <c r="H118" s="3">
        <f t="shared" si="15"/>
        <v>34.504296684248501</v>
      </c>
    </row>
    <row r="119" spans="1:8" x14ac:dyDescent="0.25">
      <c r="A119" s="3">
        <v>4</v>
      </c>
      <c r="B119" s="8">
        <f xml:space="preserve"> FACT(C1)*POWER(C5,A119)*POWER(1-C5,C1-A119)/(FACT(A119)*FACT(C1-A119))</f>
        <v>1.5272367826730917E-2</v>
      </c>
      <c r="C119" s="3">
        <f>C2*A119</f>
        <v>24</v>
      </c>
      <c r="D119" s="3">
        <f>C1*C2-C119</f>
        <v>48</v>
      </c>
      <c r="E119" s="3">
        <f>IF(D119&gt;=B15,0,IF(C15&lt;D119,(D119-G15)/F15,365))</f>
        <v>154.28264137251855</v>
      </c>
      <c r="F119" s="3">
        <f t="shared" si="14"/>
        <v>2.3562612483207168</v>
      </c>
      <c r="G119" s="3">
        <f>IF(D119&gt;B15,0,IF(D119&gt;C15,(B15-D119)*E119/2,(B15-C15)*365/2+(C15-D119)*365))</f>
        <v>1258.1749403928891</v>
      </c>
      <c r="H119" s="3">
        <f t="shared" si="15"/>
        <v>19.215310480055447</v>
      </c>
    </row>
    <row r="120" spans="1:8" x14ac:dyDescent="0.25">
      <c r="A120" s="3">
        <v>5</v>
      </c>
      <c r="B120" s="8">
        <f xml:space="preserve"> FACT(C1)*POWER(C5,A120)*POWER(1-C5,C1-A120)/(FACT(A120)*FACT(C1-A120))</f>
        <v>2.41672633741676E-3</v>
      </c>
      <c r="C120" s="3">
        <f>C2*A120</f>
        <v>30</v>
      </c>
      <c r="D120" s="3">
        <f>C1*C2-C120</f>
        <v>42</v>
      </c>
      <c r="E120" s="3">
        <f>IF(D120&gt;=B15,0,IF(C15&lt;D120,(D120-G15)/F15,365))</f>
        <v>211.03897786762042</v>
      </c>
      <c r="F120" s="3">
        <f t="shared" si="14"/>
        <v>0.51002345603419097</v>
      </c>
      <c r="G120" s="3">
        <f>IF(D120&gt;B15,0,IF(D120&gt;C15,(B15-D120)*E120/2,(B15-C15)*365/2+(C15-D120)*365))</f>
        <v>2354.1397981133059</v>
      </c>
      <c r="H120" s="3">
        <f t="shared" si="15"/>
        <v>5.6893116520614004</v>
      </c>
    </row>
    <row r="121" spans="1:8" x14ac:dyDescent="0.25">
      <c r="A121" s="3">
        <v>6</v>
      </c>
      <c r="B121" s="8">
        <f xml:space="preserve"> FACT(C1)*POWER(C5,A121)*POWER(1-C5,C1-A121)/(FACT(A121)*FACT(C1-A121))</f>
        <v>2.7885303893270311E-4</v>
      </c>
      <c r="C121" s="3">
        <f>A121*C2</f>
        <v>36</v>
      </c>
      <c r="D121" s="3">
        <f>C1*C2-C121</f>
        <v>36</v>
      </c>
      <c r="E121" s="3">
        <f>IF(D121&gt;=B15,0,IF(C15&lt;D121,(D121-G15)/F15,365))</f>
        <v>267.79531436272225</v>
      </c>
      <c r="F121" s="3">
        <f t="shared" si="14"/>
        <v>7.4675537221983654E-2</v>
      </c>
      <c r="G121" s="3">
        <f>IF(D121&gt;B15,0,IF(D121&gt;C15,(B15-D121)*E121/2,(B15-C15)*365/2+(C15-D121)*365))</f>
        <v>3790.6426748043336</v>
      </c>
      <c r="H121" s="3">
        <f t="shared" si="15"/>
        <v>1.0570322293771788</v>
      </c>
    </row>
    <row r="122" spans="1:8" x14ac:dyDescent="0.25">
      <c r="A122" s="3">
        <v>7</v>
      </c>
      <c r="B122" s="8">
        <f xml:space="preserve"> FACT(C1)*POWER(C5,A122)*POWER(1-C5,C1-A122)/(FACT(A122)*FACT(C1-A122))</f>
        <v>2.3639033127733072E-5</v>
      </c>
      <c r="C122" s="3">
        <f>A122*C2</f>
        <v>42</v>
      </c>
      <c r="D122" s="3">
        <f>C1*C2-C122</f>
        <v>30</v>
      </c>
      <c r="E122" s="3">
        <f>IF(D122&gt;=B15,0,IF(C15&lt;D122,(D122-G15)/F15,365))</f>
        <v>324.55165085782409</v>
      </c>
      <c r="F122" s="3">
        <f t="shared" si="14"/>
        <v>7.672087226288561E-3</v>
      </c>
      <c r="G122" s="3">
        <f>IF(D122&gt;B15,0,IF(D122&gt;C15,(B15-D122)*E122/2,(B15-C15)*365/2+(C15-D122)*365))</f>
        <v>5567.6835704659725</v>
      </c>
      <c r="H122" s="3">
        <f t="shared" si="15"/>
        <v>0.13161465636698028</v>
      </c>
    </row>
    <row r="123" spans="1:8" x14ac:dyDescent="0.25">
      <c r="A123" s="3">
        <v>8</v>
      </c>
      <c r="B123" s="8">
        <f xml:space="preserve"> FACT(C1)*POWER(C5,A123)*POWER(1-C5,C1-A123)/(FACT(A123)*FACT(C1-A123))</f>
        <v>1.4612039708076757E-6</v>
      </c>
      <c r="C123" s="3">
        <f>A123*C2</f>
        <v>48</v>
      </c>
      <c r="D123" s="3">
        <f>C1*C2-C123</f>
        <v>24</v>
      </c>
      <c r="E123" s="3">
        <f>IF(D123&gt;=B15,0,IF(C15&lt;D123,(D123-G15)/F15,365))</f>
        <v>365</v>
      </c>
      <c r="F123" s="3">
        <f t="shared" si="14"/>
        <v>5.3333944934480157E-4</v>
      </c>
      <c r="G123" s="3">
        <f>IF(D123&gt;B15,0,IF(D123&gt;C15,(B15-D123)*E123/2,(B15-C15)*365/2+(C15-D123)*365))</f>
        <v>7671.2050000000008</v>
      </c>
      <c r="H123" s="3">
        <f t="shared" si="15"/>
        <v>1.1209195206879697E-2</v>
      </c>
    </row>
    <row r="124" spans="1:8" x14ac:dyDescent="0.25">
      <c r="A124" s="3">
        <v>9</v>
      </c>
      <c r="B124" s="8">
        <f xml:space="preserve"> FACT(C1)*POWER(C5,A124)*POWER(1-C5,C1-A124)/(FACT(A124)*FACT(C1-A124))</f>
        <v>6.4228745969568162E-8</v>
      </c>
      <c r="C124" s="3">
        <f>A124*C2</f>
        <v>54</v>
      </c>
      <c r="D124" s="3">
        <f>C1*C2-C124</f>
        <v>18</v>
      </c>
      <c r="E124" s="3">
        <f>IF(D124&gt;=B15, 0,IF(C15&lt;D124, (D124-G15)/F15, 365))</f>
        <v>365</v>
      </c>
      <c r="F124" s="3">
        <f t="shared" si="14"/>
        <v>2.3443492278892379E-5</v>
      </c>
      <c r="G124" s="3">
        <f>IF(D124&gt;B15,0,IF(D124&gt;C15,(B15-D124)*E124/2,(B15-C15)*365/2+(C15-D124)*365))</f>
        <v>9861.2050000000017</v>
      </c>
      <c r="H124" s="3">
        <f t="shared" si="15"/>
        <v>6.3337283089883551E-4</v>
      </c>
    </row>
    <row r="125" spans="1:8" x14ac:dyDescent="0.25">
      <c r="A125" s="3">
        <v>10</v>
      </c>
      <c r="B125" s="8">
        <f xml:space="preserve"> FACT(C1)*POWER(C5,A125)*POWER(1-C5,C1-A125)/(FACT(A125)*FACT(C1-A125))</f>
        <v>1.9056880672289455E-9</v>
      </c>
      <c r="C125" s="3">
        <f>A125*C2</f>
        <v>60</v>
      </c>
      <c r="D125" s="3">
        <f>C1*C2-C125</f>
        <v>12</v>
      </c>
      <c r="E125" s="3">
        <f>IF(D125&gt;=B15, 0,IF(C15&lt;D125, (D125-G15)/F15, 365))</f>
        <v>365</v>
      </c>
      <c r="F125" s="3">
        <f t="shared" si="14"/>
        <v>6.9557614453856507E-7</v>
      </c>
      <c r="G125" s="3">
        <f>IF(D125&gt;B15,0,IF(D125&gt;C15,(B15-D125)*E125/2,(B15-C15)*365/2+(C15-D125)*365))</f>
        <v>12051.205000000002</v>
      </c>
      <c r="H125" s="3">
        <f t="shared" si="15"/>
        <v>2.2965837564229809E-5</v>
      </c>
    </row>
    <row r="126" spans="1:8" x14ac:dyDescent="0.25">
      <c r="A126" s="3">
        <v>11</v>
      </c>
      <c r="B126" s="8">
        <f xml:space="preserve"> FACT(C1)*POWER(C5,A126)*POWER(1-C5,C1-A126)/(FACT(A126)*FACT(C1-A126))</f>
        <v>3.4268117093027983E-11</v>
      </c>
      <c r="C126" s="3">
        <f>A126*C2</f>
        <v>66</v>
      </c>
      <c r="D126" s="3">
        <f>C1*C2-C126</f>
        <v>6</v>
      </c>
      <c r="E126" s="3">
        <f>IF(D126&gt;=B15, 0,IF(C15&lt;D126, (D126-G15)/F15, 365))</f>
        <v>365</v>
      </c>
      <c r="F126" s="3">
        <f t="shared" si="14"/>
        <v>1.2507862738955213E-8</v>
      </c>
      <c r="G126" s="3">
        <f>IF(D126&gt;B15,0,IF(D126&gt;C15,(B15-D126)*E126/2,(B15-C15)*365/2+(C15-D126)*365))</f>
        <v>14241.205000000002</v>
      </c>
      <c r="H126" s="3">
        <f t="shared" si="15"/>
        <v>4.8801928048581562E-7</v>
      </c>
    </row>
    <row r="127" spans="1:8" x14ac:dyDescent="0.25">
      <c r="A127" s="3">
        <v>12</v>
      </c>
      <c r="B127" s="8">
        <f xml:space="preserve"> FACT(C1)*POWER(C5,A127)*POWER(1-C5,C1-A127)/(FACT(A127)*FACT(C1-A127))</f>
        <v>2.8242953648099979E-13</v>
      </c>
      <c r="C127" s="3">
        <f>A127*C2</f>
        <v>72</v>
      </c>
      <c r="D127" s="3">
        <f>C1*C2-C127</f>
        <v>0</v>
      </c>
      <c r="E127" s="3">
        <f>IF(D127&gt;=B15, 0,IF(C15&lt;D127, (D127-G15)/F15, 365))</f>
        <v>365</v>
      </c>
      <c r="F127" s="3">
        <f t="shared" si="14"/>
        <v>1.0308678081556492E-10</v>
      </c>
      <c r="G127" s="3">
        <f>IF(D127&gt;B15,0,IF(D127&gt;C15,(B15-D127)*E127/2,(B15-C15)*365/2+(C15-D127)*365))</f>
        <v>16431.205000000002</v>
      </c>
      <c r="H127" s="3">
        <f t="shared" si="15"/>
        <v>4.6406576119742864E-9</v>
      </c>
    </row>
    <row r="128" spans="1:8" x14ac:dyDescent="0.25">
      <c r="F128" s="9">
        <f xml:space="preserve"> SUM(F115:F127)</f>
        <v>18.130122558428209</v>
      </c>
      <c r="H128" s="9">
        <f xml:space="preserve"> SUM(H115:H127)</f>
        <v>78.900140159434031</v>
      </c>
    </row>
    <row r="129" spans="1:6" x14ac:dyDescent="0.25">
      <c r="A129" s="11"/>
      <c r="B129" s="12"/>
      <c r="C129" s="12" t="s">
        <v>38</v>
      </c>
      <c r="D129" s="13"/>
      <c r="E129" s="13"/>
      <c r="F129" s="13"/>
    </row>
    <row r="130" spans="1:6" x14ac:dyDescent="0.25">
      <c r="A130" s="11" t="s">
        <v>39</v>
      </c>
      <c r="B130" s="12" t="s">
        <v>40</v>
      </c>
      <c r="C130" s="12" t="s">
        <v>41</v>
      </c>
      <c r="D130" s="12" t="s">
        <v>42</v>
      </c>
      <c r="E130" s="12" t="s">
        <v>43</v>
      </c>
      <c r="F130" s="12" t="s">
        <v>44</v>
      </c>
    </row>
    <row r="131" spans="1:6" x14ac:dyDescent="0.25">
      <c r="A131" s="12" t="s">
        <v>14</v>
      </c>
      <c r="B131" s="12">
        <v>6.0000000000000001E-3</v>
      </c>
      <c r="C131" s="12">
        <f>F32</f>
        <v>1.3674723468751588</v>
      </c>
      <c r="D131" s="12">
        <f>C131*B131</f>
        <v>8.2048340812509533E-3</v>
      </c>
      <c r="E131" s="12">
        <f>H32</f>
        <v>5.2495358865438062</v>
      </c>
      <c r="F131" s="12">
        <f>E131*B131</f>
        <v>3.149721531926284E-2</v>
      </c>
    </row>
    <row r="132" spans="1:6" x14ac:dyDescent="0.25">
      <c r="A132" s="12" t="s">
        <v>15</v>
      </c>
      <c r="B132" s="12">
        <v>6.0999999999999999E-2</v>
      </c>
      <c r="C132" s="12">
        <f>F48</f>
        <v>2.7722638312507337</v>
      </c>
      <c r="D132" s="12">
        <f>C132*B132</f>
        <v>0.16910809370629476</v>
      </c>
      <c r="E132" s="12">
        <f>H48</f>
        <v>8.5366827413655599</v>
      </c>
      <c r="F132" s="12">
        <f t="shared" ref="F132:F137" si="16">E132*B132</f>
        <v>0.52073764722329918</v>
      </c>
    </row>
    <row r="133" spans="1:6" x14ac:dyDescent="0.25">
      <c r="A133" s="12" t="s">
        <v>16</v>
      </c>
      <c r="B133" s="12">
        <v>0.24199999999999999</v>
      </c>
      <c r="C133" s="12">
        <f>F64</f>
        <v>4.3163139703631135</v>
      </c>
      <c r="D133" s="12">
        <f t="shared" ref="D132:D137" si="17">C133*B133</f>
        <v>1.0445479808278735</v>
      </c>
      <c r="E133" s="12">
        <f>H64</f>
        <v>14.470176498691934</v>
      </c>
      <c r="F133" s="12">
        <f t="shared" si="16"/>
        <v>3.5017827126834482</v>
      </c>
    </row>
    <row r="134" spans="1:6" x14ac:dyDescent="0.25">
      <c r="A134" s="12" t="s">
        <v>37</v>
      </c>
      <c r="B134" s="12">
        <v>0.38200000000000001</v>
      </c>
      <c r="C134" s="12">
        <f>F80</f>
        <v>5.7677211011287515</v>
      </c>
      <c r="D134" s="12">
        <f t="shared" si="17"/>
        <v>2.2032694606311831</v>
      </c>
      <c r="E134" s="12">
        <f>H80</f>
        <v>22.845848036841851</v>
      </c>
      <c r="F134" s="12">
        <f t="shared" si="16"/>
        <v>8.727113950073587</v>
      </c>
    </row>
    <row r="135" spans="1:6" x14ac:dyDescent="0.25">
      <c r="A135" s="12" t="s">
        <v>18</v>
      </c>
      <c r="B135" s="12">
        <v>0.24199999999999999</v>
      </c>
      <c r="C135" s="12">
        <f>F96</f>
        <v>8.7392466517328575</v>
      </c>
      <c r="D135" s="12">
        <f t="shared" si="17"/>
        <v>2.1148976897193514</v>
      </c>
      <c r="E135" s="12">
        <f>H96</f>
        <v>34.068100788587557</v>
      </c>
      <c r="F135" s="12">
        <f t="shared" si="16"/>
        <v>8.2444803908381878</v>
      </c>
    </row>
    <row r="136" spans="1:6" x14ac:dyDescent="0.25">
      <c r="A136" s="12" t="s">
        <v>19</v>
      </c>
      <c r="B136" s="12">
        <v>6.2E-2</v>
      </c>
      <c r="C136" s="12">
        <f>F112</f>
        <v>13.567574358477172</v>
      </c>
      <c r="D136" s="12">
        <f t="shared" si="17"/>
        <v>0.84118961022558469</v>
      </c>
      <c r="E136" s="12">
        <f>H112</f>
        <v>52.626567124677422</v>
      </c>
      <c r="F136" s="12">
        <f t="shared" si="16"/>
        <v>3.2628471617300003</v>
      </c>
    </row>
    <row r="137" spans="1:6" x14ac:dyDescent="0.25">
      <c r="A137" s="12" t="s">
        <v>20</v>
      </c>
      <c r="B137" s="12">
        <v>6.0000000000000001E-3</v>
      </c>
      <c r="C137" s="12">
        <f>F128</f>
        <v>18.130122558428209</v>
      </c>
      <c r="D137" s="12">
        <f t="shared" si="17"/>
        <v>0.10878073535056926</v>
      </c>
      <c r="E137" s="12">
        <f>H128</f>
        <v>78.900140159434031</v>
      </c>
      <c r="F137" s="12">
        <f t="shared" si="16"/>
        <v>0.47340084095660417</v>
      </c>
    </row>
    <row r="138" spans="1:6" x14ac:dyDescent="0.25">
      <c r="A138" s="12"/>
      <c r="B138" s="12"/>
      <c r="C138" s="12" t="s">
        <v>45</v>
      </c>
      <c r="D138" s="12">
        <f xml:space="preserve"> SUM(D131:D137)</f>
        <v>6.4899984045421073</v>
      </c>
      <c r="E138" s="12" t="s">
        <v>46</v>
      </c>
      <c r="F138" s="12">
        <f xml:space="preserve"> SUM(F131:F137)</f>
        <v>24.761859918824388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2021-11-03T07:37:37Z</dcterms:created>
  <dcterms:modified xsi:type="dcterms:W3CDTF">2021-11-09T05:04:49Z</dcterms:modified>
</cp:coreProperties>
</file>