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202300"/>
  <mc:AlternateContent xmlns:mc="http://schemas.openxmlformats.org/markup-compatibility/2006">
    <mc:Choice Requires="x15">
      <x15ac:absPath xmlns:x15ac="http://schemas.microsoft.com/office/spreadsheetml/2010/11/ac" url="Y:\studying\GB\Финансовая математика\"/>
    </mc:Choice>
  </mc:AlternateContent>
  <xr:revisionPtr revIDLastSave="0" documentId="13_ncr:1_{1CBF4E48-F36C-4C84-B11F-C0885D4D810A}" xr6:coauthVersionLast="47" xr6:coauthVersionMax="47" xr10:uidLastSave="{00000000-0000-0000-0000-000000000000}"/>
  <bookViews>
    <workbookView xWindow="-98" yWindow="-98" windowWidth="23476" windowHeight="12660" xr2:uid="{0F019A57-7FC9-41AC-9206-1C71488BD5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E34" i="1"/>
  <c r="F34" i="1"/>
  <c r="G34" i="1"/>
  <c r="H34" i="1"/>
  <c r="I34" i="1"/>
  <c r="J34" i="1"/>
  <c r="K34" i="1"/>
  <c r="L34" i="1"/>
  <c r="M34" i="1"/>
  <c r="N34" i="1"/>
  <c r="B32" i="1" a="1"/>
  <c r="C32" i="1" s="1"/>
  <c r="B30" i="1"/>
  <c r="B24" i="1"/>
  <c r="B17" i="1"/>
  <c r="B16" i="1"/>
  <c r="B18" i="1" s="1"/>
  <c r="H9" i="1"/>
  <c r="G9" i="1"/>
  <c r="F9" i="1"/>
  <c r="E9" i="1"/>
  <c r="D9" i="1"/>
  <c r="C9" i="1"/>
  <c r="B9" i="1"/>
  <c r="F2" i="1"/>
  <c r="E2" i="1"/>
  <c r="D2" i="1"/>
  <c r="C2" i="1"/>
  <c r="B2" i="1"/>
  <c r="B32" i="1" l="1"/>
  <c r="C34" i="1" s="1"/>
  <c r="B10" i="1"/>
  <c r="B13" i="1" s="1"/>
  <c r="B11" i="1"/>
  <c r="G2" i="1"/>
  <c r="B4" i="1" s="1"/>
</calcChain>
</file>

<file path=xl/sharedStrings.xml><?xml version="1.0" encoding="utf-8"?>
<sst xmlns="http://schemas.openxmlformats.org/spreadsheetml/2006/main" count="35" uniqueCount="35">
  <si>
    <t>Задача 1. 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</si>
  <si>
    <t>Задача 2. 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</si>
  <si>
    <t>Задача 3. 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</si>
  <si>
    <t>Задача 4. 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</si>
  <si>
    <t>Задача 5. Аналитик собрал статистические данные между ценой акции перерабатывающей компании и ценой ресурса, который эта компания перерабатывает:
Месяц 1 2 3 4 5 6 7 8 9 10 11 12
Цена акции, $ 12,1 15,2 15,3 15,7 15,2 16,1 16,5 17,1 17,2 17,0 16,8 16,9
Цена ресурса, $ 115,0 119,0 121,0 130,0 131,0 150,0 155,0 172,0 174,0 168,0 161,0 159,0
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</si>
  <si>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% случаев</t>
  </si>
  <si>
    <t>Заработок</t>
  </si>
  <si>
    <t>Ожидаемое значение доходности инвестиции</t>
  </si>
  <si>
    <t>Год</t>
  </si>
  <si>
    <t>Доходность</t>
  </si>
  <si>
    <t>Прирост</t>
  </si>
  <si>
    <t>Среднее геометрическое</t>
  </si>
  <si>
    <t>Среднее геометрическое (формула)</t>
  </si>
  <si>
    <t>Вложения</t>
  </si>
  <si>
    <t>Ожидаемый результат через 5 лет</t>
  </si>
  <si>
    <t>Средняя доходность</t>
  </si>
  <si>
    <t>Волатильность</t>
  </si>
  <si>
    <t>Показатель Шарпа</t>
  </si>
  <si>
    <t>1 Категория</t>
  </si>
  <si>
    <t>2 Категория</t>
  </si>
  <si>
    <t>3 Категория</t>
  </si>
  <si>
    <t>Количество, %</t>
  </si>
  <si>
    <t>Вероятность ДТП</t>
  </si>
  <si>
    <t>Вероятность того, что попавший в ДТП водитель из 1 категории</t>
  </si>
  <si>
    <t>Месяц</t>
  </si>
  <si>
    <t>Цена акции, $</t>
  </si>
  <si>
    <t>Цена ресурса, $</t>
  </si>
  <si>
    <t>Корреляция</t>
  </si>
  <si>
    <t>Коэффициенты регрессии</t>
  </si>
  <si>
    <t>b1</t>
  </si>
  <si>
    <t>b0</t>
  </si>
  <si>
    <t>Уравнение регрессии</t>
  </si>
  <si>
    <t>Цена акции = 0,0331 * Цена ресурса + 11,4652</t>
  </si>
  <si>
    <t>Прогноз цены акции на 13-й месяц</t>
  </si>
  <si>
    <t>Рассчет по уравнению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</si>
</sst>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]#,##0"/>
    <numFmt numFmtId="165" formatCode="[$$]#,##0.00" x16r2:formatCode16="[$$-sn-Latn-ZW]#,##0.00"/>
    <numFmt numFmtId="166" formatCode="[$$-409]#,##0.00"/>
    <numFmt numFmtId="167" formatCode="0.0000"/>
  </numFmts>
  <fonts count="7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rgb="FFC27BA0"/>
      </patternFill>
    </fill>
    <fill>
      <patternFill patternType="solid">
        <fgColor theme="9" tint="0.59999389629810485"/>
        <bgColor rgb="FFEAD1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E599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9" tint="0.59999389629810485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0" fontId="5" fillId="2" borderId="0" xfId="0" applyFont="1" applyFill="1" applyAlignment="1">
      <alignment horizontal="right" vertical="center"/>
    </xf>
    <xf numFmtId="10" fontId="5" fillId="3" borderId="0" xfId="0" applyNumberFormat="1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10" fontId="4" fillId="3" borderId="0" xfId="1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9" fontId="5" fillId="6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right" vertical="center"/>
    </xf>
    <xf numFmtId="10" fontId="5" fillId="4" borderId="0" xfId="1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0" fontId="5" fillId="4" borderId="0" xfId="0" applyNumberFormat="1" applyFont="1" applyFill="1" applyAlignment="1">
      <alignment horizontal="center"/>
    </xf>
    <xf numFmtId="166" fontId="5" fillId="4" borderId="0" xfId="0" applyNumberFormat="1" applyFont="1" applyFill="1" applyAlignment="1">
      <alignment horizontal="center"/>
    </xf>
    <xf numFmtId="165" fontId="4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right" wrapText="1"/>
    </xf>
    <xf numFmtId="9" fontId="0" fillId="4" borderId="0" xfId="0" applyNumberFormat="1" applyFill="1"/>
    <xf numFmtId="2" fontId="0" fillId="4" borderId="0" xfId="0" applyNumberFormat="1" applyFill="1"/>
    <xf numFmtId="0" fontId="4" fillId="4" borderId="0" xfId="0" applyFont="1" applyFill="1" applyAlignment="1">
      <alignment horizontal="right" wrapText="1"/>
    </xf>
    <xf numFmtId="2" fontId="4" fillId="4" borderId="0" xfId="0" applyNumberFormat="1" applyFont="1" applyFill="1"/>
    <xf numFmtId="0" fontId="2" fillId="2" borderId="0" xfId="0" applyFont="1" applyFill="1" applyAlignment="1">
      <alignment horizontal="center" vertical="center" wrapText="1"/>
    </xf>
    <xf numFmtId="9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167" fontId="2" fillId="7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7" borderId="0" xfId="0" applyFont="1" applyFill="1" applyAlignment="1">
      <alignment horizontal="right" vertical="center" wrapText="1"/>
    </xf>
    <xf numFmtId="166" fontId="4" fillId="4" borderId="0" xfId="0" applyNumberFormat="1" applyFont="1" applyFill="1"/>
    <xf numFmtId="2" fontId="2" fillId="7" borderId="0" xfId="0" applyNumberFormat="1" applyFont="1" applyFill="1" applyAlignment="1">
      <alignment horizontal="center" vertical="center" wrapText="1"/>
    </xf>
    <xf numFmtId="0" fontId="0" fillId="4" borderId="0" xfId="0" applyFill="1"/>
    <xf numFmtId="0" fontId="2" fillId="7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/>
    </xf>
    <xf numFmtId="0" fontId="6" fillId="2" borderId="0" xfId="0" applyFont="1" applyFill="1" applyAlignment="1">
      <alignment horizontal="right" vertical="center" wrapText="1"/>
    </xf>
    <xf numFmtId="10" fontId="6" fillId="3" borderId="0" xfId="0" applyNumberFormat="1" applyFont="1" applyFill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9DFB-F74C-46CB-9368-1B80646CCD3B}">
  <dimension ref="A1:N35"/>
  <sheetViews>
    <sheetView tabSelected="1" topLeftCell="A26" zoomScale="90" zoomScaleNormal="90" workbookViewId="0">
      <selection activeCell="A39" sqref="A39"/>
    </sheetView>
  </sheetViews>
  <sheetFormatPr defaultRowHeight="14.25" x14ac:dyDescent="0.45"/>
  <cols>
    <col min="1" max="1" width="54.53125" style="1" customWidth="1"/>
    <col min="2" max="2" width="10.9296875" bestFit="1" customWidth="1"/>
    <col min="3" max="3" width="9.9296875" customWidth="1"/>
    <col min="4" max="4" width="10.3984375" customWidth="1"/>
  </cols>
  <sheetData>
    <row r="1" spans="1:8" ht="85.5" x14ac:dyDescent="0.45">
      <c r="A1" s="1" t="s">
        <v>0</v>
      </c>
    </row>
    <row r="2" spans="1:8" x14ac:dyDescent="0.45">
      <c r="A2" s="6" t="s">
        <v>5</v>
      </c>
      <c r="B2" s="7">
        <f>1/36</f>
        <v>2.7777777777777776E-2</v>
      </c>
      <c r="C2" s="7">
        <f>2/36</f>
        <v>5.5555555555555552E-2</v>
      </c>
      <c r="D2" s="7">
        <f>3/36</f>
        <v>8.3333333333333329E-2</v>
      </c>
      <c r="E2" s="7">
        <f>23/36</f>
        <v>0.63888888888888884</v>
      </c>
      <c r="F2" s="7">
        <f>6/36</f>
        <v>0.16666666666666666</v>
      </c>
      <c r="G2" s="7">
        <f>1-SUM(B2:F2)</f>
        <v>2.7777777777777901E-2</v>
      </c>
    </row>
    <row r="3" spans="1:8" x14ac:dyDescent="0.45">
      <c r="A3" s="6" t="s">
        <v>6</v>
      </c>
      <c r="B3" s="8">
        <v>0.15</v>
      </c>
      <c r="C3" s="8">
        <v>0.1</v>
      </c>
      <c r="D3" s="8">
        <v>0.05</v>
      </c>
      <c r="E3" s="8">
        <v>0</v>
      </c>
      <c r="F3" s="8">
        <v>-0.05</v>
      </c>
      <c r="G3" s="8">
        <v>-0.1</v>
      </c>
    </row>
    <row r="4" spans="1:8" x14ac:dyDescent="0.45">
      <c r="A4" s="9" t="s">
        <v>7</v>
      </c>
      <c r="B4" s="10">
        <f>SUMPRODUCT(B2:G2,B3:G3)</f>
        <v>2.7777777777777644E-3</v>
      </c>
      <c r="C4" s="8"/>
      <c r="D4" s="8"/>
      <c r="E4" s="8"/>
      <c r="F4" s="11"/>
      <c r="G4" s="11"/>
    </row>
    <row r="6" spans="1:8" ht="85.5" x14ac:dyDescent="0.45">
      <c r="A6" s="1" t="s">
        <v>1</v>
      </c>
    </row>
    <row r="7" spans="1:8" x14ac:dyDescent="0.45">
      <c r="A7" s="6" t="s">
        <v>8</v>
      </c>
      <c r="B7" s="12">
        <v>1</v>
      </c>
      <c r="C7" s="12">
        <v>2</v>
      </c>
      <c r="D7" s="12">
        <v>3</v>
      </c>
      <c r="E7" s="12">
        <v>4</v>
      </c>
      <c r="F7" s="12">
        <v>5</v>
      </c>
      <c r="G7" s="12">
        <v>6</v>
      </c>
      <c r="H7" s="12">
        <v>7</v>
      </c>
    </row>
    <row r="8" spans="1:8" x14ac:dyDescent="0.45">
      <c r="A8" s="6" t="s">
        <v>9</v>
      </c>
      <c r="B8" s="8">
        <v>0.05</v>
      </c>
      <c r="C8" s="8">
        <v>-0.02</v>
      </c>
      <c r="D8" s="8">
        <v>0.12</v>
      </c>
      <c r="E8" s="8">
        <v>7.0000000000000007E-2</v>
      </c>
      <c r="F8" s="8">
        <v>-0.04</v>
      </c>
      <c r="G8" s="8">
        <v>0.11</v>
      </c>
      <c r="H8" s="8">
        <v>0.09</v>
      </c>
    </row>
    <row r="9" spans="1:8" x14ac:dyDescent="0.45">
      <c r="A9" s="13" t="s">
        <v>10</v>
      </c>
      <c r="B9" s="14">
        <f t="shared" ref="B9:H9" si="0">1+B8</f>
        <v>1.05</v>
      </c>
      <c r="C9" s="14">
        <f t="shared" si="0"/>
        <v>0.98</v>
      </c>
      <c r="D9" s="14">
        <f t="shared" si="0"/>
        <v>1.1200000000000001</v>
      </c>
      <c r="E9" s="14">
        <f t="shared" si="0"/>
        <v>1.07</v>
      </c>
      <c r="F9" s="14">
        <f t="shared" si="0"/>
        <v>0.96</v>
      </c>
      <c r="G9" s="14">
        <f t="shared" si="0"/>
        <v>1.1100000000000001</v>
      </c>
      <c r="H9" s="14">
        <f t="shared" si="0"/>
        <v>1.0900000000000001</v>
      </c>
    </row>
    <row r="10" spans="1:8" x14ac:dyDescent="0.45">
      <c r="A10" s="15" t="s">
        <v>11</v>
      </c>
      <c r="B10" s="18">
        <f>PRODUCT(B9:H9)^(1/7) - 1</f>
        <v>5.2667285863485791E-2</v>
      </c>
      <c r="C10" s="19"/>
      <c r="D10" s="16"/>
      <c r="E10" s="11"/>
      <c r="F10" s="11"/>
      <c r="G10" s="11"/>
      <c r="H10" s="19"/>
    </row>
    <row r="11" spans="1:8" x14ac:dyDescent="0.45">
      <c r="A11" s="15" t="s">
        <v>12</v>
      </c>
      <c r="B11" s="20">
        <f>GEOMEAN(B9:H9) - 100%</f>
        <v>5.2667285863485791E-2</v>
      </c>
      <c r="C11" s="19"/>
      <c r="D11" s="16"/>
      <c r="E11" s="11"/>
      <c r="F11" s="11"/>
      <c r="G11" s="11"/>
      <c r="H11" s="19"/>
    </row>
    <row r="12" spans="1:8" x14ac:dyDescent="0.45">
      <c r="A12" s="15" t="s">
        <v>13</v>
      </c>
      <c r="B12" s="21">
        <v>100000</v>
      </c>
      <c r="C12" s="19"/>
      <c r="D12" s="16"/>
      <c r="E12" s="11"/>
      <c r="F12" s="11"/>
      <c r="G12" s="11"/>
      <c r="H12" s="19"/>
    </row>
    <row r="13" spans="1:8" x14ac:dyDescent="0.45">
      <c r="A13" s="17" t="s">
        <v>14</v>
      </c>
      <c r="B13" s="22">
        <f>B12*(1+B10)^5</f>
        <v>129257.46433998668</v>
      </c>
      <c r="C13" s="19"/>
      <c r="D13" s="16"/>
      <c r="E13" s="11"/>
      <c r="F13" s="11"/>
      <c r="G13" s="11"/>
      <c r="H13" s="19"/>
    </row>
    <row r="15" spans="1:8" ht="71.25" x14ac:dyDescent="0.45">
      <c r="A15" s="1" t="s">
        <v>2</v>
      </c>
    </row>
    <row r="16" spans="1:8" x14ac:dyDescent="0.45">
      <c r="A16" s="23" t="s">
        <v>15</v>
      </c>
      <c r="B16" s="24">
        <f>AVERAGE(B8:H8)</f>
        <v>5.4285714285714284E-2</v>
      </c>
    </row>
    <row r="17" spans="1:14" x14ac:dyDescent="0.45">
      <c r="A17" s="23" t="s">
        <v>16</v>
      </c>
      <c r="B17" s="25">
        <f>_xlfn.STDEV.S(B8:H8)</f>
        <v>6.2411842588070532E-2</v>
      </c>
    </row>
    <row r="18" spans="1:14" x14ac:dyDescent="0.45">
      <c r="A18" s="26" t="s">
        <v>17</v>
      </c>
      <c r="B18" s="27">
        <f>B16/B17</f>
        <v>0.86979829523716889</v>
      </c>
    </row>
    <row r="20" spans="1:14" ht="142.5" x14ac:dyDescent="0.45">
      <c r="A20" s="1" t="s">
        <v>3</v>
      </c>
    </row>
    <row r="21" spans="1:14" x14ac:dyDescent="0.45">
      <c r="A21" s="35"/>
      <c r="B21" s="28" t="s">
        <v>18</v>
      </c>
      <c r="C21" s="28" t="s">
        <v>19</v>
      </c>
      <c r="D21" s="28" t="s">
        <v>20</v>
      </c>
    </row>
    <row r="22" spans="1:14" x14ac:dyDescent="0.45">
      <c r="A22" s="35" t="s">
        <v>21</v>
      </c>
      <c r="B22" s="29">
        <v>0.3</v>
      </c>
      <c r="C22" s="29">
        <v>0.5</v>
      </c>
      <c r="D22" s="29">
        <v>0.2</v>
      </c>
    </row>
    <row r="23" spans="1:14" x14ac:dyDescent="0.45">
      <c r="A23" s="35" t="s">
        <v>22</v>
      </c>
      <c r="B23" s="29">
        <v>0.01</v>
      </c>
      <c r="C23" s="29">
        <v>0.03</v>
      </c>
      <c r="D23" s="29">
        <v>0.1</v>
      </c>
    </row>
    <row r="24" spans="1:14" x14ac:dyDescent="0.45">
      <c r="A24" s="42" t="s">
        <v>23</v>
      </c>
      <c r="B24" s="43">
        <f>B23*B22/(B22*B23+C22*C23+D22*D23)</f>
        <v>7.8947368421052627E-2</v>
      </c>
      <c r="C24" s="29"/>
      <c r="D24" s="29"/>
    </row>
    <row r="26" spans="1:14" ht="171" x14ac:dyDescent="0.45">
      <c r="A26" s="1" t="s">
        <v>4</v>
      </c>
    </row>
    <row r="27" spans="1:14" x14ac:dyDescent="0.45">
      <c r="A27" s="35" t="s">
        <v>24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</row>
    <row r="28" spans="1:14" x14ac:dyDescent="0.45">
      <c r="A28" s="35" t="s">
        <v>25</v>
      </c>
      <c r="B28" s="30">
        <v>12.1</v>
      </c>
      <c r="C28" s="30">
        <v>15.2</v>
      </c>
      <c r="D28" s="30">
        <v>15.3</v>
      </c>
      <c r="E28" s="30">
        <v>15.7</v>
      </c>
      <c r="F28" s="30">
        <v>15.2</v>
      </c>
      <c r="G28" s="30">
        <v>16.100000000000001</v>
      </c>
      <c r="H28" s="30">
        <v>16.5</v>
      </c>
      <c r="I28" s="30">
        <v>17.100000000000001</v>
      </c>
      <c r="J28" s="30">
        <v>17.2</v>
      </c>
      <c r="K28" s="30">
        <v>17</v>
      </c>
      <c r="L28" s="30">
        <v>16.8</v>
      </c>
      <c r="M28" s="30">
        <v>16.899999999999999</v>
      </c>
      <c r="N28" s="2"/>
    </row>
    <row r="29" spans="1:14" x14ac:dyDescent="0.45">
      <c r="A29" s="35" t="s">
        <v>26</v>
      </c>
      <c r="B29" s="31">
        <v>115</v>
      </c>
      <c r="C29" s="31">
        <v>119</v>
      </c>
      <c r="D29" s="31">
        <v>121</v>
      </c>
      <c r="E29" s="31">
        <v>130</v>
      </c>
      <c r="F29" s="31">
        <v>131</v>
      </c>
      <c r="G29" s="31">
        <v>150</v>
      </c>
      <c r="H29" s="31">
        <v>155</v>
      </c>
      <c r="I29" s="31">
        <v>172</v>
      </c>
      <c r="J29" s="31">
        <v>174</v>
      </c>
      <c r="K29" s="31">
        <v>168</v>
      </c>
      <c r="L29" s="30">
        <v>161</v>
      </c>
      <c r="M29" s="30">
        <v>159</v>
      </c>
      <c r="N29" s="2"/>
    </row>
    <row r="30" spans="1:14" x14ac:dyDescent="0.45">
      <c r="A30" s="36" t="s">
        <v>27</v>
      </c>
      <c r="B30" s="38">
        <f>CORREL(C28:M28,B29:L29)</f>
        <v>0.93090163437304796</v>
      </c>
      <c r="C30" s="39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45">
      <c r="A31" s="40" t="s">
        <v>28</v>
      </c>
      <c r="B31" s="33" t="s">
        <v>29</v>
      </c>
      <c r="C31" s="32" t="s">
        <v>30</v>
      </c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45">
      <c r="A32" s="41"/>
      <c r="B32" s="34">
        <f t="array" ref="B32:C32">LINEST(C28:M28,B29:L29)</f>
        <v>3.3134827821956758E-2</v>
      </c>
      <c r="C32" s="34">
        <v>11.465164981468821</v>
      </c>
      <c r="D32" s="4"/>
      <c r="E32" s="5"/>
      <c r="F32" s="5"/>
      <c r="G32" s="5"/>
      <c r="H32" s="5"/>
      <c r="I32" s="5"/>
      <c r="J32" s="5"/>
      <c r="K32" s="2"/>
      <c r="L32" s="2"/>
      <c r="M32" s="2"/>
      <c r="N32" s="2"/>
    </row>
    <row r="33" spans="1:14" x14ac:dyDescent="0.45">
      <c r="A33" s="23" t="s">
        <v>31</v>
      </c>
      <c r="B33" s="2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45">
      <c r="A34" s="23" t="s">
        <v>34</v>
      </c>
      <c r="B34" s="2"/>
      <c r="C34" s="2">
        <f>$B$32*B29+$C$32</f>
        <v>15.275670180993847</v>
      </c>
      <c r="D34" s="2">
        <f t="shared" ref="D34:N34" si="1">$B$32*C29+$C$32</f>
        <v>15.408209492281674</v>
      </c>
      <c r="E34" s="2">
        <f t="shared" si="1"/>
        <v>15.474479147925589</v>
      </c>
      <c r="F34" s="2">
        <f t="shared" si="1"/>
        <v>15.7726925983232</v>
      </c>
      <c r="G34" s="2">
        <f t="shared" si="1"/>
        <v>15.805827426145155</v>
      </c>
      <c r="H34" s="2">
        <f t="shared" si="1"/>
        <v>16.435389154762333</v>
      </c>
      <c r="I34" s="2">
        <f t="shared" si="1"/>
        <v>16.601063293872116</v>
      </c>
      <c r="J34" s="2">
        <f t="shared" si="1"/>
        <v>17.164355366845385</v>
      </c>
      <c r="K34" s="2">
        <f t="shared" si="1"/>
        <v>17.230625022489296</v>
      </c>
      <c r="L34" s="2">
        <f t="shared" si="1"/>
        <v>17.031816055557556</v>
      </c>
      <c r="M34" s="2">
        <f t="shared" si="1"/>
        <v>16.799872260803859</v>
      </c>
      <c r="N34" s="2">
        <f t="shared" si="1"/>
        <v>16.733602605159945</v>
      </c>
    </row>
    <row r="35" spans="1:14" x14ac:dyDescent="0.45">
      <c r="A35" s="26" t="s">
        <v>33</v>
      </c>
      <c r="B35" s="37">
        <v>16.733599999999999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mergeCells count="2">
    <mergeCell ref="B30:C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vboxuser</dc:creator>
  <cp:lastModifiedBy>vboxuser</cp:lastModifiedBy>
  <dcterms:created xsi:type="dcterms:W3CDTF">2024-07-17T13:55:35Z</dcterms:created>
  <dcterms:modified xsi:type="dcterms:W3CDTF">2024-07-17T15:38:38Z</dcterms:modified>
</cp:coreProperties>
</file>