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mc:AlternateContent xmlns:mc="http://schemas.openxmlformats.org/markup-compatibility/2006">
    <mc:Choice Requires="x15">
      <x15ac:absPath xmlns:x15ac="http://schemas.microsoft.com/office/spreadsheetml/2010/11/ac" url="C:\Users\disha\Downloads\"/>
    </mc:Choice>
  </mc:AlternateContent>
  <xr:revisionPtr revIDLastSave="0" documentId="13_ncr:1_{44436A5A-2CE3-4E0B-B87C-F0F5B1239B7A}" xr6:coauthVersionLast="47" xr6:coauthVersionMax="47" xr10:uidLastSave="{00000000-0000-0000-0000-000000000000}"/>
  <bookViews>
    <workbookView xWindow="-108" yWindow="-108" windowWidth="23256" windowHeight="12456" firstSheet="10" activeTab="10" xr2:uid="{88D75A90-26BD-438C-8A87-D80F31A6A432}"/>
  </bookViews>
  <sheets>
    <sheet name="Net Sales Vs Year" sheetId="3" r:id="rId1"/>
    <sheet name="dim_date" sheetId="4" r:id="rId2"/>
    <sheet name="Account Type- Net Sales and Cou" sheetId="5" r:id="rId3"/>
    <sheet name="AcName by Net sales" sheetId="6" r:id="rId4"/>
    <sheet name="Product-wise Net Sales" sheetId="7" r:id="rId5"/>
    <sheet name="Marketing-wise Net Sales" sheetId="8" r:id="rId6"/>
    <sheet name="Dashboard" sheetId="9" r:id="rId7"/>
    <sheet name="KPIs" sheetId="11" r:id="rId8"/>
    <sheet name="Top 5 by CAGR" sheetId="12" r:id="rId9"/>
    <sheet name="Marketing effect-Ac Name" sheetId="13" r:id="rId10"/>
    <sheet name="Top 5 by Net Sales" sheetId="14" r:id="rId11"/>
    <sheet name="Net Sales-Ac Name Marketing" sheetId="15" r:id="rId12"/>
    <sheet name="Table1" sheetId="2" r:id="rId13"/>
    <sheet name="Sheet1" sheetId="1" r:id="rId14"/>
  </sheets>
  <definedNames>
    <definedName name="_xlcn.WorksheetConnection_AccountSalesDataforAnalysisforTask4.xlsxTable1_11" hidden="1">Table1_1[]</definedName>
    <definedName name="ExternalData_1" localSheetId="12" hidden="1">Table1!$A$2:$R$302</definedName>
    <definedName name="ExternalData_3" localSheetId="1" hidden="1">dim_date!$A$1:$E$6</definedName>
    <definedName name="Slicer_Account_Type">#N/A</definedName>
    <definedName name="Slicer_Catalog_Inclusion">#N/A</definedName>
    <definedName name="Slicer_Coupons">#N/A</definedName>
    <definedName name="Slicer_date__Year">#N/A</definedName>
    <definedName name="Slicer_Posters">#N/A</definedName>
    <definedName name="Slicer_Social_Media">#N/A</definedName>
    <definedName name="Timeline_date">#N/A</definedName>
  </definedNames>
  <calcPr calcId="191028"/>
  <pivotCaches>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s>
  <fileRecoveryPr repairLoad="1"/>
  <extLst>
    <ext xmlns:x14="http://schemas.microsoft.com/office/spreadsheetml/2009/9/main" uri="{876F7934-8845-4945-9796-88D515C7AA90}">
      <x14:pivotCaches>
        <pivotCache cacheId="12" r:id="rId25"/>
      </x14:pivotCaches>
    </ext>
    <ext xmlns:x14="http://schemas.microsoft.com/office/spreadsheetml/2009/9/main" uri="{BBE1A952-AA13-448e-AADC-164F8A28A991}">
      <x14:slicerCaches>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32"/>
      </x15:timelineCachePivotCaches>
    </ext>
    <ext xmlns:x15="http://schemas.microsoft.com/office/spreadsheetml/2010/11/main" uri="{D0CA8CA8-9F24-4464-BF8E-62219DCF47F9}">
      <x15:timelineCacheRefs>
        <x15:timelineCacheRef r:id="rId3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ea6851bd-2e47-4339-8992-fe67efc4ad4a" name="dim_date" connection="Query - dim_date"/>
          <x15:modelTable id="Table1_1" name="Table1_1" connection="WorksheetConnection_Account Sales Data for Analysis for Task 4.xlsx!Table1_1"/>
        </x15:modelTables>
        <x15:modelRelationships>
          <x15:modelRelationship fromTable="Table1_1" fromColumn="Date" toTable="dim_date" toColumn="date"/>
        </x15:modelRelationships>
        <x15:extLst>
          <ext xmlns:x16="http://schemas.microsoft.com/office/spreadsheetml/2014/11/main" uri="{9835A34E-60A6-4A7C-AAB8-D5F71C897F49}">
            <x16:modelTimeGroupings>
              <x16:modelTimeGrouping tableName="Table1_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dim_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2" l="1"/>
  <c r="D6" i="12"/>
  <c r="D7" i="12"/>
  <c r="D8" i="12"/>
  <c r="D4" i="12"/>
  <c r="E5" i="8"/>
  <c r="E6" i="8"/>
  <c r="E7" i="8"/>
  <c r="E8" i="8"/>
  <c r="E4" i="8"/>
  <c r="U55" i="2"/>
  <c r="U53" i="2"/>
  <c r="D5" i="6"/>
  <c r="D6" i="6"/>
  <c r="D7" i="6"/>
  <c r="D8" i="6"/>
  <c r="D4" i="6"/>
  <c r="J7" i="5"/>
  <c r="J6" i="5"/>
  <c r="J5" i="5"/>
  <c r="J4" i="5"/>
  <c r="E5" i="5"/>
  <c r="E6" i="5"/>
  <c r="E7" i="5"/>
  <c r="E4" i="5"/>
  <c r="E5" i="3"/>
  <c r="E6" i="3"/>
  <c r="E7" i="3"/>
  <c r="E8" i="3"/>
  <c r="E4" i="3"/>
  <c r="R12" i="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 r="E9" i="7"/>
  <c r="E8" i="7"/>
  <c r="E7" i="7"/>
  <c r="E6" i="7"/>
  <c r="F8" i="12"/>
  <c r="F7" i="12"/>
  <c r="F6" i="12"/>
  <c r="F5" i="12"/>
  <c r="F4" i="12"/>
  <c r="E8" i="12"/>
  <c r="E7" i="12"/>
  <c r="E6" i="12"/>
  <c r="E5" i="12"/>
  <c r="E4" i="12"/>
  <c r="G4" i="11"/>
  <c r="G3" i="11"/>
  <c r="G8" i="8"/>
  <c r="G7" i="8"/>
  <c r="G6" i="8"/>
  <c r="G5" i="8"/>
  <c r="G4" i="8"/>
  <c r="F8" i="8"/>
  <c r="F7" i="8"/>
  <c r="F6" i="8"/>
  <c r="F5" i="8"/>
  <c r="F4" i="8"/>
  <c r="H9" i="7"/>
  <c r="H8" i="7"/>
  <c r="H7" i="7"/>
  <c r="H6" i="7"/>
  <c r="D9" i="7"/>
  <c r="D8" i="7"/>
  <c r="D7" i="7"/>
  <c r="D6" i="7"/>
  <c r="E8" i="6"/>
  <c r="E7" i="6"/>
  <c r="E6" i="6"/>
  <c r="E5" i="6"/>
  <c r="E4" i="6"/>
  <c r="M7" i="5"/>
  <c r="M6" i="5"/>
  <c r="M5" i="5"/>
  <c r="M4" i="5"/>
  <c r="L7" i="5"/>
  <c r="L6" i="5"/>
  <c r="L5" i="5"/>
  <c r="L4" i="5"/>
  <c r="H7" i="5"/>
  <c r="H6" i="5"/>
  <c r="H5" i="5"/>
  <c r="H4" i="5"/>
  <c r="G7" i="5"/>
  <c r="G6" i="5"/>
  <c r="G5" i="5"/>
  <c r="G4" i="5"/>
  <c r="G8" i="3"/>
  <c r="G7" i="3"/>
  <c r="G6" i="3"/>
  <c r="G5" i="3"/>
  <c r="G4" i="3"/>
  <c r="F8" i="3"/>
  <c r="F7" i="3"/>
  <c r="F6" i="3"/>
  <c r="F5" i="3"/>
  <c r="F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9CFD36-2CE5-4DFB-B8B2-05734DD1FAFC}" keepAlive="1" name="ModelConnection_ExternalData_3" description="Data Model" type="5" refreshedVersion="8" minRefreshableVersion="5" saveData="1">
    <dbPr connection="Data Model Connection" command="dim_date" commandType="3"/>
    <extLst>
      <ext xmlns:x15="http://schemas.microsoft.com/office/spreadsheetml/2010/11/main" uri="{DE250136-89BD-433C-8126-D09CA5730AF9}">
        <x15:connection id="" model="1"/>
      </ext>
    </extLst>
  </connection>
  <connection id="2" xr16:uid="{B8725BEE-37AF-45F2-85A3-10476B267930}" name="Query - dim_date" description="Connection to the 'dim_date' query in the workbook." type="100" refreshedVersion="8" minRefreshableVersion="5">
    <extLst>
      <ext xmlns:x15="http://schemas.microsoft.com/office/spreadsheetml/2010/11/main" uri="{DE250136-89BD-433C-8126-D09CA5730AF9}">
        <x15:connection id="f0668157-d2fb-4961-934c-01191aff0f57"/>
      </ext>
    </extLst>
  </connection>
  <connection id="3" xr16:uid="{CE46BE1B-5A60-4188-810B-59435021B00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4" xr16:uid="{A1DF762C-D684-42E4-890F-9A49E2C095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971C8ACE-7CF7-4C3C-AFBB-D2AE48362E50}" name="WorksheetConnection_Account Sales Data for Analysis for Task 4.xlsx!Table1_1" type="102" refreshedVersion="8" minRefreshableVersion="5">
    <extLst>
      <ext xmlns:x15="http://schemas.microsoft.com/office/spreadsheetml/2010/11/main" uri="{DE250136-89BD-433C-8126-D09CA5730AF9}">
        <x15:connection id="Table1_1">
          <x15:rangePr sourceName="_xlcn.WorksheetConnection_AccountSalesDataforAnalysisforTask4.xlsxTable1_11"/>
        </x15:connection>
      </ext>
    </extLst>
  </connection>
</connections>
</file>

<file path=xl/sharedStrings.xml><?xml version="1.0" encoding="utf-8"?>
<sst xmlns="http://schemas.openxmlformats.org/spreadsheetml/2006/main" count="4544" uniqueCount="334">
  <si>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</si>
  <si>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</si>
  <si>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</si>
  <si>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</si>
  <si>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</si>
  <si>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</si>
  <si>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</si>
  <si>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</si>
  <si>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</si>
  <si>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</si>
  <si>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</si>
  <si>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</si>
  <si>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</si>
  <si>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</si>
  <si>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</si>
  <si>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</si>
  <si>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</si>
  <si>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</si>
  <si>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</si>
  <si>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</si>
  <si>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</si>
  <si>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</si>
  <si>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</si>
  <si>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</si>
  <si>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</si>
  <si>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</si>
  <si>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</si>
  <si>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</si>
  <si>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</si>
  <si>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</si>
  <si>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</si>
  <si>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</si>
  <si>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</si>
  <si>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</si>
  <si>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</si>
  <si>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</si>
  <si>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</si>
  <si>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</si>
  <si>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</si>
  <si>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</si>
  <si>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</si>
  <si>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</si>
  <si>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</si>
  <si>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</si>
  <si>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</si>
  <si>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</si>
  <si>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</si>
  <si>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</si>
  <si>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</si>
  <si>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</si>
  <si>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</si>
  <si>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</si>
  <si>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</si>
  <si>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</si>
  <si>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</si>
  <si>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</si>
  <si>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</si>
  <si>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</si>
  <si>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</si>
  <si>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</si>
  <si>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</si>
  <si>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</si>
  <si>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</si>
  <si>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</si>
  <si>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</si>
  <si>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</si>
  <si>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</si>
  <si>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</si>
  <si>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</si>
  <si>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</si>
  <si>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</si>
  <si>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</si>
  <si>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</si>
  <si>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</si>
  <si>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</si>
  <si>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</si>
  <si>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</si>
  <si>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</si>
  <si>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</si>
  <si>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</si>
  <si>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</si>
  <si>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</si>
  <si>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</si>
  <si>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</si>
  <si>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</si>
  <si>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</si>
  <si>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</si>
  <si>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</si>
  <si>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</si>
  <si>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</si>
  <si>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</si>
  <si>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</si>
  <si>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</si>
  <si>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</si>
  <si>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</si>
  <si>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</si>
  <si>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</si>
  <si>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</si>
  <si>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</si>
  <si>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</si>
  <si>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</si>
  <si>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</si>
  <si>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</si>
  <si>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</si>
  <si>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</si>
  <si>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</si>
  <si>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</si>
  <si>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</si>
  <si>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</si>
  <si>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</si>
  <si>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</si>
  <si>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</si>
  <si>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</si>
  <si>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</si>
  <si>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</si>
  <si>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</si>
  <si>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</si>
  <si>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</si>
  <si>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</si>
  <si>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</si>
  <si>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</si>
  <si>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</si>
  <si>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</si>
  <si>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</si>
  <si>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</si>
  <si>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</si>
  <si>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</si>
  <si>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</si>
  <si>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</si>
  <si>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</si>
  <si>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</si>
  <si>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</si>
  <si>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</si>
  <si>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</si>
  <si>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</si>
  <si>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</si>
  <si>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</si>
  <si>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</si>
  <si>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</si>
  <si>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</si>
  <si>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</si>
  <si>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</si>
  <si>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</si>
  <si>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</si>
  <si>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</si>
  <si>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</si>
  <si>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</si>
  <si>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</si>
  <si>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</si>
  <si>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</si>
  <si>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</si>
  <si>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</si>
  <si>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</si>
  <si>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</si>
  <si>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</si>
  <si>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</si>
  <si>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</si>
  <si>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</si>
  <si>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</si>
  <si>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</si>
  <si>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</si>
  <si>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</si>
  <si>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</si>
  <si>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</si>
  <si>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</si>
  <si>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</si>
  <si>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</si>
  <si>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</si>
  <si>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</si>
  <si>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</si>
  <si>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</si>
  <si>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</si>
  <si>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</si>
  <si>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</si>
  <si>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</si>
  <si>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</si>
  <si>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</si>
  <si>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</si>
  <si>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</si>
  <si>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</si>
  <si>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</si>
  <si>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</si>
  <si>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</si>
  <si>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</si>
  <si>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</si>
  <si>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</si>
  <si>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</si>
  <si>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</si>
  <si>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</si>
  <si>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</si>
  <si>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</si>
  <si>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</si>
  <si>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</si>
  <si>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</si>
  <si>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</si>
  <si>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</si>
  <si>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</si>
  <si>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</si>
  <si>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</si>
  <si>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</si>
  <si>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</si>
  <si>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</si>
  <si>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</si>
  <si>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</si>
  <si>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</si>
  <si>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</si>
  <si>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</si>
  <si>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</si>
  <si>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</si>
  <si>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</si>
  <si>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</si>
  <si>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</si>
  <si>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</si>
  <si>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</si>
  <si>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</si>
  <si>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</si>
  <si>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</si>
  <si>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</si>
  <si>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</si>
  <si>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</si>
  <si>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</si>
  <si>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</si>
  <si>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</si>
  <si>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</si>
  <si>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</si>
  <si>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</si>
  <si>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</si>
  <si>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</si>
  <si>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</si>
  <si>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</si>
  <si>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</si>
  <si>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</si>
  <si>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</si>
  <si>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</si>
  <si>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</si>
  <si>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</si>
  <si>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</si>
  <si>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</si>
  <si>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</si>
  <si>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</si>
  <si>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</si>
  <si>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</si>
  <si>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</si>
  <si>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</si>
  <si>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</si>
  <si>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</si>
  <si>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</si>
  <si>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</si>
  <si>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</si>
  <si>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</si>
  <si>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</si>
  <si>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</si>
  <si>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</si>
  <si>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</si>
  <si>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</si>
  <si>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</si>
  <si>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</si>
  <si>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</si>
  <si>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</si>
  <si>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</si>
  <si>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</si>
  <si>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</si>
  <si>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</si>
  <si>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Column1</t>
  </si>
  <si>
    <t>Column2</t>
  </si>
  <si>
    <t>Column3</t>
  </si>
  <si>
    <t>Column4</t>
  </si>
  <si>
    <t>Column5</t>
  </si>
  <si>
    <t>Column6</t>
  </si>
  <si>
    <t>Column7</t>
  </si>
  <si>
    <t>Column8</t>
  </si>
  <si>
    <t>Column9</t>
  </si>
  <si>
    <t>Column10</t>
  </si>
  <si>
    <t>Column11</t>
  </si>
  <si>
    <t>Column12</t>
  </si>
  <si>
    <t>Column13</t>
  </si>
  <si>
    <t>Column14</t>
  </si>
  <si>
    <t>Column15</t>
  </si>
  <si>
    <t>2017</t>
  </si>
  <si>
    <t>2018</t>
  </si>
  <si>
    <t>2019</t>
  </si>
  <si>
    <t>2020</t>
  </si>
  <si>
    <t>2021</t>
  </si>
  <si>
    <t>PRODUCT LINES</t>
  </si>
  <si>
    <t>MARKETING PROGRAMS</t>
  </si>
  <si>
    <t>PRODUCT 1 SALES</t>
  </si>
  <si>
    <t>Date</t>
  </si>
  <si>
    <t>Unit sales</t>
  </si>
  <si>
    <t>Row Labels</t>
  </si>
  <si>
    <t>Grand Total</t>
  </si>
  <si>
    <t>Sum of Unit sales</t>
  </si>
  <si>
    <t>Year</t>
  </si>
  <si>
    <t>Date.1</t>
  </si>
  <si>
    <t>End of Year</t>
  </si>
  <si>
    <t>Qtr1</t>
  </si>
  <si>
    <t>Jan</t>
  </si>
  <si>
    <t>YoY Change</t>
  </si>
  <si>
    <t>date</t>
  </si>
  <si>
    <t>date (Year)</t>
  </si>
  <si>
    <t>date (Quarter)</t>
  </si>
  <si>
    <t>date (Month Index)</t>
  </si>
  <si>
    <t>date (Month)</t>
  </si>
  <si>
    <t>Net Sales</t>
  </si>
  <si>
    <t>Count</t>
  </si>
  <si>
    <t>Account_Type</t>
  </si>
  <si>
    <t>CAGR</t>
  </si>
  <si>
    <t>CAGR %</t>
  </si>
  <si>
    <t>top !0 accounts by Net sales</t>
  </si>
  <si>
    <t>Net sales of Product 1, Product 2, Product 3</t>
  </si>
  <si>
    <t>Net_Sales Product 1</t>
  </si>
  <si>
    <t>Product1_CAGR</t>
  </si>
  <si>
    <t>Net Sales of Product 1 and Product 2</t>
  </si>
  <si>
    <t>Net_Sales Product 2</t>
  </si>
  <si>
    <t>Product2_CAGR</t>
  </si>
  <si>
    <t>Net_Sales Product3</t>
  </si>
  <si>
    <t>Product3_CAGR</t>
  </si>
  <si>
    <t>Net_Sales_Product1_Product2_Product3</t>
  </si>
  <si>
    <t>CAGR_all_products</t>
  </si>
  <si>
    <t xml:space="preserve"> Product 1</t>
  </si>
  <si>
    <t xml:space="preserve"> Product 1 &amp; Product 2</t>
  </si>
  <si>
    <t xml:space="preserve"> Product 1 &amp; Product 3</t>
  </si>
  <si>
    <t>Product 1 &amp; Product 2 &amp; Product 3</t>
  </si>
  <si>
    <t>Net_Sales_no_marketing</t>
  </si>
  <si>
    <t>Net_Sales_Marketing</t>
  </si>
  <si>
    <t>year</t>
  </si>
  <si>
    <t>Without_Marketing</t>
  </si>
  <si>
    <t>With_Marketing</t>
  </si>
  <si>
    <t>Net_Sales</t>
  </si>
  <si>
    <t>Product 1 &amp; Product 3</t>
  </si>
  <si>
    <t>Product Combos</t>
  </si>
  <si>
    <t>Net Sales (without marketing)</t>
  </si>
  <si>
    <t>Net Sales (with marketing)</t>
  </si>
  <si>
    <t>CAGR % (without marketing)</t>
  </si>
  <si>
    <t>CAGR % (with 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</si>
</sst>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K&quot;"/>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rgb="FFD5E4CE"/>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20">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1" fillId="4" borderId="0" xfId="0" applyFont="1" applyFill="1"/>
    <xf numFmtId="0" fontId="1" fillId="2" borderId="0" xfId="0" applyFont="1" applyFill="1"/>
    <xf numFmtId="0" fontId="0" fillId="2" borderId="0" xfId="0" applyFill="1"/>
    <xf numFmtId="0" fontId="1" fillId="3" borderId="0" xfId="0" applyFont="1" applyFill="1"/>
    <xf numFmtId="9" fontId="0" fillId="0" borderId="0" xfId="1"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164" fontId="0" fillId="0" borderId="0" xfId="1" applyNumberFormat="1" applyFont="1"/>
    <xf numFmtId="0" fontId="0" fillId="5" borderId="0" xfId="0" applyFill="1"/>
    <xf numFmtId="0" fontId="1" fillId="0" borderId="0" xfId="0" applyFont="1" applyAlignment="1">
      <alignment horizontal="center"/>
    </xf>
  </cellXfs>
  <cellStyles count="2">
    <cellStyle name="Normal" xfId="0" builtinId="0"/>
    <cellStyle name="Percent" xfId="1" builtinId="5"/>
  </cellStyles>
  <dxfs count="40">
    <dxf>
      <numFmt numFmtId="13" formatCode="0%"/>
    </dxf>
    <dxf>
      <fill>
        <patternFill patternType="solid">
          <fgColor indexed="64"/>
          <bgColor rgb="FF00B050"/>
        </patternFill>
      </fill>
    </dxf>
    <dxf>
      <numFmt numFmtId="19" formatCode="dd/mm/yyyy"/>
    </dxf>
    <dxf>
      <numFmt numFmtId="19" formatCode="dd/mm/yyyy"/>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164" formatCode="0.0%"/>
    </dxf>
    <dxf>
      <numFmt numFmtId="0" formatCode="General"/>
    </dxf>
    <dxf>
      <numFmt numFmtId="164" formatCode="0.0%"/>
    </dxf>
    <dxf>
      <numFmt numFmtId="164" formatCode="0.0%"/>
    </dxf>
    <dxf>
      <numFmt numFmtId="164" formatCode="0.0%"/>
    </dxf>
    <dxf>
      <numFmt numFmtId="19" formatCode="dd/mm/yyyy"/>
    </dxf>
    <dxf>
      <numFmt numFmtId="165" formatCode="0.0,&quot;K&quot;"/>
    </dxf>
    <dxf>
      <numFmt numFmtId="164" formatCode="0.0%"/>
    </dxf>
    <dxf>
      <numFmt numFmtId="164" formatCode="0.0%"/>
    </dxf>
  </dxfs>
  <tableStyles count="1" defaultTableStyle="TableStyleMedium2" defaultPivotStyle="PivotStyleLight16">
    <tableStyle name="Invisible" pivot="0" table="0" count="0" xr9:uid="{40F2FFD4-DD62-4D6A-A18E-C43EF787AA17}"/>
  </tableStyles>
  <colors>
    <mruColors>
      <color rgb="FFD5E4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1.xml"/><Relationship Id="rId39" Type="http://schemas.openxmlformats.org/officeDocument/2006/relationships/calcChain" Target="calcChain.xml"/><Relationship Id="rId21" Type="http://schemas.openxmlformats.org/officeDocument/2006/relationships/pivotCacheDefinition" Target="pivotCache/pivotCacheDefinition7.xml"/><Relationship Id="rId34" Type="http://schemas.openxmlformats.org/officeDocument/2006/relationships/theme" Target="theme/theme1.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pivotCacheDefinition" Target="pivotCache/pivotCacheDefinition12.xml"/><Relationship Id="rId37" Type="http://schemas.openxmlformats.org/officeDocument/2006/relationships/sharedStrings" Target="sharedString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microsoft.com/office/2011/relationships/timelineCache" Target="timelineCaches/timelineCache1.xml"/><Relationship Id="rId38" Type="http://schemas.openxmlformats.org/officeDocument/2006/relationships/powerPivotData" Target="model/item.data"/><Relationship Id="rId46" Type="http://schemas.openxmlformats.org/officeDocument/2006/relationships/customXml" Target="../customXml/item7.xml"/><Relationship Id="rId59" Type="http://schemas.openxmlformats.org/officeDocument/2006/relationships/customXml" Target="../customXml/item20.xml"/><Relationship Id="rId20" Type="http://schemas.openxmlformats.org/officeDocument/2006/relationships/pivotCacheDefinition" Target="pivotCache/pivotCacheDefinition6.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3.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microsoft.com/office/2007/relationships/slicerCache" Target="slicerCaches/slicerCache6.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Net Sales</c:v>
          </c:tx>
          <c:spPr>
            <a:solidFill>
              <a:schemeClr val="accent5">
                <a:lumMod val="75000"/>
              </a:schemeClr>
            </a:solidFill>
            <a:ln>
              <a:noFill/>
            </a:ln>
            <a:effectLst/>
          </c:spPr>
          <c:invertIfNegative val="0"/>
          <c:cat>
            <c:strRef>
              <c:f>'Net Sales Vs Year'!$E$4:$E$8</c:f>
              <c:strCache>
                <c:ptCount val="5"/>
                <c:pt idx="0">
                  <c:v>2017</c:v>
                </c:pt>
                <c:pt idx="1">
                  <c:v>2018</c:v>
                </c:pt>
                <c:pt idx="2">
                  <c:v>2019</c:v>
                </c:pt>
                <c:pt idx="3">
                  <c:v>2020</c:v>
                </c:pt>
                <c:pt idx="4">
                  <c:v>2021</c:v>
                </c:pt>
              </c:strCache>
            </c:strRef>
          </c:cat>
          <c:val>
            <c:numRef>
              <c:f>'Net Sales Vs Year'!$F$4:$F$8</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94BF-4CAA-9C8A-38942ABE6FA5}"/>
            </c:ext>
          </c:extLst>
        </c:ser>
        <c:dLbls>
          <c:showLegendKey val="0"/>
          <c:showVal val="0"/>
          <c:showCatName val="0"/>
          <c:showSerName val="0"/>
          <c:showPercent val="0"/>
          <c:showBubbleSize val="0"/>
        </c:dLbls>
        <c:gapWidth val="219"/>
        <c:overlap val="-27"/>
        <c:axId val="1812898511"/>
        <c:axId val="1812923951"/>
      </c:barChart>
      <c:lineChart>
        <c:grouping val="standard"/>
        <c:varyColors val="0"/>
        <c:ser>
          <c:idx val="1"/>
          <c:order val="1"/>
          <c:tx>
            <c:v>YoY Change %</c:v>
          </c:tx>
          <c:spPr>
            <a:ln w="22225" cap="rnd">
              <a:solidFill>
                <a:schemeClr val="accent5">
                  <a:lumMod val="60000"/>
                  <a:lumOff val="40000"/>
                </a:schemeClr>
              </a:solidFill>
              <a:prstDash val="solid"/>
              <a:round/>
            </a:ln>
            <a:effectLst/>
          </c:spPr>
          <c:marker>
            <c:symbol val="circle"/>
            <c:size val="5"/>
            <c:spPr>
              <a:solidFill>
                <a:schemeClr val="accent5">
                  <a:lumMod val="75000"/>
                </a:schemeClr>
              </a:solidFill>
              <a:ln w="19050" cap="rnd">
                <a:solidFill>
                  <a:schemeClr val="accent6"/>
                </a:solidFill>
              </a:ln>
              <a:effectLst/>
            </c:spPr>
          </c:marker>
          <c:cat>
            <c:strRef>
              <c:f>'Net Sales Vs Year'!$E$4:$E$8</c:f>
              <c:strCache>
                <c:ptCount val="5"/>
                <c:pt idx="0">
                  <c:v>2017</c:v>
                </c:pt>
                <c:pt idx="1">
                  <c:v>2018</c:v>
                </c:pt>
                <c:pt idx="2">
                  <c:v>2019</c:v>
                </c:pt>
                <c:pt idx="3">
                  <c:v>2020</c:v>
                </c:pt>
                <c:pt idx="4">
                  <c:v>2021</c:v>
                </c:pt>
              </c:strCache>
            </c:strRef>
          </c:cat>
          <c:val>
            <c:numRef>
              <c:f>'Net Sales Vs Year'!$G$4:$G$8</c:f>
              <c:numCache>
                <c:formatCode>0.0%</c:formatCode>
                <c:ptCount val="5"/>
                <c:pt idx="0">
                  <c:v>0</c:v>
                </c:pt>
                <c:pt idx="1">
                  <c:v>0.27908262096264791</c:v>
                </c:pt>
                <c:pt idx="2">
                  <c:v>0.18705734685898887</c:v>
                </c:pt>
                <c:pt idx="3">
                  <c:v>0.21419731044309392</c:v>
                </c:pt>
                <c:pt idx="4">
                  <c:v>0.16834459247246128</c:v>
                </c:pt>
              </c:numCache>
            </c:numRef>
          </c:val>
          <c:smooth val="0"/>
          <c:extLst>
            <c:ext xmlns:c16="http://schemas.microsoft.com/office/drawing/2014/chart" uri="{C3380CC4-5D6E-409C-BE32-E72D297353CC}">
              <c16:uniqueId val="{00000001-94BF-4CAA-9C8A-38942ABE6FA5}"/>
            </c:ext>
          </c:extLst>
        </c:ser>
        <c:dLbls>
          <c:showLegendKey val="0"/>
          <c:showVal val="0"/>
          <c:showCatName val="0"/>
          <c:showSerName val="0"/>
          <c:showPercent val="0"/>
          <c:showBubbleSize val="0"/>
        </c:dLbls>
        <c:marker val="1"/>
        <c:smooth val="0"/>
        <c:axId val="1812918671"/>
        <c:axId val="1812910031"/>
      </c:lineChart>
      <c:catAx>
        <c:axId val="181289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23951"/>
        <c:crosses val="autoZero"/>
        <c:auto val="1"/>
        <c:lblAlgn val="ctr"/>
        <c:lblOffset val="100"/>
        <c:noMultiLvlLbl val="0"/>
      </c:catAx>
      <c:valAx>
        <c:axId val="181292395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98511"/>
        <c:crosses val="autoZero"/>
        <c:crossBetween val="between"/>
      </c:valAx>
      <c:valAx>
        <c:axId val="181291003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918671"/>
        <c:crosses val="max"/>
        <c:crossBetween val="between"/>
      </c:valAx>
      <c:catAx>
        <c:axId val="1812918671"/>
        <c:scaling>
          <c:orientation val="minMax"/>
        </c:scaling>
        <c:delete val="1"/>
        <c:axPos val="b"/>
        <c:numFmt formatCode="General" sourceLinked="1"/>
        <c:majorTickMark val="none"/>
        <c:minorTickMark val="none"/>
        <c:tickLblPos val="nextTo"/>
        <c:crossAx val="181291003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Net Sales</c:v>
          </c:tx>
          <c:spPr>
            <a:solidFill>
              <a:schemeClr val="accent5">
                <a:lumMod val="75000"/>
              </a:schemeClr>
            </a:solidFill>
            <a:ln>
              <a:noFill/>
            </a:ln>
            <a:effectLst/>
          </c:spPr>
          <c:invertIfNegative val="0"/>
          <c:cat>
            <c:strRef>
              <c:f>'Net Sales Vs Year'!$E$4:$E$8</c:f>
              <c:strCache>
                <c:ptCount val="5"/>
                <c:pt idx="0">
                  <c:v>2017</c:v>
                </c:pt>
                <c:pt idx="1">
                  <c:v>2018</c:v>
                </c:pt>
                <c:pt idx="2">
                  <c:v>2019</c:v>
                </c:pt>
                <c:pt idx="3">
                  <c:v>2020</c:v>
                </c:pt>
                <c:pt idx="4">
                  <c:v>2021</c:v>
                </c:pt>
              </c:strCache>
            </c:strRef>
          </c:cat>
          <c:val>
            <c:numRef>
              <c:f>'Net Sales Vs Year'!$F$4:$F$8</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ABC3-45A3-8898-554F9292096B}"/>
            </c:ext>
          </c:extLst>
        </c:ser>
        <c:dLbls>
          <c:showLegendKey val="0"/>
          <c:showVal val="0"/>
          <c:showCatName val="0"/>
          <c:showSerName val="0"/>
          <c:showPercent val="0"/>
          <c:showBubbleSize val="0"/>
        </c:dLbls>
        <c:gapWidth val="219"/>
        <c:overlap val="-27"/>
        <c:axId val="1812898511"/>
        <c:axId val="1812923951"/>
      </c:barChart>
      <c:lineChart>
        <c:grouping val="standard"/>
        <c:varyColors val="0"/>
        <c:ser>
          <c:idx val="1"/>
          <c:order val="1"/>
          <c:tx>
            <c:v>YoY Change %</c:v>
          </c:tx>
          <c:spPr>
            <a:ln w="22225" cap="rnd">
              <a:solidFill>
                <a:schemeClr val="accent5">
                  <a:lumMod val="60000"/>
                  <a:lumOff val="40000"/>
                </a:schemeClr>
              </a:solidFill>
              <a:prstDash val="solid"/>
              <a:round/>
            </a:ln>
            <a:effectLst/>
          </c:spPr>
          <c:marker>
            <c:symbol val="circle"/>
            <c:size val="5"/>
            <c:spPr>
              <a:solidFill>
                <a:schemeClr val="accent5">
                  <a:lumMod val="75000"/>
                </a:schemeClr>
              </a:solidFill>
              <a:ln w="19050" cap="rnd">
                <a:noFill/>
              </a:ln>
              <a:effectLst/>
            </c:spPr>
          </c:marker>
          <c:cat>
            <c:strRef>
              <c:f>'Net Sales Vs Year'!$E$4:$E$8</c:f>
              <c:strCache>
                <c:ptCount val="5"/>
                <c:pt idx="0">
                  <c:v>2017</c:v>
                </c:pt>
                <c:pt idx="1">
                  <c:v>2018</c:v>
                </c:pt>
                <c:pt idx="2">
                  <c:v>2019</c:v>
                </c:pt>
                <c:pt idx="3">
                  <c:v>2020</c:v>
                </c:pt>
                <c:pt idx="4">
                  <c:v>2021</c:v>
                </c:pt>
              </c:strCache>
            </c:strRef>
          </c:cat>
          <c:val>
            <c:numRef>
              <c:f>'Net Sales Vs Year'!$G$4:$G$8</c:f>
              <c:numCache>
                <c:formatCode>0.0%</c:formatCode>
                <c:ptCount val="5"/>
                <c:pt idx="0">
                  <c:v>0</c:v>
                </c:pt>
                <c:pt idx="1">
                  <c:v>0.27908262096264791</c:v>
                </c:pt>
                <c:pt idx="2">
                  <c:v>0.18705734685898887</c:v>
                </c:pt>
                <c:pt idx="3">
                  <c:v>0.21419731044309392</c:v>
                </c:pt>
                <c:pt idx="4">
                  <c:v>0.16834459247246128</c:v>
                </c:pt>
              </c:numCache>
            </c:numRef>
          </c:val>
          <c:smooth val="0"/>
          <c:extLst>
            <c:ext xmlns:c16="http://schemas.microsoft.com/office/drawing/2014/chart" uri="{C3380CC4-5D6E-409C-BE32-E72D297353CC}">
              <c16:uniqueId val="{00000001-ABC3-45A3-8898-554F9292096B}"/>
            </c:ext>
          </c:extLst>
        </c:ser>
        <c:dLbls>
          <c:showLegendKey val="0"/>
          <c:showVal val="0"/>
          <c:showCatName val="0"/>
          <c:showSerName val="0"/>
          <c:showPercent val="0"/>
          <c:showBubbleSize val="0"/>
        </c:dLbls>
        <c:marker val="1"/>
        <c:smooth val="0"/>
        <c:axId val="1812918671"/>
        <c:axId val="1812910031"/>
      </c:lineChart>
      <c:catAx>
        <c:axId val="181289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2923951"/>
        <c:crosses val="autoZero"/>
        <c:auto val="1"/>
        <c:lblAlgn val="ctr"/>
        <c:lblOffset val="100"/>
        <c:noMultiLvlLbl val="0"/>
      </c:catAx>
      <c:valAx>
        <c:axId val="181292395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2898511"/>
        <c:crosses val="autoZero"/>
        <c:crossBetween val="between"/>
      </c:valAx>
      <c:valAx>
        <c:axId val="181291003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2918671"/>
        <c:crosses val="max"/>
        <c:crossBetween val="between"/>
      </c:valAx>
      <c:catAx>
        <c:axId val="1812918671"/>
        <c:scaling>
          <c:orientation val="minMax"/>
        </c:scaling>
        <c:delete val="1"/>
        <c:axPos val="b"/>
        <c:numFmt formatCode="General" sourceLinked="1"/>
        <c:majorTickMark val="none"/>
        <c:minorTickMark val="none"/>
        <c:tickLblPos val="nextTo"/>
        <c:crossAx val="181291003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95060308472677"/>
          <c:y val="0.18330691618093192"/>
          <c:w val="0.74635347547848652"/>
          <c:h val="0.61007345672700009"/>
        </c:manualLayout>
      </c:layout>
      <c:barChart>
        <c:barDir val="col"/>
        <c:grouping val="clustered"/>
        <c:varyColors val="0"/>
        <c:ser>
          <c:idx val="1"/>
          <c:order val="1"/>
          <c:tx>
            <c:strRef>
              <c:f>'Account Type- Net Sales and Cou'!$L$3</c:f>
              <c:strCache>
                <c:ptCount val="1"/>
                <c:pt idx="0">
                  <c:v>Net Sales</c:v>
                </c:pt>
              </c:strCache>
            </c:strRef>
          </c:tx>
          <c:spPr>
            <a:solidFill>
              <a:schemeClr val="accent5">
                <a:lumMod val="75000"/>
              </a:schemeClr>
            </a:solidFill>
            <a:ln>
              <a:noFill/>
            </a:ln>
            <a:effectLst/>
          </c:spPr>
          <c:invertIfNegative val="0"/>
          <c:cat>
            <c:strRef>
              <c:f>'Account Type- Net Sales and Cou'!$J$4:$J$7</c:f>
              <c:strCache>
                <c:ptCount val="4"/>
                <c:pt idx="0">
                  <c:v>Medium Business</c:v>
                </c:pt>
                <c:pt idx="1">
                  <c:v>Online Retailer</c:v>
                </c:pt>
                <c:pt idx="2">
                  <c:v>Small Business</c:v>
                </c:pt>
                <c:pt idx="3">
                  <c:v>Wholesale Distributor</c:v>
                </c:pt>
              </c:strCache>
            </c:strRef>
          </c:cat>
          <c:val>
            <c:numRef>
              <c:f>'Account Type- Net Sales and Cou'!$L$4:$L$7</c:f>
              <c:numCache>
                <c:formatCode>General</c:formatCode>
                <c:ptCount val="4"/>
                <c:pt idx="0">
                  <c:v>380568</c:v>
                </c:pt>
                <c:pt idx="1">
                  <c:v>408515</c:v>
                </c:pt>
                <c:pt idx="2">
                  <c:v>342823</c:v>
                </c:pt>
                <c:pt idx="3">
                  <c:v>348942</c:v>
                </c:pt>
              </c:numCache>
            </c:numRef>
          </c:val>
          <c:extLst>
            <c:ext xmlns:c16="http://schemas.microsoft.com/office/drawing/2014/chart" uri="{C3380CC4-5D6E-409C-BE32-E72D297353CC}">
              <c16:uniqueId val="{00000000-7196-4B4C-9E3B-9904226A08A9}"/>
            </c:ext>
          </c:extLst>
        </c:ser>
        <c:dLbls>
          <c:showLegendKey val="0"/>
          <c:showVal val="0"/>
          <c:showCatName val="0"/>
          <c:showSerName val="0"/>
          <c:showPercent val="0"/>
          <c:showBubbleSize val="0"/>
        </c:dLbls>
        <c:gapWidth val="219"/>
        <c:overlap val="-27"/>
        <c:axId val="23819167"/>
        <c:axId val="23818687"/>
        <c:extLst>
          <c:ext xmlns:c15="http://schemas.microsoft.com/office/drawing/2012/chart" uri="{02D57815-91ED-43cb-92C2-25804820EDAC}">
            <c15:filteredBarSeries>
              <c15:ser>
                <c:idx val="0"/>
                <c:order val="0"/>
                <c:tx>
                  <c:strRef>
                    <c:extLst>
                      <c:ext uri="{02D57815-91ED-43cb-92C2-25804820EDAC}">
                        <c15:formulaRef>
                          <c15:sqref>'Account Type- Net Sales and Cou'!$K$3</c15:sqref>
                        </c15:formulaRef>
                      </c:ext>
                    </c:extLst>
                    <c:strCache>
                      <c:ptCount val="1"/>
                    </c:strCache>
                  </c:strRef>
                </c:tx>
                <c:spPr>
                  <a:solidFill>
                    <a:schemeClr val="accent1"/>
                  </a:solidFill>
                  <a:ln>
                    <a:noFill/>
                  </a:ln>
                  <a:effectLst/>
                </c:spPr>
                <c:invertIfNegative val="0"/>
                <c:cat>
                  <c:strRef>
                    <c:extLst>
                      <c:ext uri="{02D57815-91ED-43cb-92C2-25804820EDAC}">
                        <c15:formulaRef>
                          <c15:sqref>'Account Type- Net Sales and Cou'!$J$4:$J$7</c15:sqref>
                        </c15:formulaRef>
                      </c:ext>
                    </c:extLst>
                    <c:strCache>
                      <c:ptCount val="4"/>
                      <c:pt idx="0">
                        <c:v>Medium Business</c:v>
                      </c:pt>
                      <c:pt idx="1">
                        <c:v>Online Retailer</c:v>
                      </c:pt>
                      <c:pt idx="2">
                        <c:v>Small Business</c:v>
                      </c:pt>
                      <c:pt idx="3">
                        <c:v>Wholesale Distributor</c:v>
                      </c:pt>
                    </c:strCache>
                  </c:strRef>
                </c:cat>
                <c:val>
                  <c:numRef>
                    <c:extLst>
                      <c:ext uri="{02D57815-91ED-43cb-92C2-25804820EDAC}">
                        <c15:formulaRef>
                          <c15:sqref>'Account Type- Net Sales and Cou'!$K$4:$K$7</c15:sqref>
                        </c15:formulaRef>
                      </c:ext>
                    </c:extLst>
                    <c:numCache>
                      <c:formatCode>General</c:formatCode>
                      <c:ptCount val="4"/>
                    </c:numCache>
                  </c:numRef>
                </c:val>
                <c:extLst>
                  <c:ext xmlns:c16="http://schemas.microsoft.com/office/drawing/2014/chart" uri="{C3380CC4-5D6E-409C-BE32-E72D297353CC}">
                    <c16:uniqueId val="{00000002-7196-4B4C-9E3B-9904226A08A9}"/>
                  </c:ext>
                </c:extLst>
              </c15:ser>
            </c15:filteredBarSeries>
          </c:ext>
        </c:extLst>
      </c:barChart>
      <c:lineChart>
        <c:grouping val="standard"/>
        <c:varyColors val="0"/>
        <c:ser>
          <c:idx val="2"/>
          <c:order val="2"/>
          <c:tx>
            <c:strRef>
              <c:f>'Account Type- Net Sales and Cou'!$M$3</c:f>
              <c:strCache>
                <c:ptCount val="1"/>
                <c:pt idx="0">
                  <c:v>CAGR %</c:v>
                </c:pt>
              </c:strCache>
            </c:strRef>
          </c:tx>
          <c:spPr>
            <a:ln w="28575" cap="rnd">
              <a:solidFill>
                <a:schemeClr val="accent5">
                  <a:lumMod val="60000"/>
                  <a:lumOff val="40000"/>
                </a:schemeClr>
              </a:solidFill>
              <a:round/>
            </a:ln>
            <a:effectLst/>
          </c:spPr>
          <c:marker>
            <c:symbol val="circle"/>
            <c:size val="5"/>
            <c:spPr>
              <a:solidFill>
                <a:srgbClr val="00B050"/>
              </a:solidFill>
              <a:ln w="9525">
                <a:noFill/>
              </a:ln>
              <a:effectLst/>
            </c:spPr>
          </c:marker>
          <c:cat>
            <c:strRef>
              <c:f>'Account Type- Net Sales and Cou'!$J$4:$J$7</c:f>
              <c:strCache>
                <c:ptCount val="4"/>
                <c:pt idx="0">
                  <c:v>Medium Business</c:v>
                </c:pt>
                <c:pt idx="1">
                  <c:v>Online Retailer</c:v>
                </c:pt>
                <c:pt idx="2">
                  <c:v>Small Business</c:v>
                </c:pt>
                <c:pt idx="3">
                  <c:v>Wholesale Distributor</c:v>
                </c:pt>
              </c:strCache>
            </c:strRef>
          </c:cat>
          <c:val>
            <c:numRef>
              <c:f>'Account Type- Net Sales and Cou'!$M$4:$M$7</c:f>
              <c:numCache>
                <c:formatCode>0.0%</c:formatCode>
                <c:ptCount val="4"/>
                <c:pt idx="0">
                  <c:v>0.22067018783870829</c:v>
                </c:pt>
                <c:pt idx="1">
                  <c:v>0.24149449663339517</c:v>
                </c:pt>
                <c:pt idx="2">
                  <c:v>0.1610764001810725</c:v>
                </c:pt>
                <c:pt idx="3">
                  <c:v>0.22351217926586098</c:v>
                </c:pt>
              </c:numCache>
            </c:numRef>
          </c:val>
          <c:smooth val="0"/>
          <c:extLst>
            <c:ext xmlns:c16="http://schemas.microsoft.com/office/drawing/2014/chart" uri="{C3380CC4-5D6E-409C-BE32-E72D297353CC}">
              <c16:uniqueId val="{00000001-7196-4B4C-9E3B-9904226A08A9}"/>
            </c:ext>
          </c:extLst>
        </c:ser>
        <c:dLbls>
          <c:showLegendKey val="0"/>
          <c:showVal val="0"/>
          <c:showCatName val="0"/>
          <c:showSerName val="0"/>
          <c:showPercent val="0"/>
          <c:showBubbleSize val="0"/>
        </c:dLbls>
        <c:marker val="1"/>
        <c:smooth val="0"/>
        <c:axId val="1890780031"/>
        <c:axId val="1890781471"/>
      </c:lineChart>
      <c:catAx>
        <c:axId val="2381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818687"/>
        <c:crosses val="autoZero"/>
        <c:auto val="1"/>
        <c:lblAlgn val="ctr"/>
        <c:lblOffset val="100"/>
        <c:noMultiLvlLbl val="0"/>
      </c:catAx>
      <c:valAx>
        <c:axId val="23818687"/>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819167"/>
        <c:crosses val="autoZero"/>
        <c:crossBetween val="between"/>
      </c:valAx>
      <c:valAx>
        <c:axId val="189078147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0780031"/>
        <c:crosses val="max"/>
        <c:crossBetween val="between"/>
      </c:valAx>
      <c:catAx>
        <c:axId val="1890780031"/>
        <c:scaling>
          <c:orientation val="minMax"/>
        </c:scaling>
        <c:delete val="1"/>
        <c:axPos val="b"/>
        <c:numFmt formatCode="General" sourceLinked="1"/>
        <c:majorTickMark val="none"/>
        <c:minorTickMark val="none"/>
        <c:tickLblPos val="nextTo"/>
        <c:crossAx val="189078147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'AcName by Net sales'!$E$3</c:f>
              <c:strCache>
                <c:ptCount val="1"/>
                <c:pt idx="0">
                  <c:v>Net Sales</c:v>
                </c:pt>
              </c:strCache>
            </c:strRef>
          </c:tx>
          <c:spPr>
            <a:solidFill>
              <a:schemeClr val="accent5">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'AcName by Net sales'!$D$4:$D$8</c:f>
              <c:strCache>
                <c:ptCount val="5"/>
                <c:pt idx="0">
                  <c:v>MB 1</c:v>
                </c:pt>
                <c:pt idx="1">
                  <c:v>MB 4</c:v>
                </c:pt>
                <c:pt idx="2">
                  <c:v>OR 3</c:v>
                </c:pt>
                <c:pt idx="3">
                  <c:v>SB 6</c:v>
                </c:pt>
                <c:pt idx="4">
                  <c:v>WD 8</c:v>
                </c:pt>
              </c:strCache>
            </c:strRef>
          </c:cat>
          <c:val>
            <c:numRef>
              <c:f>'AcName by Net sales'!$E$4:$E$8</c:f>
              <c:numCache>
                <c:formatCode>General</c:formatCode>
                <c:ptCount val="5"/>
                <c:pt idx="0">
                  <c:v>32872</c:v>
                </c:pt>
                <c:pt idx="1">
                  <c:v>34686</c:v>
                </c:pt>
                <c:pt idx="2">
                  <c:v>36951</c:v>
                </c:pt>
                <c:pt idx="3">
                  <c:v>39331</c:v>
                </c:pt>
                <c:pt idx="4">
                  <c:v>39413</c:v>
                </c:pt>
              </c:numCache>
            </c:numRef>
          </c:val>
          <c:extLst>
            <c:ext xmlns:c16="http://schemas.microsoft.com/office/drawing/2014/chart" uri="{C3380CC4-5D6E-409C-BE32-E72D297353CC}">
              <c16:uniqueId val="{00000000-F19B-415F-AD61-BA9130B69542}"/>
            </c:ext>
          </c:extLst>
        </c:ser>
        <c:dLbls>
          <c:dLblPos val="outEnd"/>
          <c:showLegendKey val="0"/>
          <c:showVal val="1"/>
          <c:showCatName val="0"/>
          <c:showSerName val="0"/>
          <c:showPercent val="0"/>
          <c:showBubbleSize val="0"/>
        </c:dLbls>
        <c:gapWidth val="182"/>
        <c:axId val="854808815"/>
        <c:axId val="854812175"/>
      </c:barChart>
      <c:catAx>
        <c:axId val="8548088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4812175"/>
        <c:crosses val="autoZero"/>
        <c:auto val="1"/>
        <c:lblAlgn val="ctr"/>
        <c:lblOffset val="100"/>
        <c:noMultiLvlLbl val="0"/>
      </c:catAx>
      <c:valAx>
        <c:axId val="854812175"/>
        <c:scaling>
          <c:orientation val="minMax"/>
        </c:scaling>
        <c:delete val="0"/>
        <c:axPos val="b"/>
        <c:numFmt formatCode="0.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48088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'Marketing-wise Net Sales'!$F$3</c:f>
              <c:strCache>
                <c:ptCount val="1"/>
                <c:pt idx="0">
                  <c:v>Without_Marketing</c:v>
                </c:pt>
              </c:strCache>
            </c:strRef>
          </c:tx>
          <c:spPr>
            <a:solidFill>
              <a:schemeClr val="accent5">
                <a:lumMod val="50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'Marketing-wise Net Sales'!$E$4:$E$8</c:f>
              <c:strCache>
                <c:ptCount val="5"/>
                <c:pt idx="0">
                  <c:v>2017</c:v>
                </c:pt>
                <c:pt idx="1">
                  <c:v>2018</c:v>
                </c:pt>
                <c:pt idx="2">
                  <c:v>2019</c:v>
                </c:pt>
                <c:pt idx="3">
                  <c:v>2020</c:v>
                </c:pt>
                <c:pt idx="4">
                  <c:v>2021</c:v>
                </c:pt>
              </c:strCache>
            </c:strRef>
          </c:cat>
          <c:val>
            <c:numRef>
              <c:f>'Marketing-wise Net Sales'!$F$4:$F$8</c:f>
              <c:numCache>
                <c:formatCode>General</c:formatCode>
                <c:ptCount val="5"/>
                <c:pt idx="0">
                  <c:v>64268</c:v>
                </c:pt>
                <c:pt idx="1">
                  <c:v>64369</c:v>
                </c:pt>
                <c:pt idx="2">
                  <c:v>69783</c:v>
                </c:pt>
                <c:pt idx="3">
                  <c:v>70701</c:v>
                </c:pt>
                <c:pt idx="4">
                  <c:v>67862</c:v>
                </c:pt>
              </c:numCache>
            </c:numRef>
          </c:val>
          <c:extLst>
            <c:ext xmlns:c16="http://schemas.microsoft.com/office/drawing/2014/chart" uri="{C3380CC4-5D6E-409C-BE32-E72D297353CC}">
              <c16:uniqueId val="{00000000-B434-4204-8121-CDC85136F087}"/>
            </c:ext>
          </c:extLst>
        </c:ser>
        <c:ser>
          <c:idx val="1"/>
          <c:order val="1"/>
          <c:tx>
            <c:strRef>
              <c:f>'Marketing-wise Net Sales'!$G$3</c:f>
              <c:strCache>
                <c:ptCount val="1"/>
                <c:pt idx="0">
                  <c:v>With_Marketing</c:v>
                </c:pt>
              </c:strCache>
            </c:strRef>
          </c:tx>
          <c:spPr>
            <a:solidFill>
              <a:schemeClr val="accent5">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'Marketing-wise Net Sales'!$E$4:$E$8</c:f>
              <c:strCache>
                <c:ptCount val="5"/>
                <c:pt idx="0">
                  <c:v>2017</c:v>
                </c:pt>
                <c:pt idx="1">
                  <c:v>2018</c:v>
                </c:pt>
                <c:pt idx="2">
                  <c:v>2019</c:v>
                </c:pt>
                <c:pt idx="3">
                  <c:v>2020</c:v>
                </c:pt>
                <c:pt idx="4">
                  <c:v>2021</c:v>
                </c:pt>
              </c:strCache>
            </c:strRef>
          </c:cat>
          <c:val>
            <c:numRef>
              <c:f>'Marketing-wise Net Sales'!$G$4:$G$8</c:f>
              <c:numCache>
                <c:formatCode>General</c:formatCode>
                <c:ptCount val="5"/>
                <c:pt idx="0">
                  <c:v>125708</c:v>
                </c:pt>
                <c:pt idx="1">
                  <c:v>178626</c:v>
                </c:pt>
                <c:pt idx="2">
                  <c:v>218666</c:v>
                </c:pt>
                <c:pt idx="3">
                  <c:v>279533</c:v>
                </c:pt>
                <c:pt idx="4">
                  <c:v>341332</c:v>
                </c:pt>
              </c:numCache>
            </c:numRef>
          </c:val>
          <c:extLst>
            <c:ext xmlns:c16="http://schemas.microsoft.com/office/drawing/2014/chart" uri="{C3380CC4-5D6E-409C-BE32-E72D297353CC}">
              <c16:uniqueId val="{00000001-B434-4204-8121-CDC85136F087}"/>
            </c:ext>
          </c:extLst>
        </c:ser>
        <c:dLbls>
          <c:dLblPos val="outEnd"/>
          <c:showLegendKey val="0"/>
          <c:showVal val="1"/>
          <c:showCatName val="0"/>
          <c:showSerName val="0"/>
          <c:showPercent val="0"/>
          <c:showBubbleSize val="0"/>
        </c:dLbls>
        <c:gapWidth val="219"/>
        <c:overlap val="-27"/>
        <c:axId val="859188127"/>
        <c:axId val="859186207"/>
      </c:barChart>
      <c:catAx>
        <c:axId val="859188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9186207"/>
        <c:crosses val="autoZero"/>
        <c:auto val="1"/>
        <c:lblAlgn val="ctr"/>
        <c:lblOffset val="100"/>
        <c:noMultiLvlLbl val="0"/>
      </c:catAx>
      <c:valAx>
        <c:axId val="859186207"/>
        <c:scaling>
          <c:orientation val="minMax"/>
        </c:scaling>
        <c:delete val="0"/>
        <c:axPos val="l"/>
        <c:numFmt formatCode="0.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918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3835118890807795"/>
          <c:y val="7.6388888888888895E-2"/>
          <c:w val="0.49165959273678145"/>
          <c:h val="0.7069564741907261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Net Sales'!$B$6:$B$9</c:f>
              <c:strCache>
                <c:ptCount val="4"/>
                <c:pt idx="0">
                  <c:v> Product 1</c:v>
                </c:pt>
                <c:pt idx="1">
                  <c:v> Product 1 &amp; Product 2</c:v>
                </c:pt>
                <c:pt idx="2">
                  <c:v> Product 1 &amp; Product 3</c:v>
                </c:pt>
                <c:pt idx="3">
                  <c:v>Product 1 &amp; Product 2 &amp; Product 3</c:v>
                </c:pt>
              </c:strCache>
            </c:strRef>
          </c:cat>
          <c:val>
            <c:numRef>
              <c:f>'Product-wise Net Sales'!$C$6:$C$9</c:f>
              <c:numCache>
                <c:formatCode>General</c:formatCode>
                <c:ptCount val="4"/>
              </c:numCache>
            </c:numRef>
          </c:val>
          <c:extLst>
            <c:ext xmlns:c16="http://schemas.microsoft.com/office/drawing/2014/chart" uri="{C3380CC4-5D6E-409C-BE32-E72D297353CC}">
              <c16:uniqueId val="{00000000-97D9-4A26-B2D0-62DA0C820F84}"/>
            </c:ext>
          </c:extLst>
        </c:ser>
        <c:ser>
          <c:idx val="1"/>
          <c:order val="1"/>
          <c:spPr>
            <a:solidFill>
              <a:schemeClr val="accent5">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Net Sales'!$B$6:$B$9</c:f>
              <c:strCache>
                <c:ptCount val="4"/>
                <c:pt idx="0">
                  <c:v> Product 1</c:v>
                </c:pt>
                <c:pt idx="1">
                  <c:v> Product 1 &amp; Product 2</c:v>
                </c:pt>
                <c:pt idx="2">
                  <c:v> Product 1 &amp; Product 3</c:v>
                </c:pt>
                <c:pt idx="3">
                  <c:v>Product 1 &amp; Product 2 &amp; Product 3</c:v>
                </c:pt>
              </c:strCache>
            </c:strRef>
          </c:cat>
          <c:val>
            <c:numRef>
              <c:f>'Product-wise Net Sales'!$D$6:$D$9</c:f>
              <c:numCache>
                <c:formatCode>General</c:formatCode>
                <c:ptCount val="4"/>
                <c:pt idx="0">
                  <c:v>254184</c:v>
                </c:pt>
                <c:pt idx="1">
                  <c:v>458049</c:v>
                </c:pt>
                <c:pt idx="2">
                  <c:v>49374</c:v>
                </c:pt>
                <c:pt idx="3">
                  <c:v>719241</c:v>
                </c:pt>
              </c:numCache>
            </c:numRef>
          </c:val>
          <c:extLst>
            <c:ext xmlns:c16="http://schemas.microsoft.com/office/drawing/2014/chart" uri="{C3380CC4-5D6E-409C-BE32-E72D297353CC}">
              <c16:uniqueId val="{00000001-97D9-4A26-B2D0-62DA0C820F84}"/>
            </c:ext>
          </c:extLst>
        </c:ser>
        <c:dLbls>
          <c:dLblPos val="outEnd"/>
          <c:showLegendKey val="0"/>
          <c:showVal val="1"/>
          <c:showCatName val="0"/>
          <c:showSerName val="0"/>
          <c:showPercent val="0"/>
          <c:showBubbleSize val="0"/>
        </c:dLbls>
        <c:gapWidth val="182"/>
        <c:axId val="1898420575"/>
        <c:axId val="1898417215"/>
      </c:barChart>
      <c:catAx>
        <c:axId val="189842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8417215"/>
        <c:crosses val="autoZero"/>
        <c:auto val="1"/>
        <c:lblAlgn val="ctr"/>
        <c:lblOffset val="100"/>
        <c:noMultiLvlLbl val="0"/>
      </c:catAx>
      <c:valAx>
        <c:axId val="1898417215"/>
        <c:scaling>
          <c:orientation val="minMax"/>
        </c:scaling>
        <c:delete val="0"/>
        <c:axPos val="b"/>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84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759162049188296"/>
          <c:y val="6.559332140727489E-2"/>
          <c:w val="0.74142072518712943"/>
          <c:h val="0.71855535052751696"/>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Net Sales'!$F$6:$F$9</c:f>
              <c:strCache>
                <c:ptCount val="4"/>
                <c:pt idx="0">
                  <c:v>Product 1</c:v>
                </c:pt>
                <c:pt idx="1">
                  <c:v> Product 1 &amp; Product 2</c:v>
                </c:pt>
                <c:pt idx="2">
                  <c:v>Product 1 &amp; Product 3</c:v>
                </c:pt>
                <c:pt idx="3">
                  <c:v>Product 1 &amp; Product 2 &amp; Product 3</c:v>
                </c:pt>
              </c:strCache>
            </c:strRef>
          </c:cat>
          <c:val>
            <c:numRef>
              <c:f>'Product-wise Net Sales'!$G$6:$G$9</c:f>
              <c:numCache>
                <c:formatCode>General</c:formatCode>
                <c:ptCount val="4"/>
              </c:numCache>
            </c:numRef>
          </c:val>
          <c:extLst>
            <c:ext xmlns:c16="http://schemas.microsoft.com/office/drawing/2014/chart" uri="{C3380CC4-5D6E-409C-BE32-E72D297353CC}">
              <c16:uniqueId val="{00000000-B281-47CE-BC73-D0A3B0042B22}"/>
            </c:ext>
          </c:extLst>
        </c:ser>
        <c:ser>
          <c:idx val="1"/>
          <c:order val="1"/>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Net Sales'!$F$6:$F$9</c:f>
              <c:strCache>
                <c:ptCount val="4"/>
                <c:pt idx="0">
                  <c:v>Product 1</c:v>
                </c:pt>
                <c:pt idx="1">
                  <c:v> Product 1 &amp; Product 2</c:v>
                </c:pt>
                <c:pt idx="2">
                  <c:v>Product 1 &amp; Product 3</c:v>
                </c:pt>
                <c:pt idx="3">
                  <c:v>Product 1 &amp; Product 2 &amp; Product 3</c:v>
                </c:pt>
              </c:strCache>
            </c:strRef>
          </c:cat>
          <c:val>
            <c:numRef>
              <c:f>'Product-wise Net Sales'!$H$6:$H$9</c:f>
              <c:numCache>
                <c:formatCode>0.0%</c:formatCode>
                <c:ptCount val="4"/>
                <c:pt idx="0">
                  <c:v>-0.2700289983172468</c:v>
                </c:pt>
                <c:pt idx="1">
                  <c:v>0.18341758822312149</c:v>
                </c:pt>
                <c:pt idx="2">
                  <c:v>0.83884945176472447</c:v>
                </c:pt>
                <c:pt idx="3">
                  <c:v>0.54720258533715471</c:v>
                </c:pt>
              </c:numCache>
            </c:numRef>
          </c:val>
          <c:extLst>
            <c:ext xmlns:c16="http://schemas.microsoft.com/office/drawing/2014/chart" uri="{C3380CC4-5D6E-409C-BE32-E72D297353CC}">
              <c16:uniqueId val="{00000001-B281-47CE-BC73-D0A3B0042B22}"/>
            </c:ext>
          </c:extLst>
        </c:ser>
        <c:dLbls>
          <c:dLblPos val="outEnd"/>
          <c:showLegendKey val="0"/>
          <c:showVal val="1"/>
          <c:showCatName val="0"/>
          <c:showSerName val="0"/>
          <c:showPercent val="0"/>
          <c:showBubbleSize val="0"/>
        </c:dLbls>
        <c:gapWidth val="182"/>
        <c:axId val="854994063"/>
        <c:axId val="854988783"/>
      </c:barChart>
      <c:catAx>
        <c:axId val="85499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4988783"/>
        <c:crosses val="autoZero"/>
        <c:auto val="1"/>
        <c:lblAlgn val="ctr"/>
        <c:lblOffset val="100"/>
        <c:noMultiLvlLbl val="0"/>
      </c:catAx>
      <c:valAx>
        <c:axId val="854988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499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(Dashboard).xlsx]Top 5 by CAGR!PivotTable27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1"/>
          <c:order val="1"/>
          <c:tx>
            <c:strRef>
              <c:f>'Top 5 by CAGR'!$C$3</c:f>
              <c:strCache>
                <c:ptCount val="1"/>
                <c:pt idx="0">
                  <c:v>Net Sales</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multiLvlStrRef>
              <c:f>'Top 5 by CAGR'!$A$4:$A$28</c:f>
              <c:multiLvlStrCache>
                <c:ptCount val="20"/>
                <c:lvl>
                  <c:pt idx="0">
                    <c:v>MB 5</c:v>
                  </c:pt>
                  <c:pt idx="1">
                    <c:v>MB 12</c:v>
                  </c:pt>
                  <c:pt idx="2">
                    <c:v>MB 6</c:v>
                  </c:pt>
                  <c:pt idx="3">
                    <c:v>MB 10</c:v>
                  </c:pt>
                  <c:pt idx="4">
                    <c:v>MB 3</c:v>
                  </c:pt>
                  <c:pt idx="5">
                    <c:v>OR 2</c:v>
                  </c:pt>
                  <c:pt idx="6">
                    <c:v>OR 10</c:v>
                  </c:pt>
                  <c:pt idx="7">
                    <c:v>OR 15</c:v>
                  </c:pt>
                  <c:pt idx="8">
                    <c:v>OR 9</c:v>
                  </c:pt>
                  <c:pt idx="9">
                    <c:v>OR 7</c:v>
                  </c:pt>
                  <c:pt idx="10">
                    <c:v>SB 13</c:v>
                  </c:pt>
                  <c:pt idx="11">
                    <c:v>SB 14</c:v>
                  </c:pt>
                  <c:pt idx="12">
                    <c:v>SB 4</c:v>
                  </c:pt>
                  <c:pt idx="13">
                    <c:v>SB 3</c:v>
                  </c:pt>
                  <c:pt idx="14">
                    <c:v>SB 8</c:v>
                  </c:pt>
                  <c:pt idx="15">
                    <c:v>WD 11</c:v>
                  </c:pt>
                  <c:pt idx="16">
                    <c:v>WD 2</c:v>
                  </c:pt>
                  <c:pt idx="17">
                    <c:v>WD 5</c:v>
                  </c:pt>
                  <c:pt idx="18">
                    <c:v>WD 10</c:v>
                  </c:pt>
                  <c:pt idx="19">
                    <c:v>WD 7</c:v>
                  </c:pt>
                </c:lvl>
                <c:lvl>
                  <c:pt idx="0">
                    <c:v>Medium Business</c:v>
                  </c:pt>
                  <c:pt idx="5">
                    <c:v>Online Retailer</c:v>
                  </c:pt>
                  <c:pt idx="10">
                    <c:v>Small Business</c:v>
                  </c:pt>
                  <c:pt idx="15">
                    <c:v>Wholesale Distributor</c:v>
                  </c:pt>
                </c:lvl>
              </c:multiLvlStrCache>
            </c:multiLvlStrRef>
          </c:cat>
          <c:val>
            <c:numRef>
              <c:f>'Top 5 by CAGR'!$C$4:$C$28</c:f>
              <c:numCache>
                <c:formatCode>General</c:formatCode>
                <c:ptCount val="20"/>
                <c:pt idx="0">
                  <c:v>21393</c:v>
                </c:pt>
                <c:pt idx="1">
                  <c:v>19479</c:v>
                </c:pt>
                <c:pt idx="2">
                  <c:v>18576</c:v>
                </c:pt>
                <c:pt idx="3">
                  <c:v>27185</c:v>
                </c:pt>
                <c:pt idx="4">
                  <c:v>30399</c:v>
                </c:pt>
                <c:pt idx="5">
                  <c:v>24084</c:v>
                </c:pt>
                <c:pt idx="6">
                  <c:v>20019</c:v>
                </c:pt>
                <c:pt idx="7">
                  <c:v>30450</c:v>
                </c:pt>
                <c:pt idx="8">
                  <c:v>28665</c:v>
                </c:pt>
                <c:pt idx="9">
                  <c:v>27558</c:v>
                </c:pt>
                <c:pt idx="10">
                  <c:v>17629</c:v>
                </c:pt>
                <c:pt idx="11">
                  <c:v>19766</c:v>
                </c:pt>
                <c:pt idx="12">
                  <c:v>18981</c:v>
                </c:pt>
                <c:pt idx="13">
                  <c:v>18447</c:v>
                </c:pt>
                <c:pt idx="14">
                  <c:v>31745</c:v>
                </c:pt>
                <c:pt idx="15">
                  <c:v>8676</c:v>
                </c:pt>
                <c:pt idx="16">
                  <c:v>25197</c:v>
                </c:pt>
                <c:pt idx="17">
                  <c:v>29285</c:v>
                </c:pt>
                <c:pt idx="18">
                  <c:v>17038</c:v>
                </c:pt>
                <c:pt idx="19">
                  <c:v>28608</c:v>
                </c:pt>
              </c:numCache>
            </c:numRef>
          </c:val>
          <c:extLst>
            <c:ext xmlns:c16="http://schemas.microsoft.com/office/drawing/2014/chart" uri="{C3380CC4-5D6E-409C-BE32-E72D297353CC}">
              <c16:uniqueId val="{00000001-9527-446F-BAE0-69BD7B183A63}"/>
            </c:ext>
          </c:extLst>
        </c:ser>
        <c:dLbls>
          <c:showLegendKey val="0"/>
          <c:showVal val="1"/>
          <c:showCatName val="0"/>
          <c:showSerName val="0"/>
          <c:showPercent val="0"/>
          <c:showBubbleSize val="0"/>
        </c:dLbls>
        <c:gapWidth val="182"/>
        <c:axId val="975504991"/>
        <c:axId val="975495871"/>
      </c:barChart>
      <c:lineChart>
        <c:grouping val="standard"/>
        <c:varyColors val="0"/>
        <c:ser>
          <c:idx val="0"/>
          <c:order val="0"/>
          <c:tx>
            <c:strRef>
              <c:f>'Top 5 by CAGR'!$B$3</c:f>
              <c:strCache>
                <c:ptCount val="1"/>
                <c:pt idx="0">
                  <c:v>CAGR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'Top 5 by CAGR'!$A$4:$A$28</c:f>
              <c:multiLvlStrCache>
                <c:ptCount val="20"/>
                <c:lvl>
                  <c:pt idx="0">
                    <c:v>MB 5</c:v>
                  </c:pt>
                  <c:pt idx="1">
                    <c:v>MB 12</c:v>
                  </c:pt>
                  <c:pt idx="2">
                    <c:v>MB 6</c:v>
                  </c:pt>
                  <c:pt idx="3">
                    <c:v>MB 10</c:v>
                  </c:pt>
                  <c:pt idx="4">
                    <c:v>MB 3</c:v>
                  </c:pt>
                  <c:pt idx="5">
                    <c:v>OR 2</c:v>
                  </c:pt>
                  <c:pt idx="6">
                    <c:v>OR 10</c:v>
                  </c:pt>
                  <c:pt idx="7">
                    <c:v>OR 15</c:v>
                  </c:pt>
                  <c:pt idx="8">
                    <c:v>OR 9</c:v>
                  </c:pt>
                  <c:pt idx="9">
                    <c:v>OR 7</c:v>
                  </c:pt>
                  <c:pt idx="10">
                    <c:v>SB 13</c:v>
                  </c:pt>
                  <c:pt idx="11">
                    <c:v>SB 14</c:v>
                  </c:pt>
                  <c:pt idx="12">
                    <c:v>SB 4</c:v>
                  </c:pt>
                  <c:pt idx="13">
                    <c:v>SB 3</c:v>
                  </c:pt>
                  <c:pt idx="14">
                    <c:v>SB 8</c:v>
                  </c:pt>
                  <c:pt idx="15">
                    <c:v>WD 11</c:v>
                  </c:pt>
                  <c:pt idx="16">
                    <c:v>WD 2</c:v>
                  </c:pt>
                  <c:pt idx="17">
                    <c:v>WD 5</c:v>
                  </c:pt>
                  <c:pt idx="18">
                    <c:v>WD 10</c:v>
                  </c:pt>
                  <c:pt idx="19">
                    <c:v>WD 7</c:v>
                  </c:pt>
                </c:lvl>
                <c:lvl>
                  <c:pt idx="0">
                    <c:v>Medium Business</c:v>
                  </c:pt>
                  <c:pt idx="5">
                    <c:v>Online Retailer</c:v>
                  </c:pt>
                  <c:pt idx="10">
                    <c:v>Small Business</c:v>
                  </c:pt>
                  <c:pt idx="15">
                    <c:v>Wholesale Distributor</c:v>
                  </c:pt>
                </c:lvl>
              </c:multiLvlStrCache>
            </c:multiLvlStrRef>
          </c:cat>
          <c:val>
            <c:numRef>
              <c:f>'Top 5 by CAGR'!$B$4:$B$28</c:f>
              <c:numCache>
                <c:formatCode>0.0%</c:formatCode>
                <c:ptCount val="20"/>
                <c:pt idx="0">
                  <c:v>2.2455667067018901</c:v>
                </c:pt>
                <c:pt idx="1">
                  <c:v>1.5203389637502625</c:v>
                </c:pt>
                <c:pt idx="2">
                  <c:v>1.4232703532020747</c:v>
                </c:pt>
                <c:pt idx="3">
                  <c:v>1.0242801438529217</c:v>
                </c:pt>
                <c:pt idx="4">
                  <c:v>0.90588403033885334</c:v>
                </c:pt>
                <c:pt idx="5">
                  <c:v>1.8142296888697582</c:v>
                </c:pt>
                <c:pt idx="6">
                  <c:v>1.1188084145320056</c:v>
                </c:pt>
                <c:pt idx="7">
                  <c:v>1.0930046233022455</c:v>
                </c:pt>
                <c:pt idx="8">
                  <c:v>1.084072328017021</c:v>
                </c:pt>
                <c:pt idx="9">
                  <c:v>0.91164163510334228</c:v>
                </c:pt>
                <c:pt idx="10">
                  <c:v>3.3498147004699526</c:v>
                </c:pt>
                <c:pt idx="11">
                  <c:v>0.81146879617010592</c:v>
                </c:pt>
                <c:pt idx="12">
                  <c:v>0.79606828454142997</c:v>
                </c:pt>
                <c:pt idx="13">
                  <c:v>0.68595057009486848</c:v>
                </c:pt>
                <c:pt idx="14">
                  <c:v>0.57622554654037406</c:v>
                </c:pt>
                <c:pt idx="15">
                  <c:v>1.6546701130112136</c:v>
                </c:pt>
                <c:pt idx="16">
                  <c:v>1.3475541667800686</c:v>
                </c:pt>
                <c:pt idx="17">
                  <c:v>0.83041416010220881</c:v>
                </c:pt>
                <c:pt idx="18">
                  <c:v>0.72970725225475852</c:v>
                </c:pt>
                <c:pt idx="19">
                  <c:v>0.71094693671276654</c:v>
                </c:pt>
              </c:numCache>
            </c:numRef>
          </c:val>
          <c:smooth val="0"/>
          <c:extLst>
            <c:ext xmlns:c16="http://schemas.microsoft.com/office/drawing/2014/chart" uri="{C3380CC4-5D6E-409C-BE32-E72D297353CC}">
              <c16:uniqueId val="{00000000-9527-446F-BAE0-69BD7B183A63}"/>
            </c:ext>
          </c:extLst>
        </c:ser>
        <c:dLbls>
          <c:showLegendKey val="0"/>
          <c:showVal val="1"/>
          <c:showCatName val="0"/>
          <c:showSerName val="0"/>
          <c:showPercent val="0"/>
          <c:showBubbleSize val="0"/>
        </c:dLbls>
        <c:marker val="1"/>
        <c:smooth val="0"/>
        <c:axId val="975505951"/>
        <c:axId val="975502111"/>
      </c:lineChart>
      <c:catAx>
        <c:axId val="9755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980000" spcFirstLastPara="1" vertOverflow="ellipsis" vert="horz" wrap="square" anchor="ctr" anchorCtr="0"/>
          <a:lstStyle/>
          <a:p>
            <a:pPr>
              <a:defRPr sz="900" b="0" i="0" u="none" strike="noStrike" kern="1200" baseline="0">
                <a:solidFill>
                  <a:schemeClr val="tx1"/>
                </a:solidFill>
                <a:latin typeface="+mn-lt"/>
                <a:ea typeface="+mn-ea"/>
                <a:cs typeface="+mn-cs"/>
              </a:defRPr>
            </a:pPr>
            <a:endParaRPr lang="en-US"/>
          </a:p>
        </c:txPr>
        <c:crossAx val="975495871"/>
        <c:crosses val="autoZero"/>
        <c:auto val="1"/>
        <c:lblAlgn val="ctr"/>
        <c:lblOffset val="100"/>
        <c:noMultiLvlLbl val="0"/>
      </c:catAx>
      <c:valAx>
        <c:axId val="97549587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504991"/>
        <c:crosses val="autoZero"/>
        <c:crossBetween val="between"/>
      </c:valAx>
      <c:valAx>
        <c:axId val="975502111"/>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505951"/>
        <c:crosses val="max"/>
        <c:crossBetween val="between"/>
      </c:valAx>
      <c:catAx>
        <c:axId val="975505951"/>
        <c:scaling>
          <c:orientation val="minMax"/>
        </c:scaling>
        <c:delete val="1"/>
        <c:axPos val="b"/>
        <c:numFmt formatCode="General" sourceLinked="1"/>
        <c:majorTickMark val="out"/>
        <c:minorTickMark val="none"/>
        <c:tickLblPos val="nextTo"/>
        <c:crossAx val="975502111"/>
        <c:crosses val="autoZero"/>
        <c:auto val="1"/>
        <c:lblAlgn val="ctr"/>
        <c:lblOffset val="100"/>
        <c:noMultiLvlLbl val="0"/>
      </c:catAx>
      <c:spPr>
        <a:noFill/>
        <a:ln>
          <a:noFill/>
        </a:ln>
        <a:effectLst/>
      </c:spPr>
    </c:plotArea>
    <c:legend>
      <c:legendPos val="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(Dashboard).xlsx]Marketing effect-Ac Name!PivotTable32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1500615006150252E-3"/>
              <c:y val="0"/>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2"/>
          <c:tx>
            <c:strRef>
              <c:f>'Marketing effect-Ac Name'!$D$3</c:f>
              <c:strCache>
                <c:ptCount val="1"/>
                <c:pt idx="0">
                  <c:v>Net Sales (without marketing)</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5-5152-47DE-935D-FE6FCFE182F6}"/>
              </c:ext>
            </c:extLst>
          </c:dPt>
          <c:dLbls>
            <c:dLbl>
              <c:idx val="0"/>
              <c:layout>
                <c:manualLayout>
                  <c:x val="-6.1500615006150252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52-47DE-935D-FE6FCFE182F6}"/>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'Marketing effect-Ac Name'!$A$4:$A$8</c:f>
              <c:strCache>
                <c:ptCount val="4"/>
                <c:pt idx="0">
                  <c:v>Medium Business</c:v>
                </c:pt>
                <c:pt idx="1">
                  <c:v>Online Retailer</c:v>
                </c:pt>
                <c:pt idx="2">
                  <c:v>Small Business</c:v>
                </c:pt>
                <c:pt idx="3">
                  <c:v>Wholesale Distributor</c:v>
                </c:pt>
              </c:strCache>
            </c:strRef>
          </c:cat>
          <c:val>
            <c:numRef>
              <c:f>'Marketing effect-Ac Name'!$D$4:$D$8</c:f>
              <c:numCache>
                <c:formatCode>General</c:formatCode>
                <c:ptCount val="4"/>
                <c:pt idx="0">
                  <c:v>143351</c:v>
                </c:pt>
                <c:pt idx="1">
                  <c:v>30193</c:v>
                </c:pt>
                <c:pt idx="2">
                  <c:v>66093</c:v>
                </c:pt>
                <c:pt idx="3">
                  <c:v>97346</c:v>
                </c:pt>
              </c:numCache>
            </c:numRef>
          </c:val>
          <c:extLst>
            <c:ext xmlns:c16="http://schemas.microsoft.com/office/drawing/2014/chart" uri="{C3380CC4-5D6E-409C-BE32-E72D297353CC}">
              <c16:uniqueId val="{00000003-5152-47DE-935D-FE6FCFE182F6}"/>
            </c:ext>
          </c:extLst>
        </c:ser>
        <c:ser>
          <c:idx val="3"/>
          <c:order val="3"/>
          <c:tx>
            <c:strRef>
              <c:f>'Marketing effect-Ac Name'!$E$3</c:f>
              <c:strCache>
                <c:ptCount val="1"/>
                <c:pt idx="0">
                  <c:v>Net Sales (with marketing)</c:v>
                </c:pt>
              </c:strCache>
            </c:strRef>
          </c:tx>
          <c:spPr>
            <a:solidFill>
              <a:schemeClr val="accent4"/>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'Marketing effect-Ac Name'!$A$4:$A$8</c:f>
              <c:strCache>
                <c:ptCount val="4"/>
                <c:pt idx="0">
                  <c:v>Medium Business</c:v>
                </c:pt>
                <c:pt idx="1">
                  <c:v>Online Retailer</c:v>
                </c:pt>
                <c:pt idx="2">
                  <c:v>Small Business</c:v>
                </c:pt>
                <c:pt idx="3">
                  <c:v>Wholesale Distributor</c:v>
                </c:pt>
              </c:strCache>
            </c:strRef>
          </c:cat>
          <c:val>
            <c:numRef>
              <c:f>'Marketing effect-Ac Name'!$E$4:$E$8</c:f>
              <c:numCache>
                <c:formatCode>General</c:formatCode>
                <c:ptCount val="4"/>
                <c:pt idx="0">
                  <c:v>237217</c:v>
                </c:pt>
                <c:pt idx="1">
                  <c:v>378322</c:v>
                </c:pt>
                <c:pt idx="2">
                  <c:v>276730</c:v>
                </c:pt>
                <c:pt idx="3">
                  <c:v>251596</c:v>
                </c:pt>
              </c:numCache>
            </c:numRef>
          </c:val>
          <c:extLst>
            <c:ext xmlns:c16="http://schemas.microsoft.com/office/drawing/2014/chart" uri="{C3380CC4-5D6E-409C-BE32-E72D297353CC}">
              <c16:uniqueId val="{00000004-5152-47DE-935D-FE6FCFE182F6}"/>
            </c:ext>
          </c:extLst>
        </c:ser>
        <c:dLbls>
          <c:showLegendKey val="0"/>
          <c:showVal val="0"/>
          <c:showCatName val="0"/>
          <c:showSerName val="0"/>
          <c:showPercent val="0"/>
          <c:showBubbleSize val="0"/>
        </c:dLbls>
        <c:gapWidth val="219"/>
        <c:axId val="975508831"/>
        <c:axId val="975496831"/>
      </c:barChart>
      <c:lineChart>
        <c:grouping val="standard"/>
        <c:varyColors val="0"/>
        <c:ser>
          <c:idx val="0"/>
          <c:order val="0"/>
          <c:tx>
            <c:strRef>
              <c:f>'Marketing effect-Ac Name'!$B$3</c:f>
              <c:strCache>
                <c:ptCount val="1"/>
                <c:pt idx="0">
                  <c:v>CAGR % (with marketing)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'Marketing effect-Ac Name'!$A$4:$A$8</c:f>
              <c:strCache>
                <c:ptCount val="4"/>
                <c:pt idx="0">
                  <c:v>Medium Business</c:v>
                </c:pt>
                <c:pt idx="1">
                  <c:v>Online Retailer</c:v>
                </c:pt>
                <c:pt idx="2">
                  <c:v>Small Business</c:v>
                </c:pt>
                <c:pt idx="3">
                  <c:v>Wholesale Distributor</c:v>
                </c:pt>
              </c:strCache>
            </c:strRef>
          </c:cat>
          <c:val>
            <c:numRef>
              <c:f>'Marketing effect-Ac Name'!$B$4:$B$8</c:f>
              <c:numCache>
                <c:formatCode>0.0%</c:formatCode>
                <c:ptCount val="4"/>
                <c:pt idx="0">
                  <c:v>0.38007074555309983</c:v>
                </c:pt>
                <c:pt idx="1">
                  <c:v>0.29599597415256951</c:v>
                </c:pt>
                <c:pt idx="2">
                  <c:v>0.26443355489732245</c:v>
                </c:pt>
                <c:pt idx="3">
                  <c:v>0.21876522201326143</c:v>
                </c:pt>
              </c:numCache>
            </c:numRef>
          </c:val>
          <c:smooth val="0"/>
          <c:extLst>
            <c:ext xmlns:c16="http://schemas.microsoft.com/office/drawing/2014/chart" uri="{C3380CC4-5D6E-409C-BE32-E72D297353CC}">
              <c16:uniqueId val="{00000000-5152-47DE-935D-FE6FCFE182F6}"/>
            </c:ext>
          </c:extLst>
        </c:ser>
        <c:ser>
          <c:idx val="1"/>
          <c:order val="1"/>
          <c:tx>
            <c:strRef>
              <c:f>'Marketing effect-Ac Name'!$C$3</c:f>
              <c:strCache>
                <c:ptCount val="1"/>
                <c:pt idx="0">
                  <c:v>CAGR % (without marketing)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'Marketing effect-Ac Name'!$A$4:$A$8</c:f>
              <c:strCache>
                <c:ptCount val="4"/>
                <c:pt idx="0">
                  <c:v>Medium Business</c:v>
                </c:pt>
                <c:pt idx="1">
                  <c:v>Online Retailer</c:v>
                </c:pt>
                <c:pt idx="2">
                  <c:v>Small Business</c:v>
                </c:pt>
                <c:pt idx="3">
                  <c:v>Wholesale Distributor</c:v>
                </c:pt>
              </c:strCache>
            </c:strRef>
          </c:cat>
          <c:val>
            <c:numRef>
              <c:f>'Marketing effect-Ac Name'!$C$4:$C$8</c:f>
              <c:numCache>
                <c:formatCode>0.0%</c:formatCode>
                <c:ptCount val="4"/>
                <c:pt idx="0">
                  <c:v>3.0032717326240022E-2</c:v>
                </c:pt>
                <c:pt idx="1">
                  <c:v>-0.17943016656995925</c:v>
                </c:pt>
                <c:pt idx="2">
                  <c:v>-0.18235276882860108</c:v>
                </c:pt>
                <c:pt idx="3">
                  <c:v>0.23723636475384979</c:v>
                </c:pt>
              </c:numCache>
            </c:numRef>
          </c:val>
          <c:smooth val="0"/>
          <c:extLst>
            <c:ext xmlns:c16="http://schemas.microsoft.com/office/drawing/2014/chart" uri="{C3380CC4-5D6E-409C-BE32-E72D297353CC}">
              <c16:uniqueId val="{00000001-5152-47DE-935D-FE6FCFE182F6}"/>
            </c:ext>
          </c:extLst>
        </c:ser>
        <c:dLbls>
          <c:showLegendKey val="0"/>
          <c:showVal val="0"/>
          <c:showCatName val="0"/>
          <c:showSerName val="0"/>
          <c:showPercent val="0"/>
          <c:showBubbleSize val="0"/>
        </c:dLbls>
        <c:marker val="1"/>
        <c:smooth val="0"/>
        <c:axId val="833868415"/>
        <c:axId val="833876575"/>
      </c:lineChart>
      <c:catAx>
        <c:axId val="97550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975496831"/>
        <c:crosses val="autoZero"/>
        <c:auto val="1"/>
        <c:lblAlgn val="ctr"/>
        <c:lblOffset val="100"/>
        <c:noMultiLvlLbl val="0"/>
      </c:catAx>
      <c:valAx>
        <c:axId val="97549683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508831"/>
        <c:crosses val="autoZero"/>
        <c:crossBetween val="between"/>
      </c:valAx>
      <c:valAx>
        <c:axId val="833876575"/>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3868415"/>
        <c:crosses val="max"/>
        <c:crossBetween val="between"/>
      </c:valAx>
      <c:catAx>
        <c:axId val="833868415"/>
        <c:scaling>
          <c:orientation val="minMax"/>
        </c:scaling>
        <c:delete val="1"/>
        <c:axPos val="b"/>
        <c:numFmt formatCode="General" sourceLinked="1"/>
        <c:majorTickMark val="out"/>
        <c:minorTickMark val="none"/>
        <c:tickLblPos val="nextTo"/>
        <c:crossAx val="83387657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(Dashboard).xlsx]Top 5 by Net Sales!PivotTable33</c:name>
    <c:fmtId val="0"/>
  </c:pivotSource>
  <c:chart>
    <c:autoTitleDeleted val="0"/>
    <c:pivotFmts>
      <c:pivotFmt>
        <c:idx val="0"/>
        <c:spPr>
          <a:solidFill>
            <a:schemeClr val="accent2"/>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rgbClr val="0070C0"/>
            </a:solidFill>
            <a:round/>
          </a:ln>
          <a:effectLst/>
        </c:spPr>
        <c:marker>
          <c:symbol val="circle"/>
          <c:size val="6"/>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by Net Sales'!$B$3</c:f>
              <c:strCache>
                <c:ptCount val="1"/>
                <c:pt idx="0">
                  <c:v>Net Sales</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5 by Net Sales'!$A$4:$A$28</c:f>
              <c:multiLvlStrCache>
                <c:ptCount val="20"/>
                <c:lvl>
                  <c:pt idx="0">
                    <c:v>MB 1</c:v>
                  </c:pt>
                  <c:pt idx="1">
                    <c:v>MB 10</c:v>
                  </c:pt>
                  <c:pt idx="2">
                    <c:v>MB 14</c:v>
                  </c:pt>
                  <c:pt idx="3">
                    <c:v>MB 3</c:v>
                  </c:pt>
                  <c:pt idx="4">
                    <c:v>MB 4</c:v>
                  </c:pt>
                  <c:pt idx="5">
                    <c:v>OR 13</c:v>
                  </c:pt>
                  <c:pt idx="6">
                    <c:v>OR 14</c:v>
                  </c:pt>
                  <c:pt idx="7">
                    <c:v>OR 15</c:v>
                  </c:pt>
                  <c:pt idx="8">
                    <c:v>OR 3</c:v>
                  </c:pt>
                  <c:pt idx="9">
                    <c:v>OR 4</c:v>
                  </c:pt>
                  <c:pt idx="10">
                    <c:v>SB 1</c:v>
                  </c:pt>
                  <c:pt idx="11">
                    <c:v>SB 11</c:v>
                  </c:pt>
                  <c:pt idx="12">
                    <c:v>SB 6</c:v>
                  </c:pt>
                  <c:pt idx="13">
                    <c:v>SB 8</c:v>
                  </c:pt>
                  <c:pt idx="14">
                    <c:v>SB 9</c:v>
                  </c:pt>
                  <c:pt idx="15">
                    <c:v>WD 13</c:v>
                  </c:pt>
                  <c:pt idx="16">
                    <c:v>WD 3</c:v>
                  </c:pt>
                  <c:pt idx="17">
                    <c:v>WD 5</c:v>
                  </c:pt>
                  <c:pt idx="18">
                    <c:v>WD 7</c:v>
                  </c:pt>
                  <c:pt idx="19">
                    <c:v>WD 8</c:v>
                  </c:pt>
                </c:lvl>
                <c:lvl>
                  <c:pt idx="0">
                    <c:v>Medium Business</c:v>
                  </c:pt>
                  <c:pt idx="5">
                    <c:v>Online Retailer</c:v>
                  </c:pt>
                  <c:pt idx="10">
                    <c:v>Small Business</c:v>
                  </c:pt>
                  <c:pt idx="15">
                    <c:v>Wholesale Distributor</c:v>
                  </c:pt>
                </c:lvl>
              </c:multiLvlStrCache>
            </c:multiLvlStrRef>
          </c:cat>
          <c:val>
            <c:numRef>
              <c:f>'Top 5 by Net Sales'!$B$4:$B$28</c:f>
              <c:numCache>
                <c:formatCode>General</c:formatCode>
                <c:ptCount val="20"/>
                <c:pt idx="0">
                  <c:v>34686</c:v>
                </c:pt>
                <c:pt idx="1">
                  <c:v>27185</c:v>
                </c:pt>
                <c:pt idx="2">
                  <c:v>27074</c:v>
                </c:pt>
                <c:pt idx="3">
                  <c:v>30399</c:v>
                </c:pt>
                <c:pt idx="4">
                  <c:v>39413</c:v>
                </c:pt>
                <c:pt idx="5">
                  <c:v>30193</c:v>
                </c:pt>
                <c:pt idx="6">
                  <c:v>29042</c:v>
                </c:pt>
                <c:pt idx="7">
                  <c:v>30450</c:v>
                </c:pt>
                <c:pt idx="8">
                  <c:v>39331</c:v>
                </c:pt>
                <c:pt idx="9">
                  <c:v>31127</c:v>
                </c:pt>
                <c:pt idx="10">
                  <c:v>30734</c:v>
                </c:pt>
                <c:pt idx="11">
                  <c:v>25089</c:v>
                </c:pt>
                <c:pt idx="12">
                  <c:v>32872</c:v>
                </c:pt>
                <c:pt idx="13">
                  <c:v>31745</c:v>
                </c:pt>
                <c:pt idx="14">
                  <c:v>30946</c:v>
                </c:pt>
                <c:pt idx="15">
                  <c:v>29730</c:v>
                </c:pt>
                <c:pt idx="16">
                  <c:v>27508</c:v>
                </c:pt>
                <c:pt idx="17">
                  <c:v>29285</c:v>
                </c:pt>
                <c:pt idx="18">
                  <c:v>28608</c:v>
                </c:pt>
                <c:pt idx="19">
                  <c:v>36951</c:v>
                </c:pt>
              </c:numCache>
            </c:numRef>
          </c:val>
          <c:extLst>
            <c:ext xmlns:c16="http://schemas.microsoft.com/office/drawing/2014/chart" uri="{C3380CC4-5D6E-409C-BE32-E72D297353CC}">
              <c16:uniqueId val="{00000000-57AB-48FA-BEE1-937CA61B602B}"/>
            </c:ext>
          </c:extLst>
        </c:ser>
        <c:dLbls>
          <c:showLegendKey val="0"/>
          <c:showVal val="0"/>
          <c:showCatName val="0"/>
          <c:showSerName val="0"/>
          <c:showPercent val="0"/>
          <c:showBubbleSize val="0"/>
        </c:dLbls>
        <c:gapWidth val="219"/>
        <c:overlap val="-27"/>
        <c:axId val="559803360"/>
        <c:axId val="559804800"/>
      </c:barChart>
      <c:lineChart>
        <c:grouping val="standard"/>
        <c:varyColors val="0"/>
        <c:ser>
          <c:idx val="1"/>
          <c:order val="1"/>
          <c:tx>
            <c:strRef>
              <c:f>'Top 5 by Net Sales'!$C$3</c:f>
              <c:strCache>
                <c:ptCount val="1"/>
                <c:pt idx="0">
                  <c:v>CAGR %</c:v>
                </c:pt>
              </c:strCache>
            </c:strRef>
          </c:tx>
          <c:spPr>
            <a:ln w="22225" cap="rnd">
              <a:solidFill>
                <a:srgbClr val="0070C0"/>
              </a:solidFill>
              <a:round/>
            </a:ln>
            <a:effectLst/>
          </c:spPr>
          <c:marker>
            <c:symbol val="circle"/>
            <c:size val="6"/>
            <c:spPr>
              <a:solidFill>
                <a:schemeClr val="accent1"/>
              </a:solidFill>
              <a:ln w="9525">
                <a:noFill/>
              </a:ln>
              <a:effectLst/>
            </c:spPr>
          </c:marker>
          <c:cat>
            <c:multiLvlStrRef>
              <c:f>'Top 5 by Net Sales'!$A$4:$A$28</c:f>
              <c:multiLvlStrCache>
                <c:ptCount val="20"/>
                <c:lvl>
                  <c:pt idx="0">
                    <c:v>MB 1</c:v>
                  </c:pt>
                  <c:pt idx="1">
                    <c:v>MB 10</c:v>
                  </c:pt>
                  <c:pt idx="2">
                    <c:v>MB 14</c:v>
                  </c:pt>
                  <c:pt idx="3">
                    <c:v>MB 3</c:v>
                  </c:pt>
                  <c:pt idx="4">
                    <c:v>MB 4</c:v>
                  </c:pt>
                  <c:pt idx="5">
                    <c:v>OR 13</c:v>
                  </c:pt>
                  <c:pt idx="6">
                    <c:v>OR 14</c:v>
                  </c:pt>
                  <c:pt idx="7">
                    <c:v>OR 15</c:v>
                  </c:pt>
                  <c:pt idx="8">
                    <c:v>OR 3</c:v>
                  </c:pt>
                  <c:pt idx="9">
                    <c:v>OR 4</c:v>
                  </c:pt>
                  <c:pt idx="10">
                    <c:v>SB 1</c:v>
                  </c:pt>
                  <c:pt idx="11">
                    <c:v>SB 11</c:v>
                  </c:pt>
                  <c:pt idx="12">
                    <c:v>SB 6</c:v>
                  </c:pt>
                  <c:pt idx="13">
                    <c:v>SB 8</c:v>
                  </c:pt>
                  <c:pt idx="14">
                    <c:v>SB 9</c:v>
                  </c:pt>
                  <c:pt idx="15">
                    <c:v>WD 13</c:v>
                  </c:pt>
                  <c:pt idx="16">
                    <c:v>WD 3</c:v>
                  </c:pt>
                  <c:pt idx="17">
                    <c:v>WD 5</c:v>
                  </c:pt>
                  <c:pt idx="18">
                    <c:v>WD 7</c:v>
                  </c:pt>
                  <c:pt idx="19">
                    <c:v>WD 8</c:v>
                  </c:pt>
                </c:lvl>
                <c:lvl>
                  <c:pt idx="0">
                    <c:v>Medium Business</c:v>
                  </c:pt>
                  <c:pt idx="5">
                    <c:v>Online Retailer</c:v>
                  </c:pt>
                  <c:pt idx="10">
                    <c:v>Small Business</c:v>
                  </c:pt>
                  <c:pt idx="15">
                    <c:v>Wholesale Distributor</c:v>
                  </c:pt>
                </c:lvl>
              </c:multiLvlStrCache>
            </c:multiLvlStrRef>
          </c:cat>
          <c:val>
            <c:numRef>
              <c:f>'Top 5 by Net Sales'!$C$4:$C$28</c:f>
              <c:numCache>
                <c:formatCode>0.0%</c:formatCode>
                <c:ptCount val="20"/>
                <c:pt idx="0">
                  <c:v>0.27407081068210992</c:v>
                </c:pt>
                <c:pt idx="1">
                  <c:v>1.0242801438529217</c:v>
                </c:pt>
                <c:pt idx="2">
                  <c:v>0.86419779018759768</c:v>
                </c:pt>
                <c:pt idx="3">
                  <c:v>0.90588403033885334</c:v>
                </c:pt>
                <c:pt idx="4">
                  <c:v>-0.20956409258224717</c:v>
                </c:pt>
                <c:pt idx="5">
                  <c:v>-0.17943016656995925</c:v>
                </c:pt>
                <c:pt idx="6">
                  <c:v>0.61767741115573149</c:v>
                </c:pt>
                <c:pt idx="7">
                  <c:v>1.0930046233022455</c:v>
                </c:pt>
                <c:pt idx="8">
                  <c:v>-7.1596691853915484E-2</c:v>
                </c:pt>
                <c:pt idx="9">
                  <c:v>0.30577482876902251</c:v>
                </c:pt>
                <c:pt idx="10">
                  <c:v>0.46352749292411066</c:v>
                </c:pt>
                <c:pt idx="11">
                  <c:v>-0.25247905109930902</c:v>
                </c:pt>
                <c:pt idx="12">
                  <c:v>0.390755806385503</c:v>
                </c:pt>
                <c:pt idx="13">
                  <c:v>0.57622554654037406</c:v>
                </c:pt>
                <c:pt idx="14">
                  <c:v>-0.29790601141591733</c:v>
                </c:pt>
                <c:pt idx="15">
                  <c:v>0.66412244620782168</c:v>
                </c:pt>
                <c:pt idx="16">
                  <c:v>0.57793816418173161</c:v>
                </c:pt>
                <c:pt idx="17">
                  <c:v>0.83041416010220881</c:v>
                </c:pt>
                <c:pt idx="18">
                  <c:v>0.71094693671276654</c:v>
                </c:pt>
                <c:pt idx="19">
                  <c:v>-0.15736979056747447</c:v>
                </c:pt>
              </c:numCache>
            </c:numRef>
          </c:val>
          <c:smooth val="0"/>
          <c:extLst>
            <c:ext xmlns:c16="http://schemas.microsoft.com/office/drawing/2014/chart" uri="{C3380CC4-5D6E-409C-BE32-E72D297353CC}">
              <c16:uniqueId val="{00000001-57AB-48FA-BEE1-937CA61B602B}"/>
            </c:ext>
          </c:extLst>
        </c:ser>
        <c:dLbls>
          <c:showLegendKey val="0"/>
          <c:showVal val="0"/>
          <c:showCatName val="0"/>
          <c:showSerName val="0"/>
          <c:showPercent val="0"/>
          <c:showBubbleSize val="0"/>
        </c:dLbls>
        <c:marker val="1"/>
        <c:smooth val="0"/>
        <c:axId val="559807680"/>
        <c:axId val="559806240"/>
      </c:lineChart>
      <c:catAx>
        <c:axId val="55980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98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559804800"/>
        <c:crosses val="autoZero"/>
        <c:auto val="1"/>
        <c:lblAlgn val="ctr"/>
        <c:lblOffset val="100"/>
        <c:noMultiLvlLbl val="0"/>
      </c:catAx>
      <c:valAx>
        <c:axId val="559804800"/>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9803360"/>
        <c:crosses val="autoZero"/>
        <c:crossBetween val="between"/>
      </c:valAx>
      <c:valAx>
        <c:axId val="55980624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9807680"/>
        <c:crosses val="max"/>
        <c:crossBetween val="between"/>
      </c:valAx>
      <c:catAx>
        <c:axId val="559807680"/>
        <c:scaling>
          <c:orientation val="minMax"/>
        </c:scaling>
        <c:delete val="1"/>
        <c:axPos val="b"/>
        <c:numFmt formatCode="General" sourceLinked="1"/>
        <c:majorTickMark val="out"/>
        <c:minorTickMark val="none"/>
        <c:tickLblPos val="nextTo"/>
        <c:crossAx val="55980624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(Dashboard).xlsx]Net Sales-Ac Name Marketing!PivotTable40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'Net Sales-Ac Name Marketing'!$B$3</c:f>
              <c:strCache>
                <c:ptCount val="1"/>
                <c:pt idx="0">
                  <c:v>Net_Sales_no_marketing</c:v>
                </c:pt>
              </c:strCache>
            </c:strRef>
          </c:tx>
          <c:spPr>
            <a:solidFill>
              <a:schemeClr val="accent1"/>
            </a:solidFill>
            <a:ln>
              <a:noFill/>
            </a:ln>
            <a:effectLst/>
          </c:spPr>
          <c:invertIfNegative val="0"/>
          <c:cat>
            <c:strRef>
              <c:f>'Net Sales-Ac Name Marketing'!$A$4:$A$8</c:f>
              <c:strCache>
                <c:ptCount val="4"/>
                <c:pt idx="0">
                  <c:v>Medium Business</c:v>
                </c:pt>
                <c:pt idx="1">
                  <c:v>Online Retailer</c:v>
                </c:pt>
                <c:pt idx="2">
                  <c:v>Small Business</c:v>
                </c:pt>
                <c:pt idx="3">
                  <c:v>Wholesale Distributor</c:v>
                </c:pt>
              </c:strCache>
            </c:strRef>
          </c:cat>
          <c:val>
            <c:numRef>
              <c:f>'Net Sales-Ac Name Marketing'!$B$4:$B$8</c:f>
              <c:numCache>
                <c:formatCode>General</c:formatCode>
                <c:ptCount val="4"/>
                <c:pt idx="0">
                  <c:v>143351</c:v>
                </c:pt>
                <c:pt idx="1">
                  <c:v>30193</c:v>
                </c:pt>
                <c:pt idx="2">
                  <c:v>66093</c:v>
                </c:pt>
                <c:pt idx="3">
                  <c:v>97346</c:v>
                </c:pt>
              </c:numCache>
            </c:numRef>
          </c:val>
          <c:extLst>
            <c:ext xmlns:c16="http://schemas.microsoft.com/office/drawing/2014/chart" uri="{C3380CC4-5D6E-409C-BE32-E72D297353CC}">
              <c16:uniqueId val="{00000000-B9D0-4D02-BB4B-CE5466EC6851}"/>
            </c:ext>
          </c:extLst>
        </c:ser>
        <c:ser>
          <c:idx val="1"/>
          <c:order val="1"/>
          <c:tx>
            <c:strRef>
              <c:f>'Net Sales-Ac Name Marketing'!$C$3</c:f>
              <c:strCache>
                <c:ptCount val="1"/>
                <c:pt idx="0">
                  <c:v>Net_Sales_Marketing</c:v>
                </c:pt>
              </c:strCache>
            </c:strRef>
          </c:tx>
          <c:spPr>
            <a:solidFill>
              <a:schemeClr val="accent2"/>
            </a:solidFill>
            <a:ln>
              <a:noFill/>
            </a:ln>
            <a:effectLst/>
          </c:spPr>
          <c:invertIfNegative val="0"/>
          <c:cat>
            <c:strRef>
              <c:f>'Net Sales-Ac Name Marketing'!$A$4:$A$8</c:f>
              <c:strCache>
                <c:ptCount val="4"/>
                <c:pt idx="0">
                  <c:v>Medium Business</c:v>
                </c:pt>
                <c:pt idx="1">
                  <c:v>Online Retailer</c:v>
                </c:pt>
                <c:pt idx="2">
                  <c:v>Small Business</c:v>
                </c:pt>
                <c:pt idx="3">
                  <c:v>Wholesale Distributor</c:v>
                </c:pt>
              </c:strCache>
            </c:strRef>
          </c:cat>
          <c:val>
            <c:numRef>
              <c:f>'Net Sales-Ac Name Marketing'!$C$4:$C$8</c:f>
              <c:numCache>
                <c:formatCode>General</c:formatCode>
                <c:ptCount val="4"/>
                <c:pt idx="0">
                  <c:v>237217</c:v>
                </c:pt>
                <c:pt idx="1">
                  <c:v>378322</c:v>
                </c:pt>
                <c:pt idx="2">
                  <c:v>276730</c:v>
                </c:pt>
                <c:pt idx="3">
                  <c:v>251596</c:v>
                </c:pt>
              </c:numCache>
            </c:numRef>
          </c:val>
          <c:extLst>
            <c:ext xmlns:c16="http://schemas.microsoft.com/office/drawing/2014/chart" uri="{C3380CC4-5D6E-409C-BE32-E72D297353CC}">
              <c16:uniqueId val="{00000001-B9D0-4D02-BB4B-CE5466EC6851}"/>
            </c:ext>
          </c:extLst>
        </c:ser>
        <c:dLbls>
          <c:showLegendKey val="0"/>
          <c:showVal val="0"/>
          <c:showCatName val="0"/>
          <c:showSerName val="0"/>
          <c:showPercent val="0"/>
          <c:showBubbleSize val="0"/>
        </c:dLbls>
        <c:gapWidth val="219"/>
        <c:overlap val="-27"/>
        <c:axId val="833873215"/>
        <c:axId val="833878975"/>
      </c:barChart>
      <c:catAx>
        <c:axId val="83387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78975"/>
        <c:crosses val="autoZero"/>
        <c:auto val="1"/>
        <c:lblAlgn val="ctr"/>
        <c:lblOffset val="100"/>
        <c:noMultiLvlLbl val="0"/>
      </c:catAx>
      <c:valAx>
        <c:axId val="83387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87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spPr>
            <a:solidFill>
              <a:schemeClr val="accent5">
                <a:lumMod val="60000"/>
                <a:lumOff val="40000"/>
              </a:schemeClr>
            </a:solidFill>
            <a:ln>
              <a:solidFill>
                <a:schemeClr val="accent5">
                  <a:lumMod val="60000"/>
                  <a:lumOff val="40000"/>
                </a:schemeClr>
              </a:solidFill>
            </a:ln>
          </c:spPr>
          <c:dPt>
            <c:idx val="0"/>
            <c:bubble3D val="0"/>
            <c:spPr>
              <a:solidFill>
                <a:schemeClr val="accent5">
                  <a:lumMod val="60000"/>
                  <a:lumOff val="40000"/>
                </a:schemeClr>
              </a:solidFill>
              <a:ln w="19050">
                <a:solidFill>
                  <a:schemeClr val="accent5">
                    <a:lumMod val="60000"/>
                    <a:lumOff val="40000"/>
                  </a:schemeClr>
                </a:solidFill>
              </a:ln>
              <a:effectLst/>
            </c:spPr>
            <c:extLst>
              <c:ext xmlns:c16="http://schemas.microsoft.com/office/drawing/2014/chart" uri="{C3380CC4-5D6E-409C-BE32-E72D297353CC}">
                <c16:uniqueId val="{00000001-DAD6-47B0-B9AF-E308AEB87BC1}"/>
              </c:ext>
            </c:extLst>
          </c:dPt>
          <c:dPt>
            <c:idx val="1"/>
            <c:bubble3D val="0"/>
            <c:spPr>
              <a:solidFill>
                <a:schemeClr val="accent5">
                  <a:lumMod val="60000"/>
                  <a:lumOff val="40000"/>
                </a:schemeClr>
              </a:solidFill>
              <a:ln w="19050">
                <a:solidFill>
                  <a:schemeClr val="accent5">
                    <a:lumMod val="60000"/>
                    <a:lumOff val="40000"/>
                  </a:schemeClr>
                </a:solidFill>
              </a:ln>
              <a:effectLst/>
            </c:spPr>
            <c:extLst>
              <c:ext xmlns:c16="http://schemas.microsoft.com/office/drawing/2014/chart" uri="{C3380CC4-5D6E-409C-BE32-E72D297353CC}">
                <c16:uniqueId val="{00000003-DAD6-47B0-B9AF-E308AEB87BC1}"/>
              </c:ext>
            </c:extLst>
          </c:dPt>
          <c:dPt>
            <c:idx val="2"/>
            <c:bubble3D val="0"/>
            <c:spPr>
              <a:solidFill>
                <a:schemeClr val="accent5">
                  <a:lumMod val="60000"/>
                  <a:lumOff val="40000"/>
                </a:schemeClr>
              </a:solidFill>
              <a:ln w="19050">
                <a:solidFill>
                  <a:schemeClr val="accent5">
                    <a:lumMod val="60000"/>
                    <a:lumOff val="40000"/>
                  </a:schemeClr>
                </a:solidFill>
              </a:ln>
              <a:effectLst/>
            </c:spPr>
            <c:extLst>
              <c:ext xmlns:c16="http://schemas.microsoft.com/office/drawing/2014/chart" uri="{C3380CC4-5D6E-409C-BE32-E72D297353CC}">
                <c16:uniqueId val="{00000005-DAD6-47B0-B9AF-E308AEB87BC1}"/>
              </c:ext>
            </c:extLst>
          </c:dPt>
          <c:dPt>
            <c:idx val="3"/>
            <c:bubble3D val="0"/>
            <c:spPr>
              <a:solidFill>
                <a:schemeClr val="accent5">
                  <a:lumMod val="60000"/>
                  <a:lumOff val="40000"/>
                </a:schemeClr>
              </a:solidFill>
              <a:ln w="19050">
                <a:solidFill>
                  <a:schemeClr val="accent5">
                    <a:lumMod val="60000"/>
                    <a:lumOff val="40000"/>
                  </a:schemeClr>
                </a:solidFill>
              </a:ln>
              <a:effectLst/>
            </c:spPr>
            <c:extLst>
              <c:ext xmlns:c16="http://schemas.microsoft.com/office/drawing/2014/chart" uri="{C3380CC4-5D6E-409C-BE32-E72D297353CC}">
                <c16:uniqueId val="{00000007-DAD6-47B0-B9AF-E308AEB87BC1}"/>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'Account Type- Net Sales and Cou'!$E$4:$E$7</c:f>
              <c:strCache>
                <c:ptCount val="4"/>
                <c:pt idx="0">
                  <c:v>Medium Business</c:v>
                </c:pt>
                <c:pt idx="1">
                  <c:v>Online Retailer</c:v>
                </c:pt>
                <c:pt idx="2">
                  <c:v>Small Business</c:v>
                </c:pt>
                <c:pt idx="3">
                  <c:v>Wholesale Distributor</c:v>
                </c:pt>
              </c:strCache>
            </c:strRef>
          </c:cat>
          <c:val>
            <c:numRef>
              <c:f>'Account Type- Net Sales and Cou'!$G$4:$G$7</c:f>
              <c:numCache>
                <c:formatCode>General</c:formatCode>
                <c:ptCount val="4"/>
                <c:pt idx="0">
                  <c:v>75</c:v>
                </c:pt>
                <c:pt idx="1">
                  <c:v>75</c:v>
                </c:pt>
                <c:pt idx="2">
                  <c:v>75</c:v>
                </c:pt>
                <c:pt idx="3">
                  <c:v>75</c:v>
                </c:pt>
              </c:numCache>
            </c:numRef>
          </c:val>
          <c:extLst>
            <c:ext xmlns:c16="http://schemas.microsoft.com/office/drawing/2014/chart" uri="{C3380CC4-5D6E-409C-BE32-E72D297353CC}">
              <c16:uniqueId val="{00000001-F2CB-4673-BDD1-8124063B07DF}"/>
            </c:ext>
          </c:extLst>
        </c:ser>
        <c:dLbls>
          <c:showLegendKey val="0"/>
          <c:showVal val="0"/>
          <c:showCatName val="0"/>
          <c:showSerName val="0"/>
          <c:showPercent val="0"/>
          <c:showBubbleSize val="0"/>
          <c:showLeaderLines val="0"/>
        </c:dLbls>
        <c:firstSliceAng val="0"/>
        <c:holeSize val="75"/>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9-DAD6-47B0-B9AF-E308AEB87B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DAD6-47B0-B9AF-E308AEB87B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DAD6-47B0-B9AF-E308AEB87B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DAD6-47B0-B9AF-E308AEB87BC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uri="{CE6537A1-D6FC-4f65-9D91-7224C49458BB}">
                      <c15:spPr xmlns:c15="http://schemas.microsoft.com/office/drawing/2012/chart">
                        <a:prstGeom prst="wedgeRectCallout">
                          <a:avLst/>
                        </a:prstGeom>
                        <a:noFill/>
                        <a:ln>
                          <a:noFill/>
                        </a:ln>
                      </c15:spPr>
                    </c:ext>
                  </c:extLst>
                </c:dLbls>
                <c:cat>
                  <c:strRef>
                    <c:extLst>
                      <c:ext uri="{02D57815-91ED-43cb-92C2-25804820EDAC}">
                        <c15:formulaRef>
                          <c15:sqref>'Account Type- Net Sales and Cou'!$E$4:$E$7</c15:sqref>
                        </c15:formulaRef>
                      </c:ext>
                    </c:extLst>
                    <c:strCache>
                      <c:ptCount val="4"/>
                      <c:pt idx="0">
                        <c:v>Medium Business</c:v>
                      </c:pt>
                      <c:pt idx="1">
                        <c:v>Online Retailer</c:v>
                      </c:pt>
                      <c:pt idx="2">
                        <c:v>Small Business</c:v>
                      </c:pt>
                      <c:pt idx="3">
                        <c:v>Wholesale Distributor</c:v>
                      </c:pt>
                    </c:strCache>
                  </c:strRef>
                </c:cat>
                <c:val>
                  <c:numRef>
                    <c:extLst>
                      <c:ext uri="{02D57815-91ED-43cb-92C2-25804820EDAC}">
                        <c15:formulaRef>
                          <c15:sqref>'Account Type- Net Sales and Cou'!$F$4:$F$7</c15:sqref>
                        </c15:formulaRef>
                      </c:ext>
                    </c:extLst>
                    <c:numCache>
                      <c:formatCode>General</c:formatCode>
                      <c:ptCount val="4"/>
                    </c:numCache>
                  </c:numRef>
                </c:val>
                <c:extLst>
                  <c:ext xmlns:c16="http://schemas.microsoft.com/office/drawing/2014/chart" uri="{C3380CC4-5D6E-409C-BE32-E72D297353CC}">
                    <c16:uniqueId val="{00000000-F2CB-4673-BDD1-8124063B07DF}"/>
                  </c:ext>
                </c:extLst>
              </c15:ser>
            </c15:filteredPieSeries>
          </c:ext>
        </c:extLst>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95060308472677"/>
          <c:y val="0.18330691618093192"/>
          <c:w val="0.74635347547848652"/>
          <c:h val="0.61007345672700009"/>
        </c:manualLayout>
      </c:layout>
      <c:barChart>
        <c:barDir val="col"/>
        <c:grouping val="clustered"/>
        <c:varyColors val="0"/>
        <c:ser>
          <c:idx val="1"/>
          <c:order val="1"/>
          <c:tx>
            <c:strRef>
              <c:f>'Account Type- Net Sales and Cou'!$L$3</c:f>
              <c:strCache>
                <c:ptCount val="1"/>
                <c:pt idx="0">
                  <c:v>Net Sales</c:v>
                </c:pt>
              </c:strCache>
            </c:strRef>
          </c:tx>
          <c:spPr>
            <a:solidFill>
              <a:schemeClr val="accent5">
                <a:lumMod val="75000"/>
              </a:schemeClr>
            </a:solidFill>
            <a:ln>
              <a:noFill/>
            </a:ln>
            <a:effectLst/>
          </c:spPr>
          <c:invertIfNegative val="0"/>
          <c:cat>
            <c:strRef>
              <c:f>'Account Type- Net Sales and Cou'!$J$4:$J$7</c:f>
              <c:strCache>
                <c:ptCount val="4"/>
                <c:pt idx="0">
                  <c:v>Medium Business</c:v>
                </c:pt>
                <c:pt idx="1">
                  <c:v>Online Retailer</c:v>
                </c:pt>
                <c:pt idx="2">
                  <c:v>Small Business</c:v>
                </c:pt>
                <c:pt idx="3">
                  <c:v>Wholesale Distributor</c:v>
                </c:pt>
              </c:strCache>
            </c:strRef>
          </c:cat>
          <c:val>
            <c:numRef>
              <c:f>'Account Type- Net Sales and Cou'!$L$4:$L$7</c:f>
              <c:numCache>
                <c:formatCode>General</c:formatCode>
                <c:ptCount val="4"/>
                <c:pt idx="0">
                  <c:v>380568</c:v>
                </c:pt>
                <c:pt idx="1">
                  <c:v>408515</c:v>
                </c:pt>
                <c:pt idx="2">
                  <c:v>342823</c:v>
                </c:pt>
                <c:pt idx="3">
                  <c:v>348942</c:v>
                </c:pt>
              </c:numCache>
            </c:numRef>
          </c:val>
          <c:extLst>
            <c:ext xmlns:c16="http://schemas.microsoft.com/office/drawing/2014/chart" uri="{C3380CC4-5D6E-409C-BE32-E72D297353CC}">
              <c16:uniqueId val="{00000001-210A-40DC-B4CF-C01CE743B98B}"/>
            </c:ext>
          </c:extLst>
        </c:ser>
        <c:dLbls>
          <c:showLegendKey val="0"/>
          <c:showVal val="0"/>
          <c:showCatName val="0"/>
          <c:showSerName val="0"/>
          <c:showPercent val="0"/>
          <c:showBubbleSize val="0"/>
        </c:dLbls>
        <c:gapWidth val="219"/>
        <c:overlap val="-27"/>
        <c:axId val="23819167"/>
        <c:axId val="23818687"/>
        <c:extLst>
          <c:ext xmlns:c15="http://schemas.microsoft.com/office/drawing/2012/chart" uri="{02D57815-91ED-43cb-92C2-25804820EDAC}">
            <c15:filteredBarSeries>
              <c15:ser>
                <c:idx val="0"/>
                <c:order val="0"/>
                <c:tx>
                  <c:strRef>
                    <c:extLst>
                      <c:ext uri="{02D57815-91ED-43cb-92C2-25804820EDAC}">
                        <c15:formulaRef>
                          <c15:sqref>'Account Type- Net Sales and Cou'!$K$3</c15:sqref>
                        </c15:formulaRef>
                      </c:ext>
                    </c:extLst>
                    <c:strCache>
                      <c:ptCount val="1"/>
                    </c:strCache>
                  </c:strRef>
                </c:tx>
                <c:spPr>
                  <a:solidFill>
                    <a:schemeClr val="accent1"/>
                  </a:solidFill>
                  <a:ln>
                    <a:noFill/>
                  </a:ln>
                  <a:effectLst/>
                </c:spPr>
                <c:invertIfNegative val="0"/>
                <c:cat>
                  <c:strRef>
                    <c:extLst>
                      <c:ext uri="{02D57815-91ED-43cb-92C2-25804820EDAC}">
                        <c15:formulaRef>
                          <c15:sqref>'Account Type- Net Sales and Cou'!$J$4:$J$7</c15:sqref>
                        </c15:formulaRef>
                      </c:ext>
                    </c:extLst>
                    <c:strCache>
                      <c:ptCount val="4"/>
                      <c:pt idx="0">
                        <c:v>Medium Business</c:v>
                      </c:pt>
                      <c:pt idx="1">
                        <c:v>Online Retailer</c:v>
                      </c:pt>
                      <c:pt idx="2">
                        <c:v>Small Business</c:v>
                      </c:pt>
                      <c:pt idx="3">
                        <c:v>Wholesale Distributor</c:v>
                      </c:pt>
                    </c:strCache>
                  </c:strRef>
                </c:cat>
                <c:val>
                  <c:numRef>
                    <c:extLst>
                      <c:ext uri="{02D57815-91ED-43cb-92C2-25804820EDAC}">
                        <c15:formulaRef>
                          <c15:sqref>'Account Type- Net Sales and Cou'!$K$4:$K$7</c15:sqref>
                        </c15:formulaRef>
                      </c:ext>
                    </c:extLst>
                    <c:numCache>
                      <c:formatCode>General</c:formatCode>
                      <c:ptCount val="4"/>
                    </c:numCache>
                  </c:numRef>
                </c:val>
                <c:extLst>
                  <c:ext xmlns:c16="http://schemas.microsoft.com/office/drawing/2014/chart" uri="{C3380CC4-5D6E-409C-BE32-E72D297353CC}">
                    <c16:uniqueId val="{00000000-210A-40DC-B4CF-C01CE743B98B}"/>
                  </c:ext>
                </c:extLst>
              </c15:ser>
            </c15:filteredBarSeries>
          </c:ext>
        </c:extLst>
      </c:barChart>
      <c:lineChart>
        <c:grouping val="standard"/>
        <c:varyColors val="0"/>
        <c:ser>
          <c:idx val="2"/>
          <c:order val="2"/>
          <c:tx>
            <c:strRef>
              <c:f>'Account Type- Net Sales and Cou'!$M$3</c:f>
              <c:strCache>
                <c:ptCount val="1"/>
                <c:pt idx="0">
                  <c:v>CAGR %</c:v>
                </c:pt>
              </c:strCache>
            </c:strRef>
          </c:tx>
          <c:spPr>
            <a:ln w="28575" cap="rnd">
              <a:solidFill>
                <a:schemeClr val="accent5">
                  <a:lumMod val="60000"/>
                  <a:lumOff val="40000"/>
                </a:schemeClr>
              </a:solidFill>
              <a:round/>
            </a:ln>
            <a:effectLst/>
          </c:spPr>
          <c:marker>
            <c:symbol val="circle"/>
            <c:size val="5"/>
            <c:spPr>
              <a:solidFill>
                <a:srgbClr val="00B050"/>
              </a:solidFill>
              <a:ln w="9525">
                <a:noFill/>
              </a:ln>
              <a:effectLst/>
            </c:spPr>
          </c:marker>
          <c:cat>
            <c:strRef>
              <c:f>'Account Type- Net Sales and Cou'!$J$4:$J$7</c:f>
              <c:strCache>
                <c:ptCount val="4"/>
                <c:pt idx="0">
                  <c:v>Medium Business</c:v>
                </c:pt>
                <c:pt idx="1">
                  <c:v>Online Retailer</c:v>
                </c:pt>
                <c:pt idx="2">
                  <c:v>Small Business</c:v>
                </c:pt>
                <c:pt idx="3">
                  <c:v>Wholesale Distributor</c:v>
                </c:pt>
              </c:strCache>
            </c:strRef>
          </c:cat>
          <c:val>
            <c:numRef>
              <c:f>'Account Type- Net Sales and Cou'!$M$4:$M$7</c:f>
              <c:numCache>
                <c:formatCode>0.0%</c:formatCode>
                <c:ptCount val="4"/>
                <c:pt idx="0">
                  <c:v>0.22067018783870829</c:v>
                </c:pt>
                <c:pt idx="1">
                  <c:v>0.24149449663339517</c:v>
                </c:pt>
                <c:pt idx="2">
                  <c:v>0.1610764001810725</c:v>
                </c:pt>
                <c:pt idx="3">
                  <c:v>0.22351217926586098</c:v>
                </c:pt>
              </c:numCache>
            </c:numRef>
          </c:val>
          <c:smooth val="0"/>
          <c:extLst>
            <c:ext xmlns:c16="http://schemas.microsoft.com/office/drawing/2014/chart" uri="{C3380CC4-5D6E-409C-BE32-E72D297353CC}">
              <c16:uniqueId val="{00000002-210A-40DC-B4CF-C01CE743B98B}"/>
            </c:ext>
          </c:extLst>
        </c:ser>
        <c:dLbls>
          <c:showLegendKey val="0"/>
          <c:showVal val="0"/>
          <c:showCatName val="0"/>
          <c:showSerName val="0"/>
          <c:showPercent val="0"/>
          <c:showBubbleSize val="0"/>
        </c:dLbls>
        <c:marker val="1"/>
        <c:smooth val="0"/>
        <c:axId val="1890780031"/>
        <c:axId val="1890781471"/>
      </c:lineChart>
      <c:catAx>
        <c:axId val="2381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818687"/>
        <c:crosses val="autoZero"/>
        <c:auto val="1"/>
        <c:lblAlgn val="ctr"/>
        <c:lblOffset val="100"/>
        <c:noMultiLvlLbl val="0"/>
      </c:catAx>
      <c:valAx>
        <c:axId val="23818687"/>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819167"/>
        <c:crosses val="autoZero"/>
        <c:crossBetween val="between"/>
      </c:valAx>
      <c:valAx>
        <c:axId val="189078147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0780031"/>
        <c:crosses val="max"/>
        <c:crossBetween val="between"/>
      </c:valAx>
      <c:catAx>
        <c:axId val="1890780031"/>
        <c:scaling>
          <c:orientation val="minMax"/>
        </c:scaling>
        <c:delete val="1"/>
        <c:axPos val="b"/>
        <c:numFmt formatCode="General" sourceLinked="1"/>
        <c:majorTickMark val="none"/>
        <c:minorTickMark val="none"/>
        <c:tickLblPos val="nextTo"/>
        <c:crossAx val="189078147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'Account Type- Net Sales and Cou'!$L$3</c:f>
              <c:strCache>
                <c:ptCount val="1"/>
                <c:pt idx="0">
                  <c:v>Net Sales</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'Account Type- Net Sales and Cou'!$J$4:$J$7</c:f>
              <c:strCache>
                <c:ptCount val="4"/>
                <c:pt idx="0">
                  <c:v>Medium Business</c:v>
                </c:pt>
                <c:pt idx="1">
                  <c:v>Online Retailer</c:v>
                </c:pt>
                <c:pt idx="2">
                  <c:v>Small Business</c:v>
                </c:pt>
                <c:pt idx="3">
                  <c:v>Wholesale Distributor</c:v>
                </c:pt>
              </c:strCache>
            </c:strRef>
          </c:cat>
          <c:val>
            <c:numRef>
              <c:f>'Account Type- Net Sales and Cou'!$L$4:$L$7</c:f>
              <c:numCache>
                <c:formatCode>General</c:formatCode>
                <c:ptCount val="4"/>
                <c:pt idx="0">
                  <c:v>380568</c:v>
                </c:pt>
                <c:pt idx="1">
                  <c:v>408515</c:v>
                </c:pt>
                <c:pt idx="2">
                  <c:v>342823</c:v>
                </c:pt>
                <c:pt idx="3">
                  <c:v>348942</c:v>
                </c:pt>
              </c:numCache>
            </c:numRef>
          </c:val>
          <c:extLst>
            <c:ext xmlns:c16="http://schemas.microsoft.com/office/drawing/2014/chart" uri="{C3380CC4-5D6E-409C-BE32-E72D297353CC}">
              <c16:uniqueId val="{00000001-449E-43CF-A6F1-CECAB138717A}"/>
            </c:ext>
          </c:extLst>
        </c:ser>
        <c:dLbls>
          <c:showLegendKey val="0"/>
          <c:showVal val="1"/>
          <c:showCatName val="0"/>
          <c:showSerName val="0"/>
          <c:showPercent val="0"/>
          <c:showBubbleSize val="0"/>
        </c:dLbls>
        <c:gapWidth val="219"/>
        <c:overlap val="-27"/>
        <c:axId val="975509791"/>
        <c:axId val="975491071"/>
        <c:extLst>
          <c:ext xmlns:c15="http://schemas.microsoft.com/office/drawing/2012/chart" uri="{02D57815-91ED-43cb-92C2-25804820EDAC}">
            <c15:filteredBarSeries>
              <c15:ser>
                <c:idx val="0"/>
                <c:order val="0"/>
                <c:tx>
                  <c:strRef>
                    <c:extLst>
                      <c:ext uri="{02D57815-91ED-43cb-92C2-25804820EDAC}">
                        <c15:formulaRef>
                          <c15:sqref>'Account Type- Net Sales and Cou'!$K$3</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'Account Type- Net Sales and Cou'!$J$4:$J$7</c15:sqref>
                        </c15:formulaRef>
                      </c:ext>
                    </c:extLst>
                    <c:strCache>
                      <c:ptCount val="4"/>
                      <c:pt idx="0">
                        <c:v>Medium Business</c:v>
                      </c:pt>
                      <c:pt idx="1">
                        <c:v>Online Retailer</c:v>
                      </c:pt>
                      <c:pt idx="2">
                        <c:v>Small Business</c:v>
                      </c:pt>
                      <c:pt idx="3">
                        <c:v>Wholesale Distributor</c:v>
                      </c:pt>
                    </c:strCache>
                  </c:strRef>
                </c:cat>
                <c:val>
                  <c:numRef>
                    <c:extLst>
                      <c:ext uri="{02D57815-91ED-43cb-92C2-25804820EDAC}">
                        <c15:formulaRef>
                          <c15:sqref>'Account Type- Net Sales and Cou'!$K$4:$K$7</c15:sqref>
                        </c15:formulaRef>
                      </c:ext>
                    </c:extLst>
                    <c:numCache>
                      <c:formatCode>General</c:formatCode>
                      <c:ptCount val="4"/>
                    </c:numCache>
                  </c:numRef>
                </c:val>
                <c:extLst>
                  <c:ext xmlns:c16="http://schemas.microsoft.com/office/drawing/2014/chart" uri="{C3380CC4-5D6E-409C-BE32-E72D297353CC}">
                    <c16:uniqueId val="{00000000-449E-43CF-A6F1-CECAB138717A}"/>
                  </c:ext>
                </c:extLst>
              </c15:ser>
            </c15:filteredBarSeries>
          </c:ext>
        </c:extLst>
      </c:barChart>
      <c:lineChart>
        <c:grouping val="standard"/>
        <c:varyColors val="0"/>
        <c:ser>
          <c:idx val="2"/>
          <c:order val="2"/>
          <c:tx>
            <c:strRef>
              <c:f>'Account Type- Net Sales and Cou'!$M$3</c:f>
              <c:strCache>
                <c:ptCount val="1"/>
                <c:pt idx="0">
                  <c:v>CAGR %</c:v>
                </c:pt>
              </c:strCache>
            </c:strRef>
          </c:tx>
          <c:spPr>
            <a:ln w="28575" cap="rnd">
              <a:solidFill>
                <a:schemeClr val="accent3"/>
              </a:solidFill>
              <a:round/>
            </a:ln>
            <a:effectLst/>
          </c:spPr>
          <c:marker>
            <c:symbol val="none"/>
          </c:marker>
          <c:dLbls>
            <c:delete val="1"/>
          </c:dLbls>
          <c:cat>
            <c:strRef>
              <c:f>'Account Type- Net Sales and Cou'!$J$4:$J$7</c:f>
              <c:strCache>
                <c:ptCount val="4"/>
                <c:pt idx="0">
                  <c:v>Medium Business</c:v>
                </c:pt>
                <c:pt idx="1">
                  <c:v>Online Retailer</c:v>
                </c:pt>
                <c:pt idx="2">
                  <c:v>Small Business</c:v>
                </c:pt>
                <c:pt idx="3">
                  <c:v>Wholesale Distributor</c:v>
                </c:pt>
              </c:strCache>
            </c:strRef>
          </c:cat>
          <c:val>
            <c:numRef>
              <c:f>'Account Type- Net Sales and Cou'!$M$4:$M$7</c:f>
              <c:numCache>
                <c:formatCode>0.0%</c:formatCode>
                <c:ptCount val="4"/>
                <c:pt idx="0">
                  <c:v>0.22067018783870829</c:v>
                </c:pt>
                <c:pt idx="1">
                  <c:v>0.24149449663339517</c:v>
                </c:pt>
                <c:pt idx="2">
                  <c:v>0.1610764001810725</c:v>
                </c:pt>
                <c:pt idx="3">
                  <c:v>0.22351217926586098</c:v>
                </c:pt>
              </c:numCache>
            </c:numRef>
          </c:val>
          <c:smooth val="0"/>
          <c:extLst>
            <c:ext xmlns:c16="http://schemas.microsoft.com/office/drawing/2014/chart" uri="{C3380CC4-5D6E-409C-BE32-E72D297353CC}">
              <c16:uniqueId val="{00000002-449E-43CF-A6F1-CECAB138717A}"/>
            </c:ext>
          </c:extLst>
        </c:ser>
        <c:dLbls>
          <c:showLegendKey val="0"/>
          <c:showVal val="1"/>
          <c:showCatName val="0"/>
          <c:showSerName val="0"/>
          <c:showPercent val="0"/>
          <c:showBubbleSize val="0"/>
        </c:dLbls>
        <c:marker val="1"/>
        <c:smooth val="0"/>
        <c:axId val="975510271"/>
        <c:axId val="975500671"/>
      </c:lineChart>
      <c:catAx>
        <c:axId val="97550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491071"/>
        <c:crosses val="autoZero"/>
        <c:auto val="1"/>
        <c:lblAlgn val="ctr"/>
        <c:lblOffset val="100"/>
        <c:noMultiLvlLbl val="0"/>
      </c:catAx>
      <c:valAx>
        <c:axId val="97549107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509791"/>
        <c:crosses val="autoZero"/>
        <c:crossBetween val="between"/>
      </c:valAx>
      <c:valAx>
        <c:axId val="97550067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510271"/>
        <c:crosses val="max"/>
        <c:crossBetween val="between"/>
      </c:valAx>
      <c:catAx>
        <c:axId val="975510271"/>
        <c:scaling>
          <c:orientation val="minMax"/>
        </c:scaling>
        <c:delete val="1"/>
        <c:axPos val="b"/>
        <c:numFmt formatCode="General" sourceLinked="1"/>
        <c:majorTickMark val="none"/>
        <c:minorTickMark val="none"/>
        <c:tickLblPos val="nextTo"/>
        <c:crossAx val="97550067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'AcName by Net sales'!$E$3</c:f>
              <c:strCache>
                <c:ptCount val="1"/>
                <c:pt idx="0">
                  <c:v>Net Sales</c:v>
                </c:pt>
              </c:strCache>
            </c:strRef>
          </c:tx>
          <c:spPr>
            <a:solidFill>
              <a:schemeClr val="accent5">
                <a:lumMod val="75000"/>
              </a:schemeClr>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'AcName by Net sales'!$D$4:$D$8</c:f>
              <c:strCache>
                <c:ptCount val="5"/>
                <c:pt idx="0">
                  <c:v>MB 1</c:v>
                </c:pt>
                <c:pt idx="1">
                  <c:v>MB 4</c:v>
                </c:pt>
                <c:pt idx="2">
                  <c:v>OR 3</c:v>
                </c:pt>
                <c:pt idx="3">
                  <c:v>SB 6</c:v>
                </c:pt>
                <c:pt idx="4">
                  <c:v>WD 8</c:v>
                </c:pt>
              </c:strCache>
            </c:strRef>
          </c:cat>
          <c:val>
            <c:numRef>
              <c:f>'AcName by Net sales'!$E$4:$E$8</c:f>
              <c:numCache>
                <c:formatCode>General</c:formatCode>
                <c:ptCount val="5"/>
                <c:pt idx="0">
                  <c:v>32872</c:v>
                </c:pt>
                <c:pt idx="1">
                  <c:v>34686</c:v>
                </c:pt>
                <c:pt idx="2">
                  <c:v>36951</c:v>
                </c:pt>
                <c:pt idx="3">
                  <c:v>39331</c:v>
                </c:pt>
                <c:pt idx="4">
                  <c:v>39413</c:v>
                </c:pt>
              </c:numCache>
            </c:numRef>
          </c:val>
          <c:extLst>
            <c:ext xmlns:c16="http://schemas.microsoft.com/office/drawing/2014/chart" uri="{C3380CC4-5D6E-409C-BE32-E72D297353CC}">
              <c16:uniqueId val="{00000000-37B1-4E9F-88FE-EDEDCAA1BAD4}"/>
            </c:ext>
          </c:extLst>
        </c:ser>
        <c:dLbls>
          <c:dLblPos val="outEnd"/>
          <c:showLegendKey val="0"/>
          <c:showVal val="1"/>
          <c:showCatName val="0"/>
          <c:showSerName val="0"/>
          <c:showPercent val="0"/>
          <c:showBubbleSize val="0"/>
        </c:dLbls>
        <c:gapWidth val="182"/>
        <c:axId val="854808815"/>
        <c:axId val="854812175"/>
      </c:barChart>
      <c:catAx>
        <c:axId val="8548088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4812175"/>
        <c:crosses val="autoZero"/>
        <c:auto val="1"/>
        <c:lblAlgn val="ctr"/>
        <c:lblOffset val="100"/>
        <c:noMultiLvlLbl val="0"/>
      </c:catAx>
      <c:valAx>
        <c:axId val="854812175"/>
        <c:scaling>
          <c:orientation val="minMax"/>
        </c:scaling>
        <c:delete val="0"/>
        <c:axPos val="b"/>
        <c:numFmt formatCode="0.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48088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Net Sales'!$B$6:$B$9</c:f>
              <c:strCache>
                <c:ptCount val="4"/>
                <c:pt idx="0">
                  <c:v> Product 1</c:v>
                </c:pt>
                <c:pt idx="1">
                  <c:v> Product 1 &amp; Product 2</c:v>
                </c:pt>
                <c:pt idx="2">
                  <c:v> Product 1 &amp; Product 3</c:v>
                </c:pt>
                <c:pt idx="3">
                  <c:v>Product 1 &amp; Product 2 &amp; Product 3</c:v>
                </c:pt>
              </c:strCache>
            </c:strRef>
          </c:cat>
          <c:val>
            <c:numRef>
              <c:f>'Product-wise Net Sales'!$C$6:$C$9</c:f>
              <c:numCache>
                <c:formatCode>General</c:formatCode>
                <c:ptCount val="4"/>
              </c:numCache>
            </c:numRef>
          </c:val>
          <c:extLst>
            <c:ext xmlns:c16="http://schemas.microsoft.com/office/drawing/2014/chart" uri="{C3380CC4-5D6E-409C-BE32-E72D297353CC}">
              <c16:uniqueId val="{00000000-F98A-450F-BF3A-788504735E46}"/>
            </c:ext>
          </c:extLst>
        </c:ser>
        <c:ser>
          <c:idx val="1"/>
          <c:order val="1"/>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Net Sales'!$B$6:$B$9</c:f>
              <c:strCache>
                <c:ptCount val="4"/>
                <c:pt idx="0">
                  <c:v> Product 1</c:v>
                </c:pt>
                <c:pt idx="1">
                  <c:v> Product 1 &amp; Product 2</c:v>
                </c:pt>
                <c:pt idx="2">
                  <c:v> Product 1 &amp; Product 3</c:v>
                </c:pt>
                <c:pt idx="3">
                  <c:v>Product 1 &amp; Product 2 &amp; Product 3</c:v>
                </c:pt>
              </c:strCache>
            </c:strRef>
          </c:cat>
          <c:val>
            <c:numRef>
              <c:f>'Product-wise Net Sales'!$D$6:$D$9</c:f>
              <c:numCache>
                <c:formatCode>General</c:formatCode>
                <c:ptCount val="4"/>
                <c:pt idx="0">
                  <c:v>254184</c:v>
                </c:pt>
                <c:pt idx="1">
                  <c:v>458049</c:v>
                </c:pt>
                <c:pt idx="2">
                  <c:v>49374</c:v>
                </c:pt>
                <c:pt idx="3">
                  <c:v>719241</c:v>
                </c:pt>
              </c:numCache>
            </c:numRef>
          </c:val>
          <c:extLst>
            <c:ext xmlns:c16="http://schemas.microsoft.com/office/drawing/2014/chart" uri="{C3380CC4-5D6E-409C-BE32-E72D297353CC}">
              <c16:uniqueId val="{00000001-F98A-450F-BF3A-788504735E46}"/>
            </c:ext>
          </c:extLst>
        </c:ser>
        <c:dLbls>
          <c:dLblPos val="outEnd"/>
          <c:showLegendKey val="0"/>
          <c:showVal val="1"/>
          <c:showCatName val="0"/>
          <c:showSerName val="0"/>
          <c:showPercent val="0"/>
          <c:showBubbleSize val="0"/>
        </c:dLbls>
        <c:gapWidth val="182"/>
        <c:axId val="1898420575"/>
        <c:axId val="1898417215"/>
      </c:barChart>
      <c:catAx>
        <c:axId val="189842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8417215"/>
        <c:crosses val="autoZero"/>
        <c:auto val="1"/>
        <c:lblAlgn val="ctr"/>
        <c:lblOffset val="100"/>
        <c:noMultiLvlLbl val="0"/>
      </c:catAx>
      <c:valAx>
        <c:axId val="1898417215"/>
        <c:scaling>
          <c:orientation val="minMax"/>
        </c:scaling>
        <c:delete val="0"/>
        <c:axPos val="b"/>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84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Net Sales'!$F$6:$F$9</c:f>
              <c:strCache>
                <c:ptCount val="4"/>
                <c:pt idx="0">
                  <c:v>Product 1</c:v>
                </c:pt>
                <c:pt idx="1">
                  <c:v> Product 1 &amp; Product 2</c:v>
                </c:pt>
                <c:pt idx="2">
                  <c:v>Product 1 &amp; Product 3</c:v>
                </c:pt>
                <c:pt idx="3">
                  <c:v>Product 1 &amp; Product 2 &amp; Product 3</c:v>
                </c:pt>
              </c:strCache>
            </c:strRef>
          </c:cat>
          <c:val>
            <c:numRef>
              <c:f>'Product-wise Net Sales'!$G$6:$G$9</c:f>
              <c:numCache>
                <c:formatCode>General</c:formatCode>
                <c:ptCount val="4"/>
              </c:numCache>
            </c:numRef>
          </c:val>
          <c:extLst>
            <c:ext xmlns:c16="http://schemas.microsoft.com/office/drawing/2014/chart" uri="{C3380CC4-5D6E-409C-BE32-E72D297353CC}">
              <c16:uniqueId val="{00000000-681E-4335-A2DE-4CF6C62F1BEB}"/>
            </c:ext>
          </c:extLst>
        </c:ser>
        <c:ser>
          <c:idx val="1"/>
          <c:order val="1"/>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Net Sales'!$F$6:$F$9</c:f>
              <c:strCache>
                <c:ptCount val="4"/>
                <c:pt idx="0">
                  <c:v>Product 1</c:v>
                </c:pt>
                <c:pt idx="1">
                  <c:v> Product 1 &amp; Product 2</c:v>
                </c:pt>
                <c:pt idx="2">
                  <c:v>Product 1 &amp; Product 3</c:v>
                </c:pt>
                <c:pt idx="3">
                  <c:v>Product 1 &amp; Product 2 &amp; Product 3</c:v>
                </c:pt>
              </c:strCache>
            </c:strRef>
          </c:cat>
          <c:val>
            <c:numRef>
              <c:f>'Product-wise Net Sales'!$H$6:$H$9</c:f>
              <c:numCache>
                <c:formatCode>0.0%</c:formatCode>
                <c:ptCount val="4"/>
                <c:pt idx="0">
                  <c:v>-0.2700289983172468</c:v>
                </c:pt>
                <c:pt idx="1">
                  <c:v>0.18341758822312149</c:v>
                </c:pt>
                <c:pt idx="2">
                  <c:v>0.83884945176472447</c:v>
                </c:pt>
                <c:pt idx="3">
                  <c:v>0.54720258533715471</c:v>
                </c:pt>
              </c:numCache>
            </c:numRef>
          </c:val>
          <c:extLst>
            <c:ext xmlns:c16="http://schemas.microsoft.com/office/drawing/2014/chart" uri="{C3380CC4-5D6E-409C-BE32-E72D297353CC}">
              <c16:uniqueId val="{00000001-681E-4335-A2DE-4CF6C62F1BEB}"/>
            </c:ext>
          </c:extLst>
        </c:ser>
        <c:dLbls>
          <c:dLblPos val="outEnd"/>
          <c:showLegendKey val="0"/>
          <c:showVal val="1"/>
          <c:showCatName val="0"/>
          <c:showSerName val="0"/>
          <c:showPercent val="0"/>
          <c:showBubbleSize val="0"/>
        </c:dLbls>
        <c:gapWidth val="182"/>
        <c:axId val="854994063"/>
        <c:axId val="854988783"/>
      </c:barChart>
      <c:catAx>
        <c:axId val="85499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4988783"/>
        <c:crosses val="autoZero"/>
        <c:auto val="1"/>
        <c:lblAlgn val="ctr"/>
        <c:lblOffset val="100"/>
        <c:noMultiLvlLbl val="0"/>
      </c:catAx>
      <c:valAx>
        <c:axId val="854988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499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'Product-wise Net Sales'!$D$5</c:f>
              <c:strCache>
                <c:ptCount val="1"/>
                <c:pt idx="0">
                  <c:v>Net Sales</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 Net Sales'!$B$6:$B$9</c:f>
              <c:strCache>
                <c:ptCount val="4"/>
                <c:pt idx="0">
                  <c:v> Product 1</c:v>
                </c:pt>
                <c:pt idx="1">
                  <c:v> Product 1 &amp; Product 2</c:v>
                </c:pt>
                <c:pt idx="2">
                  <c:v> Product 1 &amp; Product 3</c:v>
                </c:pt>
                <c:pt idx="3">
                  <c:v>Product 1 &amp; Product 2 &amp; Product 3</c:v>
                </c:pt>
              </c:strCache>
            </c:strRef>
          </c:cat>
          <c:val>
            <c:numRef>
              <c:f>'Product-wise Net Sales'!$D$6:$D$9</c:f>
              <c:numCache>
                <c:formatCode>General</c:formatCode>
                <c:ptCount val="4"/>
                <c:pt idx="0">
                  <c:v>254184</c:v>
                </c:pt>
                <c:pt idx="1">
                  <c:v>458049</c:v>
                </c:pt>
                <c:pt idx="2">
                  <c:v>49374</c:v>
                </c:pt>
                <c:pt idx="3">
                  <c:v>719241</c:v>
                </c:pt>
              </c:numCache>
            </c:numRef>
          </c:val>
          <c:extLst>
            <c:ext xmlns:c16="http://schemas.microsoft.com/office/drawing/2014/chart" uri="{C3380CC4-5D6E-409C-BE32-E72D297353CC}">
              <c16:uniqueId val="{00000001-BC66-489C-B0AC-A79DFCA20E6F}"/>
            </c:ext>
          </c:extLst>
        </c:ser>
        <c:dLbls>
          <c:showLegendKey val="0"/>
          <c:showVal val="1"/>
          <c:showCatName val="0"/>
          <c:showSerName val="0"/>
          <c:showPercent val="0"/>
          <c:showBubbleSize val="0"/>
        </c:dLbls>
        <c:gapWidth val="219"/>
        <c:overlap val="-27"/>
        <c:axId val="975516031"/>
        <c:axId val="975518431"/>
        <c:extLst>
          <c:ext xmlns:c15="http://schemas.microsoft.com/office/drawing/2012/chart" uri="{02D57815-91ED-43cb-92C2-25804820EDAC}">
            <c15:filteredBarSeries>
              <c15:ser>
                <c:idx val="0"/>
                <c:order val="0"/>
                <c:tx>
                  <c:strRef>
                    <c:extLst>
                      <c:ext uri="{02D57815-91ED-43cb-92C2-25804820EDAC}">
                        <c15:formulaRef>
                          <c15:sqref>'Product-wise Net Sales'!$C$5</c15:sqref>
                        </c15:formulaRef>
                      </c:ext>
                    </c:extLst>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'Product-wise Net Sales'!$B$6:$B$9</c15:sqref>
                        </c15:formulaRef>
                      </c:ext>
                    </c:extLst>
                    <c:strCache>
                      <c:ptCount val="4"/>
                      <c:pt idx="0">
                        <c:v> Product 1</c:v>
                      </c:pt>
                      <c:pt idx="1">
                        <c:v> Product 1 &amp; Product 2</c:v>
                      </c:pt>
                      <c:pt idx="2">
                        <c:v> Product 1 &amp; Product 3</c:v>
                      </c:pt>
                      <c:pt idx="3">
                        <c:v>Product 1 &amp; Product 2 &amp; Product 3</c:v>
                      </c:pt>
                    </c:strCache>
                  </c:strRef>
                </c:cat>
                <c:val>
                  <c:numRef>
                    <c:extLst>
                      <c:ext uri="{02D57815-91ED-43cb-92C2-25804820EDAC}">
                        <c15:formulaRef>
                          <c15:sqref>'Product-wise Net Sales'!$C$6:$C$9</c15:sqref>
                        </c15:formulaRef>
                      </c:ext>
                    </c:extLst>
                    <c:numCache>
                      <c:formatCode>General</c:formatCode>
                      <c:ptCount val="4"/>
                    </c:numCache>
                  </c:numRef>
                </c:val>
                <c:extLst>
                  <c:ext xmlns:c16="http://schemas.microsoft.com/office/drawing/2014/chart" uri="{C3380CC4-5D6E-409C-BE32-E72D297353CC}">
                    <c16:uniqueId val="{00000000-BC66-489C-B0AC-A79DFCA20E6F}"/>
                  </c:ext>
                </c:extLst>
              </c15:ser>
            </c15:filteredBarSeries>
          </c:ext>
        </c:extLst>
      </c:barChart>
      <c:lineChart>
        <c:grouping val="standard"/>
        <c:varyColors val="0"/>
        <c:ser>
          <c:idx val="2"/>
          <c:order val="2"/>
          <c:tx>
            <c:strRef>
              <c:f>'Product-wise Net Sales'!$E$5</c:f>
              <c:strCache>
                <c:ptCount val="1"/>
                <c:pt idx="0">
                  <c:v>CAGR %</c:v>
                </c:pt>
              </c:strCache>
            </c:strRef>
          </c:tx>
          <c:spPr>
            <a:ln w="28575" cap="rnd">
              <a:solidFill>
                <a:schemeClr val="accent3"/>
              </a:solidFill>
              <a:round/>
            </a:ln>
            <a:effectLst/>
          </c:spPr>
          <c:marker>
            <c:symbol val="circle"/>
            <c:size val="6"/>
            <c:spPr>
              <a:solidFill>
                <a:schemeClr val="accent3"/>
              </a:solidFill>
              <a:ln w="9525">
                <a:solidFill>
                  <a:schemeClr val="accent3"/>
                </a:solidFill>
              </a:ln>
              <a:effectLst/>
            </c:spPr>
          </c:marker>
          <c:dLbls>
            <c:delete val="1"/>
          </c:dLbls>
          <c:cat>
            <c:strRef>
              <c:f>'Product-wise Net Sales'!$B$6:$B$9</c:f>
              <c:strCache>
                <c:ptCount val="4"/>
                <c:pt idx="0">
                  <c:v> Product 1</c:v>
                </c:pt>
                <c:pt idx="1">
                  <c:v> Product 1 &amp; Product 2</c:v>
                </c:pt>
                <c:pt idx="2">
                  <c:v> Product 1 &amp; Product 3</c:v>
                </c:pt>
                <c:pt idx="3">
                  <c:v>Product 1 &amp; Product 2 &amp; Product 3</c:v>
                </c:pt>
              </c:strCache>
            </c:strRef>
          </c:cat>
          <c:val>
            <c:numRef>
              <c:f>'Product-wise Net Sales'!$E$6:$E$9</c:f>
              <c:numCache>
                <c:formatCode>0.0%</c:formatCode>
                <c:ptCount val="4"/>
                <c:pt idx="0">
                  <c:v>-0.2700289983172468</c:v>
                </c:pt>
                <c:pt idx="1">
                  <c:v>0.18341758822312149</c:v>
                </c:pt>
                <c:pt idx="2">
                  <c:v>0.83884945176472447</c:v>
                </c:pt>
                <c:pt idx="3">
                  <c:v>0.54720258533715471</c:v>
                </c:pt>
              </c:numCache>
            </c:numRef>
          </c:val>
          <c:smooth val="0"/>
          <c:extLst>
            <c:ext xmlns:c16="http://schemas.microsoft.com/office/drawing/2014/chart" uri="{C3380CC4-5D6E-409C-BE32-E72D297353CC}">
              <c16:uniqueId val="{00000002-BC66-489C-B0AC-A79DFCA20E6F}"/>
            </c:ext>
          </c:extLst>
        </c:ser>
        <c:dLbls>
          <c:showLegendKey val="0"/>
          <c:showVal val="1"/>
          <c:showCatName val="0"/>
          <c:showSerName val="0"/>
          <c:showPercent val="0"/>
          <c:showBubbleSize val="0"/>
        </c:dLbls>
        <c:marker val="1"/>
        <c:smooth val="0"/>
        <c:axId val="975509311"/>
        <c:axId val="975507391"/>
      </c:lineChart>
      <c:catAx>
        <c:axId val="97551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518431"/>
        <c:crosses val="autoZero"/>
        <c:auto val="1"/>
        <c:lblAlgn val="ctr"/>
        <c:lblOffset val="100"/>
        <c:noMultiLvlLbl val="0"/>
      </c:catAx>
      <c:valAx>
        <c:axId val="975518431"/>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516031"/>
        <c:crosses val="autoZero"/>
        <c:crossBetween val="between"/>
      </c:valAx>
      <c:valAx>
        <c:axId val="97550739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509311"/>
        <c:crosses val="max"/>
        <c:crossBetween val="between"/>
      </c:valAx>
      <c:catAx>
        <c:axId val="975509311"/>
        <c:scaling>
          <c:orientation val="minMax"/>
        </c:scaling>
        <c:delete val="1"/>
        <c:axPos val="b"/>
        <c:numFmt formatCode="General" sourceLinked="1"/>
        <c:majorTickMark val="none"/>
        <c:minorTickMark val="none"/>
        <c:tickLblPos val="nextTo"/>
        <c:crossAx val="975507391"/>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'Marketing-wise Net Sales'!$F$3</c:f>
              <c:strCache>
                <c:ptCount val="1"/>
                <c:pt idx="0">
                  <c:v>Without_Marketing</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'Marketing-wise Net Sales'!$E$4:$E$8</c:f>
              <c:strCache>
                <c:ptCount val="5"/>
                <c:pt idx="0">
                  <c:v>2017</c:v>
                </c:pt>
                <c:pt idx="1">
                  <c:v>2018</c:v>
                </c:pt>
                <c:pt idx="2">
                  <c:v>2019</c:v>
                </c:pt>
                <c:pt idx="3">
                  <c:v>2020</c:v>
                </c:pt>
                <c:pt idx="4">
                  <c:v>2021</c:v>
                </c:pt>
              </c:strCache>
            </c:strRef>
          </c:cat>
          <c:val>
            <c:numRef>
              <c:f>'Marketing-wise Net Sales'!$F$4:$F$8</c:f>
              <c:numCache>
                <c:formatCode>General</c:formatCode>
                <c:ptCount val="5"/>
                <c:pt idx="0">
                  <c:v>64268</c:v>
                </c:pt>
                <c:pt idx="1">
                  <c:v>64369</c:v>
                </c:pt>
                <c:pt idx="2">
                  <c:v>69783</c:v>
                </c:pt>
                <c:pt idx="3">
                  <c:v>70701</c:v>
                </c:pt>
                <c:pt idx="4">
                  <c:v>67862</c:v>
                </c:pt>
              </c:numCache>
            </c:numRef>
          </c:val>
          <c:extLst>
            <c:ext xmlns:c16="http://schemas.microsoft.com/office/drawing/2014/chart" uri="{C3380CC4-5D6E-409C-BE32-E72D297353CC}">
              <c16:uniqueId val="{00000000-077D-48E3-BEC4-73CBB57B90CB}"/>
            </c:ext>
          </c:extLst>
        </c:ser>
        <c:ser>
          <c:idx val="1"/>
          <c:order val="1"/>
          <c:tx>
            <c:strRef>
              <c:f>'Marketing-wise Net Sales'!$G$3</c:f>
              <c:strCache>
                <c:ptCount val="1"/>
                <c:pt idx="0">
                  <c:v>With_Marketing</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'Marketing-wise Net Sales'!$E$4:$E$8</c:f>
              <c:strCache>
                <c:ptCount val="5"/>
                <c:pt idx="0">
                  <c:v>2017</c:v>
                </c:pt>
                <c:pt idx="1">
                  <c:v>2018</c:v>
                </c:pt>
                <c:pt idx="2">
                  <c:v>2019</c:v>
                </c:pt>
                <c:pt idx="3">
                  <c:v>2020</c:v>
                </c:pt>
                <c:pt idx="4">
                  <c:v>2021</c:v>
                </c:pt>
              </c:strCache>
            </c:strRef>
          </c:cat>
          <c:val>
            <c:numRef>
              <c:f>'Marketing-wise Net Sales'!$G$4:$G$8</c:f>
              <c:numCache>
                <c:formatCode>General</c:formatCode>
                <c:ptCount val="5"/>
                <c:pt idx="0">
                  <c:v>125708</c:v>
                </c:pt>
                <c:pt idx="1">
                  <c:v>178626</c:v>
                </c:pt>
                <c:pt idx="2">
                  <c:v>218666</c:v>
                </c:pt>
                <c:pt idx="3">
                  <c:v>279533</c:v>
                </c:pt>
                <c:pt idx="4">
                  <c:v>341332</c:v>
                </c:pt>
              </c:numCache>
            </c:numRef>
          </c:val>
          <c:extLst>
            <c:ext xmlns:c16="http://schemas.microsoft.com/office/drawing/2014/chart" uri="{C3380CC4-5D6E-409C-BE32-E72D297353CC}">
              <c16:uniqueId val="{00000001-077D-48E3-BEC4-73CBB57B90CB}"/>
            </c:ext>
          </c:extLst>
        </c:ser>
        <c:dLbls>
          <c:dLblPos val="outEnd"/>
          <c:showLegendKey val="0"/>
          <c:showVal val="1"/>
          <c:showCatName val="0"/>
          <c:showSerName val="0"/>
          <c:showPercent val="0"/>
          <c:showBubbleSize val="0"/>
        </c:dLbls>
        <c:gapWidth val="219"/>
        <c:overlap val="-27"/>
        <c:axId val="859188127"/>
        <c:axId val="859186207"/>
      </c:barChart>
      <c:catAx>
        <c:axId val="859188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9186207"/>
        <c:crosses val="autoZero"/>
        <c:auto val="1"/>
        <c:lblAlgn val="ctr"/>
        <c:lblOffset val="100"/>
        <c:noMultiLvlLbl val="0"/>
      </c:catAx>
      <c:valAx>
        <c:axId val="859186207"/>
        <c:scaling>
          <c:orientation val="minMax"/>
        </c:scaling>
        <c:delete val="0"/>
        <c:axPos val="l"/>
        <c:numFmt formatCode="0.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9188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8</xdr:col>
      <xdr:colOff>15240</xdr:colOff>
      <xdr:row>6</xdr:row>
      <xdr:rowOff>80010</xdr:rowOff>
    </xdr:from>
    <xdr:to>
      <xdr:col>14</xdr:col>
      <xdr:colOff>472440</xdr:colOff>
      <xdr:row>19</xdr:row>
      <xdr:rowOff>68580</xdr:rowOff>
    </xdr:to>
    <xdr:graphicFrame macro="">
      <xdr:nvGraphicFramePr>
        <xdr:cNvPr id="2" name="Chart 1">
          <a:extLst>
            <a:ext uri="{FF2B5EF4-FFF2-40B4-BE49-F238E27FC236}">
              <a16:creationId xmlns:a16="http://schemas.microsoft.com/office/drawing/2014/main" id="{B14F33BA-1EC3-1C91-260D-2DE340E4F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548640</xdr:colOff>
      <xdr:row>6</xdr:row>
      <xdr:rowOff>167640</xdr:rowOff>
    </xdr:from>
    <xdr:to>
      <xdr:col>11</xdr:col>
      <xdr:colOff>243840</xdr:colOff>
      <xdr:row>21</xdr:row>
      <xdr:rowOff>167640</xdr:rowOff>
    </xdr:to>
    <xdr:graphicFrame macro="">
      <xdr:nvGraphicFramePr>
        <xdr:cNvPr id="2" name="Chart 1">
          <a:extLst>
            <a:ext uri="{FF2B5EF4-FFF2-40B4-BE49-F238E27FC236}">
              <a16:creationId xmlns:a16="http://schemas.microsoft.com/office/drawing/2014/main" id="{9E67B30B-3ACE-D4DE-D0A5-0B3EF1336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106680</xdr:colOff>
      <xdr:row>9</xdr:row>
      <xdr:rowOff>160020</xdr:rowOff>
    </xdr:from>
    <xdr:to>
      <xdr:col>6</xdr:col>
      <xdr:colOff>152400</xdr:colOff>
      <xdr:row>20</xdr:row>
      <xdr:rowOff>0</xdr:rowOff>
    </xdr:to>
    <xdr:graphicFrame macro="">
      <xdr:nvGraphicFramePr>
        <xdr:cNvPr id="3" name="Chart 2">
          <a:extLst>
            <a:ext uri="{FF2B5EF4-FFF2-40B4-BE49-F238E27FC236}">
              <a16:creationId xmlns:a16="http://schemas.microsoft.com/office/drawing/2014/main" id="{3A17788B-EBD1-77C4-5D13-05421F6AB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777240</xdr:colOff>
      <xdr:row>16</xdr:row>
      <xdr:rowOff>106680</xdr:rowOff>
    </xdr:from>
    <xdr:to>
      <xdr:col>7</xdr:col>
      <xdr:colOff>91440</xdr:colOff>
      <xdr:row>28</xdr:row>
      <xdr:rowOff>83820</xdr:rowOff>
    </xdr:to>
    <xdr:graphicFrame macro="">
      <xdr:nvGraphicFramePr>
        <xdr:cNvPr id="6" name="Chart 5">
          <a:extLst>
            <a:ext uri="{FF2B5EF4-FFF2-40B4-BE49-F238E27FC236}">
              <a16:creationId xmlns:a16="http://schemas.microsoft.com/office/drawing/2014/main" id="{89F2A07B-3E43-E326-18AB-5CA48208A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xdr:colOff>
      <xdr:row>8</xdr:row>
      <xdr:rowOff>121920</xdr:rowOff>
    </xdr:from>
    <xdr:to>
      <xdr:col>15</xdr:col>
      <xdr:colOff>335280</xdr:colOff>
      <xdr:row>23</xdr:row>
      <xdr:rowOff>121920</xdr:rowOff>
    </xdr:to>
    <xdr:graphicFrame macro="">
      <xdr:nvGraphicFramePr>
        <xdr:cNvPr id="7" name="Chart 6">
          <a:extLst>
            <a:ext uri="{FF2B5EF4-FFF2-40B4-BE49-F238E27FC236}">
              <a16:creationId xmlns:a16="http://schemas.microsoft.com/office/drawing/2014/main" id="{A838E6FC-10B1-889E-1819-540EFDDB5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320040</xdr:colOff>
      <xdr:row>5</xdr:row>
      <xdr:rowOff>60960</xdr:rowOff>
    </xdr:from>
    <xdr:to>
      <xdr:col>14</xdr:col>
      <xdr:colOff>441960</xdr:colOff>
      <xdr:row>16</xdr:row>
      <xdr:rowOff>7620</xdr:rowOff>
    </xdr:to>
    <xdr:graphicFrame macro="">
      <xdr:nvGraphicFramePr>
        <xdr:cNvPr id="2" name="Chart 1">
          <a:extLst>
            <a:ext uri="{FF2B5EF4-FFF2-40B4-BE49-F238E27FC236}">
              <a16:creationId xmlns:a16="http://schemas.microsoft.com/office/drawing/2014/main" id="{389E8B18-7825-E67E-2F6D-424EE5BCA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876300</xdr:colOff>
      <xdr:row>14</xdr:row>
      <xdr:rowOff>114300</xdr:rowOff>
    </xdr:from>
    <xdr:to>
      <xdr:col>5</xdr:col>
      <xdr:colOff>541020</xdr:colOff>
      <xdr:row>26</xdr:row>
      <xdr:rowOff>121920</xdr:rowOff>
    </xdr:to>
    <xdr:graphicFrame macro="">
      <xdr:nvGraphicFramePr>
        <xdr:cNvPr id="2" name="Chart 1">
          <a:extLst>
            <a:ext uri="{FF2B5EF4-FFF2-40B4-BE49-F238E27FC236}">
              <a16:creationId xmlns:a16="http://schemas.microsoft.com/office/drawing/2014/main" id="{476A0E41-1785-56A3-0338-E33899B7B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1333500</xdr:colOff>
      <xdr:row>12</xdr:row>
      <xdr:rowOff>49530</xdr:rowOff>
    </xdr:from>
    <xdr:to>
      <xdr:col>10</xdr:col>
      <xdr:colOff>586740</xdr:colOff>
      <xdr:row>23</xdr:row>
      <xdr:rowOff>167640</xdr:rowOff>
    </xdr:to>
    <xdr:graphicFrame macro="">
      <xdr:nvGraphicFramePr>
        <xdr:cNvPr id="3" name="Chart 2">
          <a:extLst>
            <a:ext uri="{FF2B5EF4-FFF2-40B4-BE49-F238E27FC236}">
              <a16:creationId xmlns:a16="http://schemas.microsoft.com/office/drawing/2014/main" id="{58C6A0E4-1480-5480-4E18-8FB4BB35D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7</xdr:row>
      <xdr:rowOff>167640</xdr:rowOff>
    </xdr:from>
    <xdr:to>
      <xdr:col>7</xdr:col>
      <xdr:colOff>411480</xdr:colOff>
      <xdr:row>22</xdr:row>
      <xdr:rowOff>167640</xdr:rowOff>
    </xdr:to>
    <xdr:graphicFrame macro="">
      <xdr:nvGraphicFramePr>
        <xdr:cNvPr id="5" name="Chart 4">
          <a:extLst>
            <a:ext uri="{FF2B5EF4-FFF2-40B4-BE49-F238E27FC236}">
              <a16:creationId xmlns:a16="http://schemas.microsoft.com/office/drawing/2014/main" id="{F64415EA-D7AC-90B9-D4FF-0746E8BD4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746760</xdr:colOff>
      <xdr:row>17</xdr:row>
      <xdr:rowOff>76200</xdr:rowOff>
    </xdr:from>
    <xdr:to>
      <xdr:col>4</xdr:col>
      <xdr:colOff>739140</xdr:colOff>
      <xdr:row>29</xdr:row>
      <xdr:rowOff>137160</xdr:rowOff>
    </xdr:to>
    <xdr:graphicFrame macro="">
      <xdr:nvGraphicFramePr>
        <xdr:cNvPr id="2" name="Chart 1">
          <a:extLst>
            <a:ext uri="{FF2B5EF4-FFF2-40B4-BE49-F238E27FC236}">
              <a16:creationId xmlns:a16="http://schemas.microsoft.com/office/drawing/2014/main" id="{CE8766B5-224D-FB02-1C45-AB8144E72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1287780</xdr:colOff>
      <xdr:row>7</xdr:row>
      <xdr:rowOff>7621</xdr:rowOff>
    </xdr:from>
    <xdr:to>
      <xdr:col>6</xdr:col>
      <xdr:colOff>274320</xdr:colOff>
      <xdr:row>14</xdr:row>
      <xdr:rowOff>152401</xdr:rowOff>
    </xdr:to>
    <mc:AlternateContent xmlns:mc="http://schemas.openxmlformats.org/markup-compatibility/2006" xmlns:a14="http://schemas.microsoft.com/office/drawing/2010/main">
      <mc:Choice Requires="a14">
        <xdr:graphicFrame macro="">
          <xdr:nvGraphicFramePr>
            <xdr:cNvPr id="4" name="Account Type">
              <a:extLst>
                <a:ext uri="{FF2B5EF4-FFF2-40B4-BE49-F238E27FC236}">
                  <a16:creationId xmlns:a16="http://schemas.microsoft.com/office/drawing/2014/main" id="{006961F2-66ED-E064-DA86-B1BA288EBBA0}"/>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6301740" y="1287781"/>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1287780</xdr:colOff>
      <xdr:row>7</xdr:row>
      <xdr:rowOff>7621</xdr:rowOff>
    </xdr:from>
    <xdr:to>
      <xdr:col>6</xdr:col>
      <xdr:colOff>274320</xdr:colOff>
      <xdr:row>12</xdr:row>
      <xdr:rowOff>160021</xdr:rowOff>
    </xdr:to>
    <mc:AlternateContent xmlns:mc="http://schemas.openxmlformats.org/markup-compatibility/2006" xmlns:a14="http://schemas.microsoft.com/office/drawing/2010/main">
      <mc:Choice Requires="a14">
        <xdr:graphicFrame macro="">
          <xdr:nvGraphicFramePr>
            <xdr:cNvPr id="5" name="Catalog Inclusion">
              <a:extLst>
                <a:ext uri="{FF2B5EF4-FFF2-40B4-BE49-F238E27FC236}">
                  <a16:creationId xmlns:a16="http://schemas.microsoft.com/office/drawing/2014/main" id="{445CE588-32BC-2F80-40CB-4F12E9F5AD33}"/>
                </a:ext>
              </a:extLst>
            </xdr:cNvPr>
            <xdr:cNvGraphicFramePr/>
          </xdr:nvGraphicFramePr>
          <xdr:xfrm>
            <a:off x="0" y="0"/>
            <a:ext cx="0" cy="0"/>
          </xdr:xfrm>
          <a:graphic>
            <a:graphicData uri="http://schemas.microsoft.com/office/drawing/2010/slicer">
              <sle:slicer xmlns:sle="http://schemas.microsoft.com/office/drawing/2010/slicer" name="Catalog Inclusion"/>
            </a:graphicData>
          </a:graphic>
        </xdr:graphicFrame>
      </mc:Choice>
      <mc:Fallback xmlns="">
        <xdr:sp macro="" textlink="">
          <xdr:nvSpPr>
            <xdr:cNvPr id="0" name=""/>
            <xdr:cNvSpPr>
              <a:spLocks noTextEdit="1"/>
            </xdr:cNvSpPr>
          </xdr:nvSpPr>
          <xdr:spPr>
            <a:xfrm>
              <a:off x="6301740" y="1287781"/>
              <a:ext cx="18288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807720</xdr:colOff>
      <xdr:row>4</xdr:row>
      <xdr:rowOff>76201</xdr:rowOff>
    </xdr:from>
    <xdr:to>
      <xdr:col>5</xdr:col>
      <xdr:colOff>1325880</xdr:colOff>
      <xdr:row>12</xdr:row>
      <xdr:rowOff>137161</xdr:rowOff>
    </xdr:to>
    <mc:AlternateContent xmlns:mc="http://schemas.openxmlformats.org/markup-compatibility/2006" xmlns:a14="http://schemas.microsoft.com/office/drawing/2010/main">
      <mc:Choice Requires="a14">
        <xdr:graphicFrame macro="">
          <xdr:nvGraphicFramePr>
            <xdr:cNvPr id="6" name="Posters">
              <a:extLst>
                <a:ext uri="{FF2B5EF4-FFF2-40B4-BE49-F238E27FC236}">
                  <a16:creationId xmlns:a16="http://schemas.microsoft.com/office/drawing/2014/main" id="{FA7E5488-7AB4-CFF1-5412-6277BB12727C}"/>
                </a:ext>
              </a:extLst>
            </xdr:cNvPr>
            <xdr:cNvGraphicFramePr/>
          </xdr:nvGraphicFramePr>
          <xdr:xfrm>
            <a:off x="0" y="0"/>
            <a:ext cx="0" cy="0"/>
          </xdr:xfrm>
          <a:graphic>
            <a:graphicData uri="http://schemas.microsoft.com/office/drawing/2010/slicer">
              <sle:slicer xmlns:sle="http://schemas.microsoft.com/office/drawing/2010/slicer" name="Posters"/>
            </a:graphicData>
          </a:graphic>
        </xdr:graphicFrame>
      </mc:Choice>
      <mc:Fallback xmlns="">
        <xdr:sp macro="" textlink="">
          <xdr:nvSpPr>
            <xdr:cNvPr id="0" name=""/>
            <xdr:cNvSpPr>
              <a:spLocks noTextEdit="1"/>
            </xdr:cNvSpPr>
          </xdr:nvSpPr>
          <xdr:spPr>
            <a:xfrm>
              <a:off x="5821680" y="807721"/>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1287780</xdr:colOff>
      <xdr:row>7</xdr:row>
      <xdr:rowOff>7621</xdr:rowOff>
    </xdr:from>
    <xdr:to>
      <xdr:col>6</xdr:col>
      <xdr:colOff>274320</xdr:colOff>
      <xdr:row>14</xdr:row>
      <xdr:rowOff>152401</xdr:rowOff>
    </xdr:to>
    <mc:AlternateContent xmlns:mc="http://schemas.openxmlformats.org/markup-compatibility/2006" xmlns:a14="http://schemas.microsoft.com/office/drawing/2010/main">
      <mc:Choice Requires="a14">
        <xdr:graphicFrame macro="">
          <xdr:nvGraphicFramePr>
            <xdr:cNvPr id="7" name="Social Media">
              <a:extLst>
                <a:ext uri="{FF2B5EF4-FFF2-40B4-BE49-F238E27FC236}">
                  <a16:creationId xmlns:a16="http://schemas.microsoft.com/office/drawing/2014/main" id="{22554C3B-E137-3B9E-C0D1-795CFAF92A32}"/>
                </a:ext>
              </a:extLst>
            </xdr:cNvPr>
            <xdr:cNvGraphicFramePr/>
          </xdr:nvGraphicFramePr>
          <xdr:xfrm>
            <a:off x="0" y="0"/>
            <a:ext cx="0" cy="0"/>
          </xdr:xfrm>
          <a:graphic>
            <a:graphicData uri="http://schemas.microsoft.com/office/drawing/2010/slicer">
              <sle:slicer xmlns:sle="http://schemas.microsoft.com/office/drawing/2010/slicer" name="Social Media"/>
            </a:graphicData>
          </a:graphic>
        </xdr:graphicFrame>
      </mc:Choice>
      <mc:Fallback xmlns="">
        <xdr:sp macro="" textlink="">
          <xdr:nvSpPr>
            <xdr:cNvPr id="0" name=""/>
            <xdr:cNvSpPr>
              <a:spLocks noTextEdit="1"/>
            </xdr:cNvSpPr>
          </xdr:nvSpPr>
          <xdr:spPr>
            <a:xfrm>
              <a:off x="6301740" y="1287781"/>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457200</xdr:colOff>
      <xdr:row>9</xdr:row>
      <xdr:rowOff>121921</xdr:rowOff>
    </xdr:from>
    <xdr:to>
      <xdr:col>6</xdr:col>
      <xdr:colOff>754380</xdr:colOff>
      <xdr:row>16</xdr:row>
      <xdr:rowOff>99061</xdr:rowOff>
    </xdr:to>
    <mc:AlternateContent xmlns:mc="http://schemas.openxmlformats.org/markup-compatibility/2006" xmlns:a14="http://schemas.microsoft.com/office/drawing/2010/main">
      <mc:Choice Requires="a14">
        <xdr:graphicFrame macro="">
          <xdr:nvGraphicFramePr>
            <xdr:cNvPr id="8" name="Coupons">
              <a:extLst>
                <a:ext uri="{FF2B5EF4-FFF2-40B4-BE49-F238E27FC236}">
                  <a16:creationId xmlns:a16="http://schemas.microsoft.com/office/drawing/2014/main" id="{C7DAA74E-66D3-C96A-4230-AD0221E7F466}"/>
                </a:ext>
              </a:extLst>
            </xdr:cNvPr>
            <xdr:cNvGraphicFramePr/>
          </xdr:nvGraphicFramePr>
          <xdr:xfrm>
            <a:off x="0" y="0"/>
            <a:ext cx="0" cy="0"/>
          </xdr:xfrm>
          <a:graphic>
            <a:graphicData uri="http://schemas.microsoft.com/office/drawing/2010/slicer">
              <sle:slicer xmlns:sle="http://schemas.microsoft.com/office/drawing/2010/slicer" name="Coupons"/>
            </a:graphicData>
          </a:graphic>
        </xdr:graphicFrame>
      </mc:Choice>
      <mc:Fallback xmlns="">
        <xdr:sp macro="" textlink="">
          <xdr:nvSpPr>
            <xdr:cNvPr id="0" name=""/>
            <xdr:cNvSpPr>
              <a:spLocks noTextEdit="1"/>
            </xdr:cNvSpPr>
          </xdr:nvSpPr>
          <xdr:spPr>
            <a:xfrm>
              <a:off x="6781800" y="176784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533400</xdr:colOff>
      <xdr:row>10</xdr:row>
      <xdr:rowOff>91440</xdr:rowOff>
    </xdr:from>
    <xdr:to>
      <xdr:col>6</xdr:col>
      <xdr:colOff>350520</xdr:colOff>
      <xdr:row>18</xdr:row>
      <xdr:rowOff>0</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9DD47A46-1CC5-3964-A434-3A231AF40C8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547360" y="1920240"/>
              <a:ext cx="26593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7620</xdr:rowOff>
    </xdr:from>
    <xdr:to>
      <xdr:col>23</xdr:col>
      <xdr:colOff>350520</xdr:colOff>
      <xdr:row>3</xdr:row>
      <xdr:rowOff>7620</xdr:rowOff>
    </xdr:to>
    <xdr:sp macro="" textlink="Dashboard!$G$3">
      <xdr:nvSpPr>
        <xdr:cNvPr id="2" name="Rectangle 1">
          <a:extLst>
            <a:ext uri="{FF2B5EF4-FFF2-40B4-BE49-F238E27FC236}">
              <a16:creationId xmlns:a16="http://schemas.microsoft.com/office/drawing/2014/main" id="{406C40C6-4D32-6134-7F3C-B299ABAB8EFE}"/>
            </a:ext>
          </a:extLst>
        </xdr:cNvPr>
        <xdr:cNvSpPr/>
      </xdr:nvSpPr>
      <xdr:spPr>
        <a:xfrm>
          <a:off x="0" y="7620"/>
          <a:ext cx="14371320" cy="548640"/>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7AD8FC4-1AAE-4209-9E92-334F91C709AE}" type="TxLink">
            <a:rPr lang="en-US" sz="1100" b="0" i="0" u="none" strike="noStrike">
              <a:solidFill>
                <a:srgbClr val="000000"/>
              </a:solidFill>
              <a:latin typeface="Calibri"/>
              <a:ea typeface="Calibri"/>
              <a:cs typeface="Calibri"/>
            </a:rPr>
            <a:pPr algn="l"/>
            <a:t> </a:t>
          </a:fld>
          <a:endParaRPr lang="en-IN" sz="1100"/>
        </a:p>
      </xdr:txBody>
    </xdr:sp>
    <xdr:clientData/>
  </xdr:twoCellAnchor>
  <xdr:twoCellAnchor>
    <xdr:from>
      <xdr:col>0</xdr:col>
      <xdr:colOff>30480</xdr:colOff>
      <xdr:row>0</xdr:row>
      <xdr:rowOff>99060</xdr:rowOff>
    </xdr:from>
    <xdr:to>
      <xdr:col>6</xdr:col>
      <xdr:colOff>601980</xdr:colOff>
      <xdr:row>3</xdr:row>
      <xdr:rowOff>38100</xdr:rowOff>
    </xdr:to>
    <xdr:sp macro="" textlink="">
      <xdr:nvSpPr>
        <xdr:cNvPr id="3" name="TextBox 2">
          <a:extLst>
            <a:ext uri="{FF2B5EF4-FFF2-40B4-BE49-F238E27FC236}">
              <a16:creationId xmlns:a16="http://schemas.microsoft.com/office/drawing/2014/main" id="{F6C40077-0BD8-6B86-83E2-E620BEE1680E}"/>
            </a:ext>
          </a:extLst>
        </xdr:cNvPr>
        <xdr:cNvSpPr txBox="1"/>
      </xdr:nvSpPr>
      <xdr:spPr>
        <a:xfrm>
          <a:off x="30480" y="99060"/>
          <a:ext cx="422910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ACCOUNT SALES DASHBOARD</a:t>
          </a:r>
        </a:p>
      </xdr:txBody>
    </xdr:sp>
    <xdr:clientData/>
  </xdr:twoCellAnchor>
  <xdr:twoCellAnchor>
    <xdr:from>
      <xdr:col>8</xdr:col>
      <xdr:colOff>213360</xdr:colOff>
      <xdr:row>0</xdr:row>
      <xdr:rowOff>91440</xdr:rowOff>
    </xdr:from>
    <xdr:to>
      <xdr:col>10</xdr:col>
      <xdr:colOff>281940</xdr:colOff>
      <xdr:row>2</xdr:row>
      <xdr:rowOff>167640</xdr:rowOff>
    </xdr:to>
    <xdr:sp macro="" textlink="">
      <xdr:nvSpPr>
        <xdr:cNvPr id="4" name="TextBox 3">
          <a:extLst>
            <a:ext uri="{FF2B5EF4-FFF2-40B4-BE49-F238E27FC236}">
              <a16:creationId xmlns:a16="http://schemas.microsoft.com/office/drawing/2014/main" id="{5D13FC3A-AE0A-16E7-FD1E-01532EF83492}"/>
            </a:ext>
          </a:extLst>
        </xdr:cNvPr>
        <xdr:cNvSpPr txBox="1"/>
      </xdr:nvSpPr>
      <xdr:spPr>
        <a:xfrm>
          <a:off x="5090160" y="91440"/>
          <a:ext cx="128778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CAGR % </a:t>
          </a:r>
        </a:p>
      </xdr:txBody>
    </xdr:sp>
    <xdr:clientData/>
  </xdr:twoCellAnchor>
  <xdr:twoCellAnchor>
    <xdr:from>
      <xdr:col>10</xdr:col>
      <xdr:colOff>137160</xdr:colOff>
      <xdr:row>0</xdr:row>
      <xdr:rowOff>99060</xdr:rowOff>
    </xdr:from>
    <xdr:to>
      <xdr:col>12</xdr:col>
      <xdr:colOff>45720</xdr:colOff>
      <xdr:row>2</xdr:row>
      <xdr:rowOff>175260</xdr:rowOff>
    </xdr:to>
    <xdr:sp macro="" textlink="KPIs!G3">
      <xdr:nvSpPr>
        <xdr:cNvPr id="6" name="TextBox 5">
          <a:extLst>
            <a:ext uri="{FF2B5EF4-FFF2-40B4-BE49-F238E27FC236}">
              <a16:creationId xmlns:a16="http://schemas.microsoft.com/office/drawing/2014/main" id="{0632DA81-F36F-4C69-87E2-A61EF30D796D}"/>
            </a:ext>
          </a:extLst>
        </xdr:cNvPr>
        <xdr:cNvSpPr txBox="1"/>
      </xdr:nvSpPr>
      <xdr:spPr>
        <a:xfrm>
          <a:off x="6233160" y="99060"/>
          <a:ext cx="112776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9B0916-E846-4E11-AA94-9E695325D456}" type="TxLink">
            <a:rPr lang="en-US" sz="2400" b="1" i="0" u="none" strike="noStrike">
              <a:solidFill>
                <a:srgbClr val="FFFF00"/>
              </a:solidFill>
              <a:latin typeface="Calibri"/>
              <a:ea typeface="Calibri"/>
              <a:cs typeface="Calibri"/>
            </a:rPr>
            <a:pPr/>
            <a:t>21.1%</a:t>
          </a:fld>
          <a:endParaRPr lang="en-IN" sz="2400" b="1">
            <a:solidFill>
              <a:srgbClr val="FFFF00"/>
            </a:solidFill>
          </a:endParaRPr>
        </a:p>
      </xdr:txBody>
    </xdr:sp>
    <xdr:clientData/>
  </xdr:twoCellAnchor>
  <xdr:twoCellAnchor>
    <xdr:from>
      <xdr:col>11</xdr:col>
      <xdr:colOff>594360</xdr:colOff>
      <xdr:row>0</xdr:row>
      <xdr:rowOff>121920</xdr:rowOff>
    </xdr:from>
    <xdr:to>
      <xdr:col>14</xdr:col>
      <xdr:colOff>121920</xdr:colOff>
      <xdr:row>3</xdr:row>
      <xdr:rowOff>15240</xdr:rowOff>
    </xdr:to>
    <xdr:sp macro="" textlink="">
      <xdr:nvSpPr>
        <xdr:cNvPr id="8" name="TextBox 7">
          <a:extLst>
            <a:ext uri="{FF2B5EF4-FFF2-40B4-BE49-F238E27FC236}">
              <a16:creationId xmlns:a16="http://schemas.microsoft.com/office/drawing/2014/main" id="{B2F75D76-52C3-4525-8E3B-0EEF90E40C30}"/>
            </a:ext>
          </a:extLst>
        </xdr:cNvPr>
        <xdr:cNvSpPr txBox="1"/>
      </xdr:nvSpPr>
      <xdr:spPr>
        <a:xfrm>
          <a:off x="7299960" y="121920"/>
          <a:ext cx="135636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bg1"/>
              </a:solidFill>
            </a:rPr>
            <a:t>Net</a:t>
          </a:r>
          <a:r>
            <a:rPr lang="en-IN" sz="2400" b="1" baseline="0">
              <a:solidFill>
                <a:schemeClr val="bg1"/>
              </a:solidFill>
            </a:rPr>
            <a:t> Sales</a:t>
          </a:r>
          <a:endParaRPr lang="en-IN" sz="2400" b="1">
            <a:solidFill>
              <a:schemeClr val="bg1"/>
            </a:solidFill>
          </a:endParaRPr>
        </a:p>
      </xdr:txBody>
    </xdr:sp>
    <xdr:clientData/>
  </xdr:twoCellAnchor>
  <xdr:twoCellAnchor>
    <xdr:from>
      <xdr:col>14</xdr:col>
      <xdr:colOff>129540</xdr:colOff>
      <xdr:row>0</xdr:row>
      <xdr:rowOff>129540</xdr:rowOff>
    </xdr:from>
    <xdr:to>
      <xdr:col>16</xdr:col>
      <xdr:colOff>38100</xdr:colOff>
      <xdr:row>3</xdr:row>
      <xdr:rowOff>22860</xdr:rowOff>
    </xdr:to>
    <xdr:sp macro="" textlink="KPIs!G4">
      <xdr:nvSpPr>
        <xdr:cNvPr id="9" name="TextBox 8">
          <a:extLst>
            <a:ext uri="{FF2B5EF4-FFF2-40B4-BE49-F238E27FC236}">
              <a16:creationId xmlns:a16="http://schemas.microsoft.com/office/drawing/2014/main" id="{1B892282-A666-4924-91D2-53E1FA7A73CA}"/>
            </a:ext>
          </a:extLst>
        </xdr:cNvPr>
        <xdr:cNvSpPr txBox="1"/>
      </xdr:nvSpPr>
      <xdr:spPr>
        <a:xfrm>
          <a:off x="8663940" y="129540"/>
          <a:ext cx="112776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BC0779F-A2C6-4327-BA2E-C435388E10FB}" type="TxLink">
            <a:rPr lang="en-US" sz="2400" b="1" i="0" u="none" strike="noStrike">
              <a:solidFill>
                <a:srgbClr val="FFFF00"/>
              </a:solidFill>
              <a:latin typeface="Calibri"/>
              <a:ea typeface="Calibri"/>
              <a:cs typeface="Calibri"/>
            </a:rPr>
            <a:pPr/>
            <a:t>1480848</a:t>
          </a:fld>
          <a:endParaRPr lang="en-IN" sz="2400" b="1">
            <a:solidFill>
              <a:srgbClr val="FFFF00"/>
            </a:solidFill>
          </a:endParaRPr>
        </a:p>
      </xdr:txBody>
    </xdr:sp>
    <xdr:clientData/>
  </xdr:twoCellAnchor>
  <xdr:twoCellAnchor>
    <xdr:from>
      <xdr:col>0</xdr:col>
      <xdr:colOff>45720</xdr:colOff>
      <xdr:row>4</xdr:row>
      <xdr:rowOff>152400</xdr:rowOff>
    </xdr:from>
    <xdr:to>
      <xdr:col>5</xdr:col>
      <xdr:colOff>480060</xdr:colOff>
      <xdr:row>14</xdr:row>
      <xdr:rowOff>83820</xdr:rowOff>
    </xdr:to>
    <xdr:graphicFrame macro="">
      <xdr:nvGraphicFramePr>
        <xdr:cNvPr id="10" name="Chart 9">
          <a:extLst>
            <a:ext uri="{FF2B5EF4-FFF2-40B4-BE49-F238E27FC236}">
              <a16:creationId xmlns:a16="http://schemas.microsoft.com/office/drawing/2014/main" id="{04A79FBA-B7C6-41A9-A906-95D9043F1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388620</xdr:colOff>
      <xdr:row>4</xdr:row>
      <xdr:rowOff>167640</xdr:rowOff>
    </xdr:from>
    <xdr:to>
      <xdr:col>12</xdr:col>
      <xdr:colOff>45720</xdr:colOff>
      <xdr:row>14</xdr:row>
      <xdr:rowOff>160020</xdr:rowOff>
    </xdr:to>
    <xdr:graphicFrame macro="">
      <xdr:nvGraphicFramePr>
        <xdr:cNvPr id="11" name="Chart 10">
          <a:extLst>
            <a:ext uri="{FF2B5EF4-FFF2-40B4-BE49-F238E27FC236}">
              <a16:creationId xmlns:a16="http://schemas.microsoft.com/office/drawing/2014/main" id="{63D79326-CF79-4454-933A-77DA097C8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53340</xdr:rowOff>
    </xdr:from>
    <xdr:to>
      <xdr:col>5</xdr:col>
      <xdr:colOff>487680</xdr:colOff>
      <xdr:row>26</xdr:row>
      <xdr:rowOff>30480</xdr:rowOff>
    </xdr:to>
    <xdr:graphicFrame macro="">
      <xdr:nvGraphicFramePr>
        <xdr:cNvPr id="12" name="Chart 11">
          <a:extLst>
            <a:ext uri="{FF2B5EF4-FFF2-40B4-BE49-F238E27FC236}">
              <a16:creationId xmlns:a16="http://schemas.microsoft.com/office/drawing/2014/main" id="{A7A8D602-AA4E-4492-8AB7-35E72C43D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586740</xdr:colOff>
      <xdr:row>17</xdr:row>
      <xdr:rowOff>38100</xdr:rowOff>
    </xdr:from>
    <xdr:to>
      <xdr:col>11</xdr:col>
      <xdr:colOff>579120</xdr:colOff>
      <xdr:row>26</xdr:row>
      <xdr:rowOff>68580</xdr:rowOff>
    </xdr:to>
    <xdr:graphicFrame macro="">
      <xdr:nvGraphicFramePr>
        <xdr:cNvPr id="13" name="Chart 12">
          <a:extLst>
            <a:ext uri="{FF2B5EF4-FFF2-40B4-BE49-F238E27FC236}">
              <a16:creationId xmlns:a16="http://schemas.microsoft.com/office/drawing/2014/main" id="{2FA1789D-AF37-405C-8DD8-9289BBE72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586740</xdr:colOff>
      <xdr:row>4</xdr:row>
      <xdr:rowOff>167640</xdr:rowOff>
    </xdr:from>
    <xdr:to>
      <xdr:col>19</xdr:col>
      <xdr:colOff>167640</xdr:colOff>
      <xdr:row>14</xdr:row>
      <xdr:rowOff>76200</xdr:rowOff>
    </xdr:to>
    <xdr:graphicFrame macro="">
      <xdr:nvGraphicFramePr>
        <xdr:cNvPr id="14" name="Chart 13">
          <a:extLst>
            <a:ext uri="{FF2B5EF4-FFF2-40B4-BE49-F238E27FC236}">
              <a16:creationId xmlns:a16="http://schemas.microsoft.com/office/drawing/2014/main" id="{85D1F669-CFA9-4599-B0DE-28E7E16E9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91440</xdr:colOff>
      <xdr:row>3</xdr:row>
      <xdr:rowOff>99060</xdr:rowOff>
    </xdr:from>
    <xdr:to>
      <xdr:col>3</xdr:col>
      <xdr:colOff>388620</xdr:colOff>
      <xdr:row>5</xdr:row>
      <xdr:rowOff>7620</xdr:rowOff>
    </xdr:to>
    <xdr:sp macro="" textlink="">
      <xdr:nvSpPr>
        <xdr:cNvPr id="16" name="TextBox 15">
          <a:extLst>
            <a:ext uri="{FF2B5EF4-FFF2-40B4-BE49-F238E27FC236}">
              <a16:creationId xmlns:a16="http://schemas.microsoft.com/office/drawing/2014/main" id="{CE8D4B31-0AC9-43AA-86B3-186F40D6964D}"/>
            </a:ext>
          </a:extLst>
        </xdr:cNvPr>
        <xdr:cNvSpPr txBox="1"/>
      </xdr:nvSpPr>
      <xdr:spPr>
        <a:xfrm>
          <a:off x="91440" y="647700"/>
          <a:ext cx="21259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Yearly</a:t>
          </a:r>
          <a:r>
            <a:rPr lang="en-IN" sz="1400" b="1" baseline="0">
              <a:solidFill>
                <a:schemeClr val="tx1"/>
              </a:solidFill>
            </a:rPr>
            <a:t> Trend of Net Sales</a:t>
          </a:r>
          <a:endParaRPr lang="en-IN" sz="1400" b="1">
            <a:solidFill>
              <a:schemeClr val="tx1"/>
            </a:solidFill>
          </a:endParaRPr>
        </a:p>
      </xdr:txBody>
    </xdr:sp>
    <xdr:clientData/>
  </xdr:twoCellAnchor>
  <xdr:twoCellAnchor>
    <xdr:from>
      <xdr:col>6</xdr:col>
      <xdr:colOff>426720</xdr:colOff>
      <xdr:row>3</xdr:row>
      <xdr:rowOff>76200</xdr:rowOff>
    </xdr:from>
    <xdr:to>
      <xdr:col>12</xdr:col>
      <xdr:colOff>60960</xdr:colOff>
      <xdr:row>4</xdr:row>
      <xdr:rowOff>167640</xdr:rowOff>
    </xdr:to>
    <xdr:sp macro="" textlink="">
      <xdr:nvSpPr>
        <xdr:cNvPr id="17" name="TextBox 16">
          <a:extLst>
            <a:ext uri="{FF2B5EF4-FFF2-40B4-BE49-F238E27FC236}">
              <a16:creationId xmlns:a16="http://schemas.microsoft.com/office/drawing/2014/main" id="{F9834A70-D6CB-4670-861D-5FCAAC899CDF}"/>
            </a:ext>
          </a:extLst>
        </xdr:cNvPr>
        <xdr:cNvSpPr txBox="1"/>
      </xdr:nvSpPr>
      <xdr:spPr>
        <a:xfrm>
          <a:off x="4084320" y="624840"/>
          <a:ext cx="32918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Net</a:t>
          </a:r>
          <a:r>
            <a:rPr lang="en-IN" sz="1400" b="1" baseline="0">
              <a:solidFill>
                <a:schemeClr val="tx1"/>
              </a:solidFill>
            </a:rPr>
            <a:t> Sales and CAGR % by Account Type</a:t>
          </a:r>
          <a:endParaRPr lang="en-IN" sz="1400" b="1">
            <a:solidFill>
              <a:schemeClr val="tx1"/>
            </a:solidFill>
          </a:endParaRPr>
        </a:p>
      </xdr:txBody>
    </xdr:sp>
    <xdr:clientData/>
  </xdr:twoCellAnchor>
  <xdr:twoCellAnchor>
    <xdr:from>
      <xdr:col>13</xdr:col>
      <xdr:colOff>160020</xdr:colOff>
      <xdr:row>3</xdr:row>
      <xdr:rowOff>106680</xdr:rowOff>
    </xdr:from>
    <xdr:to>
      <xdr:col>18</xdr:col>
      <xdr:colOff>403860</xdr:colOff>
      <xdr:row>5</xdr:row>
      <xdr:rowOff>15240</xdr:rowOff>
    </xdr:to>
    <xdr:sp macro="" textlink="">
      <xdr:nvSpPr>
        <xdr:cNvPr id="18" name="TextBox 17">
          <a:extLst>
            <a:ext uri="{FF2B5EF4-FFF2-40B4-BE49-F238E27FC236}">
              <a16:creationId xmlns:a16="http://schemas.microsoft.com/office/drawing/2014/main" id="{2E44772D-9EEF-45CC-AA90-7443BE6EB315}"/>
            </a:ext>
          </a:extLst>
        </xdr:cNvPr>
        <xdr:cNvSpPr txBox="1"/>
      </xdr:nvSpPr>
      <xdr:spPr>
        <a:xfrm>
          <a:off x="8084820" y="655320"/>
          <a:ext cx="32918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Product</a:t>
          </a:r>
          <a:r>
            <a:rPr lang="en-IN" sz="1400" b="1" baseline="0">
              <a:solidFill>
                <a:schemeClr val="tx1"/>
              </a:solidFill>
            </a:rPr>
            <a:t> Combos and Net Sales</a:t>
          </a:r>
          <a:endParaRPr lang="en-IN" sz="1400" b="1">
            <a:solidFill>
              <a:schemeClr val="tx1"/>
            </a:solidFill>
          </a:endParaRPr>
        </a:p>
      </xdr:txBody>
    </xdr:sp>
    <xdr:clientData/>
  </xdr:twoCellAnchor>
  <xdr:twoCellAnchor>
    <xdr:from>
      <xdr:col>0</xdr:col>
      <xdr:colOff>342900</xdr:colOff>
      <xdr:row>16</xdr:row>
      <xdr:rowOff>30480</xdr:rowOff>
    </xdr:from>
    <xdr:to>
      <xdr:col>5</xdr:col>
      <xdr:colOff>586740</xdr:colOff>
      <xdr:row>17</xdr:row>
      <xdr:rowOff>121920</xdr:rowOff>
    </xdr:to>
    <xdr:sp macro="" textlink="">
      <xdr:nvSpPr>
        <xdr:cNvPr id="19" name="TextBox 18">
          <a:extLst>
            <a:ext uri="{FF2B5EF4-FFF2-40B4-BE49-F238E27FC236}">
              <a16:creationId xmlns:a16="http://schemas.microsoft.com/office/drawing/2014/main" id="{4A688961-8E43-499E-BB56-18F260B8F3AE}"/>
            </a:ext>
          </a:extLst>
        </xdr:cNvPr>
        <xdr:cNvSpPr txBox="1"/>
      </xdr:nvSpPr>
      <xdr:spPr>
        <a:xfrm>
          <a:off x="342900" y="2956560"/>
          <a:ext cx="32918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Top</a:t>
          </a:r>
          <a:r>
            <a:rPr lang="en-IN" sz="1400" b="1" baseline="0">
              <a:solidFill>
                <a:schemeClr val="tx1"/>
              </a:solidFill>
            </a:rPr>
            <a:t> 5 Account Names by Net Sales</a:t>
          </a:r>
          <a:endParaRPr lang="en-IN" sz="1400" b="1">
            <a:solidFill>
              <a:schemeClr val="tx1"/>
            </a:solidFill>
          </a:endParaRPr>
        </a:p>
      </xdr:txBody>
    </xdr:sp>
    <xdr:clientData/>
  </xdr:twoCellAnchor>
  <xdr:twoCellAnchor>
    <xdr:from>
      <xdr:col>6</xdr:col>
      <xdr:colOff>68580</xdr:colOff>
      <xdr:row>16</xdr:row>
      <xdr:rowOff>30480</xdr:rowOff>
    </xdr:from>
    <xdr:to>
      <xdr:col>12</xdr:col>
      <xdr:colOff>91440</xdr:colOff>
      <xdr:row>17</xdr:row>
      <xdr:rowOff>121920</xdr:rowOff>
    </xdr:to>
    <xdr:sp macro="" textlink="">
      <xdr:nvSpPr>
        <xdr:cNvPr id="20" name="TextBox 19">
          <a:extLst>
            <a:ext uri="{FF2B5EF4-FFF2-40B4-BE49-F238E27FC236}">
              <a16:creationId xmlns:a16="http://schemas.microsoft.com/office/drawing/2014/main" id="{040E07F7-7A12-42CF-93A0-4A9DF28E1BEA}"/>
            </a:ext>
          </a:extLst>
        </xdr:cNvPr>
        <xdr:cNvSpPr txBox="1"/>
      </xdr:nvSpPr>
      <xdr:spPr>
        <a:xfrm>
          <a:off x="3726180" y="2956560"/>
          <a:ext cx="36804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Yearly</a:t>
          </a:r>
          <a:r>
            <a:rPr lang="en-IN" sz="1400" b="1" baseline="0">
              <a:solidFill>
                <a:schemeClr val="tx1"/>
              </a:solidFill>
            </a:rPr>
            <a:t> Trend of Net Sales with Marketing Effect</a:t>
          </a:r>
          <a:endParaRPr lang="en-IN" sz="1400" b="1">
            <a:solidFill>
              <a:schemeClr val="tx1"/>
            </a:solidFill>
          </a:endParaRPr>
        </a:p>
      </xdr:txBody>
    </xdr:sp>
    <xdr:clientData/>
  </xdr:twoCellAnchor>
  <xdr:twoCellAnchor>
    <xdr:from>
      <xdr:col>12</xdr:col>
      <xdr:colOff>121920</xdr:colOff>
      <xdr:row>16</xdr:row>
      <xdr:rowOff>129540</xdr:rowOff>
    </xdr:from>
    <xdr:to>
      <xdr:col>18</xdr:col>
      <xdr:colOff>579120</xdr:colOff>
      <xdr:row>27</xdr:row>
      <xdr:rowOff>167640</xdr:rowOff>
    </xdr:to>
    <xdr:graphicFrame macro="">
      <xdr:nvGraphicFramePr>
        <xdr:cNvPr id="21" name="Chart 20">
          <a:extLst>
            <a:ext uri="{FF2B5EF4-FFF2-40B4-BE49-F238E27FC236}">
              <a16:creationId xmlns:a16="http://schemas.microsoft.com/office/drawing/2014/main" id="{C491A710-A466-4E5C-90BF-0AD39C650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381000</xdr:colOff>
      <xdr:row>15</xdr:row>
      <xdr:rowOff>167640</xdr:rowOff>
    </xdr:from>
    <xdr:to>
      <xdr:col>18</xdr:col>
      <xdr:colOff>403860</xdr:colOff>
      <xdr:row>17</xdr:row>
      <xdr:rowOff>76200</xdr:rowOff>
    </xdr:to>
    <xdr:sp macro="" textlink="">
      <xdr:nvSpPr>
        <xdr:cNvPr id="22" name="TextBox 21">
          <a:extLst>
            <a:ext uri="{FF2B5EF4-FFF2-40B4-BE49-F238E27FC236}">
              <a16:creationId xmlns:a16="http://schemas.microsoft.com/office/drawing/2014/main" id="{1124C118-E5BD-4AE9-9048-5ECF3C549C90}"/>
            </a:ext>
          </a:extLst>
        </xdr:cNvPr>
        <xdr:cNvSpPr txBox="1"/>
      </xdr:nvSpPr>
      <xdr:spPr>
        <a:xfrm>
          <a:off x="7696200" y="2910840"/>
          <a:ext cx="36804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tx1"/>
              </a:solidFill>
            </a:rPr>
            <a:t>Product</a:t>
          </a:r>
          <a:r>
            <a:rPr lang="en-IN" sz="1400" b="1" baseline="0">
              <a:solidFill>
                <a:schemeClr val="tx1"/>
              </a:solidFill>
            </a:rPr>
            <a:t> Combos and CAGR %</a:t>
          </a:r>
          <a:endParaRPr lang="en-IN" sz="1400" b="1">
            <a:solidFill>
              <a:schemeClr val="tx1"/>
            </a:solidFill>
          </a:endParaRPr>
        </a:p>
      </xdr:txBody>
    </xdr:sp>
    <xdr:clientData/>
  </xdr:twoCellAnchor>
  <xdr:twoCellAnchor editAs="oneCell">
    <xdr:from>
      <xdr:col>20</xdr:col>
      <xdr:colOff>373380</xdr:colOff>
      <xdr:row>5</xdr:row>
      <xdr:rowOff>152400</xdr:rowOff>
    </xdr:from>
    <xdr:to>
      <xdr:col>23</xdr:col>
      <xdr:colOff>266700</xdr:colOff>
      <xdr:row>11</xdr:row>
      <xdr:rowOff>83820</xdr:rowOff>
    </xdr:to>
    <mc:AlternateContent xmlns:mc="http://schemas.openxmlformats.org/markup-compatibility/2006" xmlns:a14="http://schemas.microsoft.com/office/drawing/2010/main">
      <mc:Choice Requires="a14">
        <xdr:graphicFrame macro="">
          <xdr:nvGraphicFramePr>
            <xdr:cNvPr id="24" name="Account Type 1">
              <a:extLst>
                <a:ext uri="{FF2B5EF4-FFF2-40B4-BE49-F238E27FC236}">
                  <a16:creationId xmlns:a16="http://schemas.microsoft.com/office/drawing/2014/main" id="{885E9EA8-9194-4675-907F-3571E13DDE3C}"/>
                </a:ext>
              </a:extLst>
            </xdr:cNvPr>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mlns="">
        <xdr:sp macro="" textlink="">
          <xdr:nvSpPr>
            <xdr:cNvPr id="0" name=""/>
            <xdr:cNvSpPr>
              <a:spLocks noTextEdit="1"/>
            </xdr:cNvSpPr>
          </xdr:nvSpPr>
          <xdr:spPr>
            <a:xfrm>
              <a:off x="12565380" y="1066800"/>
              <a:ext cx="172212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365760</xdr:colOff>
      <xdr:row>14</xdr:row>
      <xdr:rowOff>175260</xdr:rowOff>
    </xdr:from>
    <xdr:to>
      <xdr:col>23</xdr:col>
      <xdr:colOff>121920</xdr:colOff>
      <xdr:row>18</xdr:row>
      <xdr:rowOff>76200</xdr:rowOff>
    </xdr:to>
    <mc:AlternateContent xmlns:mc="http://schemas.openxmlformats.org/markup-compatibility/2006" xmlns:a14="http://schemas.microsoft.com/office/drawing/2010/main">
      <mc:Choice Requires="a14">
        <xdr:graphicFrame macro="">
          <xdr:nvGraphicFramePr>
            <xdr:cNvPr id="25" name="Catalog Inclusion 1">
              <a:extLst>
                <a:ext uri="{FF2B5EF4-FFF2-40B4-BE49-F238E27FC236}">
                  <a16:creationId xmlns:a16="http://schemas.microsoft.com/office/drawing/2014/main" id="{E8FB4274-6B8B-4C4C-9AFD-53958BD64EA0}"/>
                </a:ext>
              </a:extLst>
            </xdr:cNvPr>
            <xdr:cNvGraphicFramePr/>
          </xdr:nvGraphicFramePr>
          <xdr:xfrm>
            <a:off x="0" y="0"/>
            <a:ext cx="0" cy="0"/>
          </xdr:xfrm>
          <a:graphic>
            <a:graphicData uri="http://schemas.microsoft.com/office/drawing/2010/slicer">
              <sle:slicer xmlns:sle="http://schemas.microsoft.com/office/drawing/2010/slicer" name="Catalog Inclusion 1"/>
            </a:graphicData>
          </a:graphic>
        </xdr:graphicFrame>
      </mc:Choice>
      <mc:Fallback xmlns="">
        <xdr:sp macro="" textlink="">
          <xdr:nvSpPr>
            <xdr:cNvPr id="0" name=""/>
            <xdr:cNvSpPr>
              <a:spLocks noTextEdit="1"/>
            </xdr:cNvSpPr>
          </xdr:nvSpPr>
          <xdr:spPr>
            <a:xfrm>
              <a:off x="12557760" y="2735580"/>
              <a:ext cx="158496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365760</xdr:colOff>
      <xdr:row>11</xdr:row>
      <xdr:rowOff>76200</xdr:rowOff>
    </xdr:from>
    <xdr:to>
      <xdr:col>23</xdr:col>
      <xdr:colOff>121920</xdr:colOff>
      <xdr:row>15</xdr:row>
      <xdr:rowOff>7620</xdr:rowOff>
    </xdr:to>
    <mc:AlternateContent xmlns:mc="http://schemas.openxmlformats.org/markup-compatibility/2006" xmlns:a14="http://schemas.microsoft.com/office/drawing/2010/main">
      <mc:Choice Requires="a14">
        <xdr:graphicFrame macro="">
          <xdr:nvGraphicFramePr>
            <xdr:cNvPr id="26" name="Posters 1">
              <a:extLst>
                <a:ext uri="{FF2B5EF4-FFF2-40B4-BE49-F238E27FC236}">
                  <a16:creationId xmlns:a16="http://schemas.microsoft.com/office/drawing/2014/main" id="{2E82CA40-92E5-45B1-B670-D8256F44CCD1}"/>
                </a:ext>
              </a:extLst>
            </xdr:cNvPr>
            <xdr:cNvGraphicFramePr/>
          </xdr:nvGraphicFramePr>
          <xdr:xfrm>
            <a:off x="0" y="0"/>
            <a:ext cx="0" cy="0"/>
          </xdr:xfrm>
          <a:graphic>
            <a:graphicData uri="http://schemas.microsoft.com/office/drawing/2010/slicer">
              <sle:slicer xmlns:sle="http://schemas.microsoft.com/office/drawing/2010/slicer" name="Posters 1"/>
            </a:graphicData>
          </a:graphic>
        </xdr:graphicFrame>
      </mc:Choice>
      <mc:Fallback xmlns="">
        <xdr:sp macro="" textlink="">
          <xdr:nvSpPr>
            <xdr:cNvPr id="0" name=""/>
            <xdr:cNvSpPr>
              <a:spLocks noTextEdit="1"/>
            </xdr:cNvSpPr>
          </xdr:nvSpPr>
          <xdr:spPr>
            <a:xfrm>
              <a:off x="12557760" y="2087880"/>
              <a:ext cx="158496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373380</xdr:colOff>
      <xdr:row>18</xdr:row>
      <xdr:rowOff>60960</xdr:rowOff>
    </xdr:from>
    <xdr:to>
      <xdr:col>23</xdr:col>
      <xdr:colOff>129540</xdr:colOff>
      <xdr:row>22</xdr:row>
      <xdr:rowOff>0</xdr:rowOff>
    </xdr:to>
    <mc:AlternateContent xmlns:mc="http://schemas.openxmlformats.org/markup-compatibility/2006" xmlns:a14="http://schemas.microsoft.com/office/drawing/2010/main">
      <mc:Choice Requires="a14">
        <xdr:graphicFrame macro="">
          <xdr:nvGraphicFramePr>
            <xdr:cNvPr id="27" name="Social Media 1">
              <a:extLst>
                <a:ext uri="{FF2B5EF4-FFF2-40B4-BE49-F238E27FC236}">
                  <a16:creationId xmlns:a16="http://schemas.microsoft.com/office/drawing/2014/main" id="{23D2CDA6-80F9-48E6-82EF-EF13820D6868}"/>
                </a:ext>
              </a:extLst>
            </xdr:cNvPr>
            <xdr:cNvGraphicFramePr/>
          </xdr:nvGraphicFramePr>
          <xdr:xfrm>
            <a:off x="0" y="0"/>
            <a:ext cx="0" cy="0"/>
          </xdr:xfrm>
          <a:graphic>
            <a:graphicData uri="http://schemas.microsoft.com/office/drawing/2010/slicer">
              <sle:slicer xmlns:sle="http://schemas.microsoft.com/office/drawing/2010/slicer" name="Social Media 1"/>
            </a:graphicData>
          </a:graphic>
        </xdr:graphicFrame>
      </mc:Choice>
      <mc:Fallback xmlns="">
        <xdr:sp macro="" textlink="">
          <xdr:nvSpPr>
            <xdr:cNvPr id="0" name=""/>
            <xdr:cNvSpPr>
              <a:spLocks noTextEdit="1"/>
            </xdr:cNvSpPr>
          </xdr:nvSpPr>
          <xdr:spPr>
            <a:xfrm>
              <a:off x="12565380" y="3352800"/>
              <a:ext cx="158496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373380</xdr:colOff>
      <xdr:row>21</xdr:row>
      <xdr:rowOff>167640</xdr:rowOff>
    </xdr:from>
    <xdr:to>
      <xdr:col>23</xdr:col>
      <xdr:colOff>129540</xdr:colOff>
      <xdr:row>25</xdr:row>
      <xdr:rowOff>152400</xdr:rowOff>
    </xdr:to>
    <mc:AlternateContent xmlns:mc="http://schemas.openxmlformats.org/markup-compatibility/2006" xmlns:a14="http://schemas.microsoft.com/office/drawing/2010/main">
      <mc:Choice Requires="a14">
        <xdr:graphicFrame macro="">
          <xdr:nvGraphicFramePr>
            <xdr:cNvPr id="28" name="Coupons 1">
              <a:extLst>
                <a:ext uri="{FF2B5EF4-FFF2-40B4-BE49-F238E27FC236}">
                  <a16:creationId xmlns:a16="http://schemas.microsoft.com/office/drawing/2014/main" id="{D57B7F46-61C2-4D03-B1FF-9731871CF63D}"/>
                </a:ext>
              </a:extLst>
            </xdr:cNvPr>
            <xdr:cNvGraphicFramePr/>
          </xdr:nvGraphicFramePr>
          <xdr:xfrm>
            <a:off x="0" y="0"/>
            <a:ext cx="0" cy="0"/>
          </xdr:xfrm>
          <a:graphic>
            <a:graphicData uri="http://schemas.microsoft.com/office/drawing/2010/slicer">
              <sle:slicer xmlns:sle="http://schemas.microsoft.com/office/drawing/2010/slicer" name="Coupons 1"/>
            </a:graphicData>
          </a:graphic>
        </xdr:graphicFrame>
      </mc:Choice>
      <mc:Fallback xmlns="">
        <xdr:sp macro="" textlink="">
          <xdr:nvSpPr>
            <xdr:cNvPr id="0" name=""/>
            <xdr:cNvSpPr>
              <a:spLocks noTextEdit="1"/>
            </xdr:cNvSpPr>
          </xdr:nvSpPr>
          <xdr:spPr>
            <a:xfrm>
              <a:off x="12565380" y="4008120"/>
              <a:ext cx="158496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487680</xdr:colOff>
      <xdr:row>0</xdr:row>
      <xdr:rowOff>0</xdr:rowOff>
    </xdr:from>
    <xdr:to>
      <xdr:col>23</xdr:col>
      <xdr:colOff>175260</xdr:colOff>
      <xdr:row>3</xdr:row>
      <xdr:rowOff>30480</xdr:rowOff>
    </xdr:to>
    <mc:AlternateContent xmlns:mc="http://schemas.openxmlformats.org/markup-compatibility/2006" xmlns:a14="http://schemas.microsoft.com/office/drawing/2010/main">
      <mc:Choice Requires="a14">
        <xdr:graphicFrame macro="">
          <xdr:nvGraphicFramePr>
            <xdr:cNvPr id="30" name="date (Year) 1">
              <a:extLst>
                <a:ext uri="{FF2B5EF4-FFF2-40B4-BE49-F238E27FC236}">
                  <a16:creationId xmlns:a16="http://schemas.microsoft.com/office/drawing/2014/main" id="{A6E41BAB-8FBD-4C11-A362-7D6A4C5C48B3}"/>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11460480" y="0"/>
              <a:ext cx="273558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114300</xdr:colOff>
      <xdr:row>8</xdr:row>
      <xdr:rowOff>3810</xdr:rowOff>
    </xdr:from>
    <xdr:to>
      <xdr:col>16</xdr:col>
      <xdr:colOff>45720</xdr:colOff>
      <xdr:row>23</xdr:row>
      <xdr:rowOff>22860</xdr:rowOff>
    </xdr:to>
    <xdr:graphicFrame macro="">
      <xdr:nvGraphicFramePr>
        <xdr:cNvPr id="3" name="Chart 2">
          <a:extLst>
            <a:ext uri="{FF2B5EF4-FFF2-40B4-BE49-F238E27FC236}">
              <a16:creationId xmlns:a16="http://schemas.microsoft.com/office/drawing/2014/main" id="{C8D6F295-E926-97F9-425C-6EDF6FC5C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487680</xdr:colOff>
      <xdr:row>9</xdr:row>
      <xdr:rowOff>91440</xdr:rowOff>
    </xdr:from>
    <xdr:to>
      <xdr:col>8</xdr:col>
      <xdr:colOff>167640</xdr:colOff>
      <xdr:row>24</xdr:row>
      <xdr:rowOff>60960</xdr:rowOff>
    </xdr:to>
    <xdr:graphicFrame macro="">
      <xdr:nvGraphicFramePr>
        <xdr:cNvPr id="2" name="Chart 1">
          <a:extLst>
            <a:ext uri="{FF2B5EF4-FFF2-40B4-BE49-F238E27FC236}">
              <a16:creationId xmlns:a16="http://schemas.microsoft.com/office/drawing/2014/main" id="{DBD3EB66-F11D-274C-9848-3F46800CA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502920</xdr:colOff>
      <xdr:row>8</xdr:row>
      <xdr:rowOff>160020</xdr:rowOff>
    </xdr:from>
    <xdr:to>
      <xdr:col>16</xdr:col>
      <xdr:colOff>160020</xdr:colOff>
      <xdr:row>25</xdr:row>
      <xdr:rowOff>129540</xdr:rowOff>
    </xdr:to>
    <xdr:graphicFrame macro="">
      <xdr:nvGraphicFramePr>
        <xdr:cNvPr id="2" name="Chart 1">
          <a:extLst>
            <a:ext uri="{FF2B5EF4-FFF2-40B4-BE49-F238E27FC236}">
              <a16:creationId xmlns:a16="http://schemas.microsoft.com/office/drawing/2014/main" id="{8D599791-E431-42A9-DEE7-0501D9770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50702546295" backgroundQuery="1" createdVersion="8" refreshedVersion="8" minRefreshableVersion="3" recordCount="0" supportSubquery="1" supportAdvancedDrill="1" xr:uid="{BCC21671-DA5E-4B6F-9BC5-99B2E3F88F57}">
  <cacheSource type="external" connectionId="4"/>
  <cacheFields count="8">
    <cacheField name="[Measures].[Net_Sales_no_marketing]" caption="Net_Sales_no_marketing" numFmtId="0" hierarchy="41" level="32767"/>
    <cacheField name="[dim_date].[date (Year)].[date (Year)]" caption="date (Year)" numFmtId="0" hierarchy="1" level="1">
      <sharedItems count="5">
        <s v="2017"/>
        <s v="2018"/>
        <s v="2019"/>
        <s v="2020"/>
        <s v="2021"/>
      </sharedItems>
    </cacheField>
    <cacheField name="[Measures].[Net_Sales_Marketing]" caption="Net_Sales_Marketing" numFmtId="0" hierarchy="44" level="32767"/>
    <cacheField name="[Table1_1].[Social Media].[Social Media]" caption="Social Media" numFmtId="0" hierarchy="12" level="1">
      <sharedItems containsSemiMixedTypes="0" containsNonDate="0" containsString="0"/>
    </cacheField>
    <cacheField name="[Table1_1].[Account Type].[Account Type]" caption="Account Type" numFmtId="0" hierarchy="8" level="1">
      <sharedItems containsSemiMixedTypes="0" containsNonDate="0" containsString="0"/>
    </cacheField>
    <cacheField name="[Table1_1].[Catalog Inclusion].[Catalog Inclusion]" caption="Catalog Inclusion" numFmtId="0" hierarchy="14" level="1">
      <sharedItems containsSemiMixedTypes="0" containsNonDate="0" containsString="0"/>
    </cacheField>
    <cacheField name="[Table1_1].[Posters].[Posters]" caption="Posters" numFmtId="0" hierarchy="15" level="1">
      <sharedItems containsSemiMixedTypes="0" containsNonDate="0" containsString="0"/>
    </cacheField>
    <cacheField name="[Table1_1].[Coupons].[Coupons]" caption="Coupons" numFmtId="0" hierarchy="13" level="1">
      <sharedItems containsSemiMixedTypes="0" containsNonDate="0" containsString="0"/>
    </cacheField>
  </cacheFields>
  <cacheHierarchies count="51">
    <cacheHierarchy uniqueName="[dim_date].[date]" caption="date" attribute="1" time="1" defaultMemberUniqueName="[dim_date].[date].[All]" allUniqueName="[dim_date].[date].[All]" dimensionUniqueName="[dim_date]" displayFolder="" count="2" memberValueDatatype="7"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0" memberValueDatatype="130" unbalanced="0"/>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2" memberValueDatatype="130" unbalanced="0">
      <fieldsUsage count="2">
        <fieldUsage x="-1"/>
        <fieldUsage x="4"/>
      </fieldsUsage>
    </cacheHierarchy>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2" memberValueDatatype="130" unbalanced="0">
      <fieldsUsage count="2">
        <fieldUsage x="-1"/>
        <fieldUsage x="3"/>
      </fieldsUsage>
    </cacheHierarchy>
    <cacheHierarchy uniqueName="[Table1_1].[Coupons]" caption="Coupons" attribute="1" defaultMemberUniqueName="[Table1_1].[Coupons].[All]" allUniqueName="[Table1_1].[Coupons].[All]" dimensionUniqueName="[Table1_1]" displayFolder="" count="2" memberValueDatatype="130" unbalanced="0">
      <fieldsUsage count="2">
        <fieldUsage x="-1"/>
        <fieldUsage x="7"/>
      </fieldsUsage>
    </cacheHierarchy>
    <cacheHierarchy uniqueName="[Table1_1].[Catalog Inclusion]" caption="Catalog Inclusion" attribute="1" defaultMemberUniqueName="[Table1_1].[Catalog Inclusion].[All]" allUniqueName="[Table1_1].[Catalog Inclusion].[All]" dimensionUniqueName="[Table1_1]" displayFolder="" count="2" memberValueDatatype="130" unbalanced="0">
      <fieldsUsage count="2">
        <fieldUsage x="-1"/>
        <fieldUsage x="5"/>
      </fieldsUsage>
    </cacheHierarchy>
    <cacheHierarchy uniqueName="[Table1_1].[Posters]" caption="Posters" attribute="1" defaultMemberUniqueName="[Table1_1].[Posters].[All]" allUniqueName="[Table1_1].[Posters].[All]" dimensionUniqueName="[Table1_1]" displayFolder="" count="2" memberValueDatatype="130" unbalanced="0">
      <fieldsUsage count="2">
        <fieldUsage x="-1"/>
        <fieldUsage x="6"/>
      </fieldsUsage>
    </cacheHierarchy>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cacheHierarchy uniqueName="[Measures].[CAGR]" caption="CAGR" measure="1" displayFolder="" measureGroup="Table1_1" count="0"/>
    <cacheHierarchy uniqueName="[Measures].[Net_Sales Product 1]" caption="Net_Sales Product 1" measure="1" displayFolder="" measureGroup="Table1_1" count="0"/>
    <cacheHierarchy uniqueName="[Measures].[Product1_CAGR]" caption="Product1_CAGR" measure="1" displayFolder="" measureGroup="Table1_1" count="0"/>
    <cacheHierarchy uniqueName="[Measures].[Net_Sales Product 2]" caption="Net_Sales Product 2" measure="1" displayFolder="" measureGroup="Table1_1" count="0"/>
    <cacheHierarchy uniqueName="[Measures].[Product2_CAGR]" caption="Product2_CAGR" measure="1" displayFolder="" measureGroup="Table1_1" count="0"/>
    <cacheHierarchy uniqueName="[Measures].[Net_Sales Product3]" caption="Net_Sales Product3" measure="1" displayFolder="" measureGroup="Table1_1" count="0"/>
    <cacheHierarchy uniqueName="[Measures].[Product3_CAGR]" caption="Product3_CAGR" measure="1" displayFolder="" measureGroup="Table1_1" count="0"/>
    <cacheHierarchy uniqueName="[Measures].[Net_Sales_Product1_Product2_Product3]" caption="Net_Sales_Product1_Product2_Product3" measure="1" displayFolder="" measureGroup="Table1_1" count="0"/>
    <cacheHierarchy uniqueName="[Measures].[CAGR_all_products]" caption="CAGR_all_products" measure="1" displayFolder="" measureGroup="Table1_1" count="0"/>
    <cacheHierarchy uniqueName="[Measures].[Net_Sales_no_marketing]" caption="Net_Sales_no_marketing" measure="1" displayFolder="" measureGroup="Table1_1" count="0" oneField="1">
      <fieldsUsage count="1">
        <fieldUsage x="0"/>
      </fieldsUsage>
    </cacheHierarchy>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oneField="1">
      <fieldsUsage count="1">
        <fieldUsage x="2"/>
      </fieldsUsage>
    </cacheHierarchy>
    <cacheHierarchy uniqueName="[Measures].[Net_Sales]" caption="Net_Sales" measure="1" displayFolder="" measureGroup="Table1_1" count="0"/>
    <cacheHierarchy uniqueName="[Measures].[CAGR_with_marketing]" caption="CAGR_with_marketing" measure="1" displayFolder="" measureGroup="Table1_1" count="0"/>
    <cacheHierarchy uniqueName="[Measures].[CAGR_without_marketing]" caption="CAGR_without_marketing" measure="1" displayFolder="" measureGroup="Table1_1" count="0"/>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3">
    <dimension name="dim_date" uniqueName="[dim_date]" caption="dim_date"/>
    <dimension measure="1" name="Measures" uniqueName="[Measures]" caption="Measures"/>
    <dimension name="Table1_1" uniqueName="[Table1_1]" caption="Table1_1"/>
  </dimensions>
  <measureGroups count="2">
    <measureGroup name="dim_date" caption="dim_date"/>
    <measureGroup name="Table1_1" caption="Table1_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94406944446" backgroundQuery="1" createdVersion="8" refreshedVersion="8" minRefreshableVersion="3" recordCount="0" supportSubquery="1" supportAdvancedDrill="1" xr:uid="{91BDF3F0-6D10-4C94-818C-724518AD6D0A}">
  <cacheSource type="external" connectionId="4"/>
  <cacheFields count="5">
    <cacheField name="[Table1_1].[Account Type].[Account Type]" caption="Account Type" numFmtId="0" hierarchy="8" level="1">
      <sharedItems count="4">
        <s v="Medium Business"/>
        <s v="Online Retailer"/>
        <s v="Small Business"/>
        <s v="Wholesale Distributor"/>
      </sharedItems>
    </cacheField>
    <cacheField name="[Measures].[CAGR_with_marketing]" caption="CAGR_with_marketing" numFmtId="0" hierarchy="46" level="32767"/>
    <cacheField name="[Measures].[CAGR_without_marketing]" caption="CAGR_without_marketing" numFmtId="0" hierarchy="47" level="32767"/>
    <cacheField name="[Measures].[Net_Sales_no_marketing]" caption="Net_Sales_no_marketing" numFmtId="0" hierarchy="41" level="32767"/>
    <cacheField name="[Measures].[Net_Sales_Marketing]" caption="Net_Sales_Marketing" numFmtId="0" hierarchy="44" level="32767"/>
  </cacheFields>
  <cacheHierarchies count="51">
    <cacheHierarchy uniqueName="[dim_date].[date]" caption="date" attribute="1" time="1" defaultMemberUniqueName="[dim_date].[date].[All]" allUniqueName="[dim_date].[date].[All]" dimensionUniqueName="[dim_date]" displayFolder="" count="0" memberValueDatatype="7"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0" memberValueDatatype="130" unbalanced="0"/>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2" memberValueDatatype="130" unbalanced="0">
      <fieldsUsage count="2">
        <fieldUsage x="-1"/>
        <fieldUsage x="0"/>
      </fieldsUsage>
    </cacheHierarchy>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0" memberValueDatatype="130" unbalanced="0"/>
    <cacheHierarchy uniqueName="[Table1_1].[Coupons]" caption="Coupons" attribute="1" defaultMemberUniqueName="[Table1_1].[Coupons].[All]" allUniqueName="[Table1_1].[Coupons].[All]" dimensionUniqueName="[Table1_1]" displayFolder="" count="0" memberValueDatatype="130" unbalanced="0"/>
    <cacheHierarchy uniqueName="[Table1_1].[Catalog Inclusion]" caption="Catalog Inclusion" attribute="1" defaultMemberUniqueName="[Table1_1].[Catalog Inclusion].[All]" allUniqueName="[Table1_1].[Catalog Inclusion].[All]" dimensionUniqueName="[Table1_1]" displayFolder="" count="0" memberValueDatatype="130" unbalanced="0"/>
    <cacheHierarchy uniqueName="[Table1_1].[Posters]" caption="Posters" attribute="1" defaultMemberUniqueName="[Table1_1].[Posters].[All]" allUniqueName="[Table1_1].[Posters].[All]" dimensionUniqueName="[Table1_1]" displayFolder="" count="0" memberValueDatatype="130" unbalanced="0"/>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cacheHierarchy uniqueName="[Measures].[CAGR]" caption="CAGR" measure="1" displayFolder="" measureGroup="Table1_1" count="0"/>
    <cacheHierarchy uniqueName="[Measures].[Net_Sales Product 1]" caption="Net_Sales Product 1" measure="1" displayFolder="" measureGroup="Table1_1" count="0"/>
    <cacheHierarchy uniqueName="[Measures].[Product1_CAGR]" caption="Product1_CAGR" measure="1" displayFolder="" measureGroup="Table1_1" count="0"/>
    <cacheHierarchy uniqueName="[Measures].[Net_Sales Product 2]" caption="Net_Sales Product 2" measure="1" displayFolder="" measureGroup="Table1_1" count="0"/>
    <cacheHierarchy uniqueName="[Measures].[Product2_CAGR]" caption="Product2_CAGR" measure="1" displayFolder="" measureGroup="Table1_1" count="0"/>
    <cacheHierarchy uniqueName="[Measures].[Net_Sales Product3]" caption="Net_Sales Product3" measure="1" displayFolder="" measureGroup="Table1_1" count="0"/>
    <cacheHierarchy uniqueName="[Measures].[Product3_CAGR]" caption="Product3_CAGR" measure="1" displayFolder="" measureGroup="Table1_1" count="0"/>
    <cacheHierarchy uniqueName="[Measures].[Net_Sales_Product1_Product2_Product3]" caption="Net_Sales_Product1_Product2_Product3" measure="1" displayFolder="" measureGroup="Table1_1" count="0"/>
    <cacheHierarchy uniqueName="[Measures].[CAGR_all_products]" caption="CAGR_all_products" measure="1" displayFolder="" measureGroup="Table1_1" count="0"/>
    <cacheHierarchy uniqueName="[Measures].[Net_Sales_no_marketing]" caption="Net_Sales_no_marketing" measure="1" displayFolder="" measureGroup="Table1_1" count="0" oneField="1">
      <fieldsUsage count="1">
        <fieldUsage x="3"/>
      </fieldsUsage>
    </cacheHierarchy>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oneField="1">
      <fieldsUsage count="1">
        <fieldUsage x="4"/>
      </fieldsUsage>
    </cacheHierarchy>
    <cacheHierarchy uniqueName="[Measures].[Net_Sales]" caption="Net_Sales" measure="1" displayFolder="" measureGroup="Table1_1" count="0"/>
    <cacheHierarchy uniqueName="[Measures].[CAGR_with_marketing]" caption="CAGR_with_marketing" measure="1" displayFolder="" measureGroup="Table1_1" count="0" oneField="1">
      <fieldsUsage count="1">
        <fieldUsage x="1"/>
      </fieldsUsage>
    </cacheHierarchy>
    <cacheHierarchy uniqueName="[Measures].[CAGR_without_marketing]" caption="CAGR_without_marketing" measure="1" displayFolder="" measureGroup="Table1_1" count="0" oneField="1">
      <fieldsUsage count="1">
        <fieldUsage x="2"/>
      </fieldsUsage>
    </cacheHierarchy>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3">
    <dimension name="dim_date" uniqueName="[dim_date]" caption="dim_date"/>
    <dimension measure="1" name="Measures" uniqueName="[Measures]" caption="Measures"/>
    <dimension name="Table1_1" uniqueName="[Table1_1]" caption="Table1_1"/>
  </dimensions>
  <measureGroups count="2">
    <measureGroup name="dim_date" caption="dim_date"/>
    <measureGroup name="Table1_1" caption="Table1_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50699421293" backgroundQuery="1" createdVersion="3" refreshedVersion="8" minRefreshableVersion="3" recordCount="0" supportSubquery="1" supportAdvancedDrill="1" xr:uid="{CC49B7A1-6821-41C7-81AC-6C5DB5320C68}">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dim_date].[date]" caption="date" attribute="1" time="1" defaultMemberUniqueName="[dim_date].[date].[All]" allUniqueName="[dim_date].[date].[All]" dimensionUniqueName="[dim_date]" displayFolder="" count="0" memberValueDatatype="7" unbalanced="0"/>
    <cacheHierarchy uniqueName="[dim_date].[date (Year)]" caption="date (Year)" attribute="1" defaultMemberUniqueName="[dim_date].[date (Year)].[All]" allUniqueName="[dim_date].[date (Year)].[All]" dimensionUniqueName="[dim_date]" displayFolder="" count="2"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0" memberValueDatatype="130" unbalanced="0"/>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2" memberValueDatatype="130" unbalanced="0"/>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2" memberValueDatatype="130" unbalanced="0"/>
    <cacheHierarchy uniqueName="[Table1_1].[Coupons]" caption="Coupons" attribute="1" defaultMemberUniqueName="[Table1_1].[Coupons].[All]" allUniqueName="[Table1_1].[Coupons].[All]" dimensionUniqueName="[Table1_1]" displayFolder="" count="2" memberValueDatatype="130" unbalanced="0"/>
    <cacheHierarchy uniqueName="[Table1_1].[Catalog Inclusion]" caption="Catalog Inclusion" attribute="1" defaultMemberUniqueName="[Table1_1].[Catalog Inclusion].[All]" allUniqueName="[Table1_1].[Catalog Inclusion].[All]" dimensionUniqueName="[Table1_1]" displayFolder="" count="2" memberValueDatatype="130" unbalanced="0"/>
    <cacheHierarchy uniqueName="[Table1_1].[Posters]" caption="Posters" attribute="1" defaultMemberUniqueName="[Table1_1].[Posters].[All]" allUniqueName="[Table1_1].[Posters].[All]" dimensionUniqueName="[Table1_1]" displayFolder="" count="2" memberValueDatatype="130" unbalanced="0"/>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cacheHierarchy uniqueName="[Measures].[CAGR]" caption="CAGR" measure="1" displayFolder="" measureGroup="Table1_1" count="0"/>
    <cacheHierarchy uniqueName="[Measures].[Net_Sales Product 1]" caption="Net_Sales Product 1" measure="1" displayFolder="" measureGroup="Table1_1" count="0"/>
    <cacheHierarchy uniqueName="[Measures].[Product1_CAGR]" caption="Product1_CAGR" measure="1" displayFolder="" measureGroup="Table1_1" count="0"/>
    <cacheHierarchy uniqueName="[Measures].[Net_Sales Product 2]" caption="Net_Sales Product 2" measure="1" displayFolder="" measureGroup="Table1_1" count="0"/>
    <cacheHierarchy uniqueName="[Measures].[Product2_CAGR]" caption="Product2_CAGR" measure="1" displayFolder="" measureGroup="Table1_1" count="0"/>
    <cacheHierarchy uniqueName="[Measures].[Net_Sales Product3]" caption="Net_Sales Product3" measure="1" displayFolder="" measureGroup="Table1_1" count="0"/>
    <cacheHierarchy uniqueName="[Measures].[Product3_CAGR]" caption="Product3_CAGR" measure="1" displayFolder="" measureGroup="Table1_1" count="0"/>
    <cacheHierarchy uniqueName="[Measures].[Net_Sales_Product1_Product2_Product3]" caption="Net_Sales_Product1_Product2_Product3" measure="1" displayFolder="" measureGroup="Table1_1" count="0"/>
    <cacheHierarchy uniqueName="[Measures].[CAGR_all_products]" caption="CAGR_all_products" measure="1" displayFolder="" measureGroup="Table1_1" count="0"/>
    <cacheHierarchy uniqueName="[Measures].[Net_Sales_no_marketing]" caption="Net_Sales_no_marketing" measure="1" displayFolder="" measureGroup="Table1_1" count="0"/>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cacheHierarchy uniqueName="[Measures].[Net_Sales]" caption="Net_Sales" measure="1" displayFolder="" measureGroup="Table1_1" count="0"/>
    <cacheHierarchy uniqueName="[Measures].[CAGR_with_marketing]" caption="CAGR_with_marketing" measure="1" displayFolder="" measureGroup="Table1_1" count="0"/>
    <cacheHierarchy uniqueName="[Measures].[CAGR_without_marketing]" caption="CAGR_without_marketing" measure="1" displayFolder="" measureGroup="Table1_1" count="0"/>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4503206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5070011574" backgroundQuery="1" createdVersion="3" refreshedVersion="8" minRefreshableVersion="3" recordCount="0" supportSubquery="1" supportAdvancedDrill="1" xr:uid="{1B3CF589-2FC1-4248-BBD8-96253768D42D}">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dim_date].[date]" caption="date" attribute="1" time="1" defaultMemberUniqueName="[dim_date].[date].[All]" allUniqueName="[dim_date].[date].[All]" dimensionUniqueName="[dim_date]" displayFolder="" count="2" memberValueDatatype="7"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0" memberValueDatatype="130" unbalanced="0"/>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0" memberValueDatatype="130" unbalanced="0"/>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0" memberValueDatatype="130" unbalanced="0"/>
    <cacheHierarchy uniqueName="[Table1_1].[Coupons]" caption="Coupons" attribute="1" defaultMemberUniqueName="[Table1_1].[Coupons].[All]" allUniqueName="[Table1_1].[Coupons].[All]" dimensionUniqueName="[Table1_1]" displayFolder="" count="0" memberValueDatatype="130" unbalanced="0"/>
    <cacheHierarchy uniqueName="[Table1_1].[Catalog Inclusion]" caption="Catalog Inclusion" attribute="1" defaultMemberUniqueName="[Table1_1].[Catalog Inclusion].[All]" allUniqueName="[Table1_1].[Catalog Inclusion].[All]" dimensionUniqueName="[Table1_1]" displayFolder="" count="0" memberValueDatatype="130" unbalanced="0"/>
    <cacheHierarchy uniqueName="[Table1_1].[Posters]" caption="Posters" attribute="1" defaultMemberUniqueName="[Table1_1].[Posters].[All]" allUniqueName="[Table1_1].[Posters].[All]" dimensionUniqueName="[Table1_1]" displayFolder="" count="0" memberValueDatatype="130" unbalanced="0"/>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cacheHierarchy uniqueName="[Measures].[CAGR]" caption="CAGR" measure="1" displayFolder="" measureGroup="Table1_1" count="0"/>
    <cacheHierarchy uniqueName="[Measures].[Net_Sales Product 1]" caption="Net_Sales Product 1" measure="1" displayFolder="" measureGroup="Table1_1" count="0"/>
    <cacheHierarchy uniqueName="[Measures].[Product1_CAGR]" caption="Product1_CAGR" measure="1" displayFolder="" measureGroup="Table1_1" count="0"/>
    <cacheHierarchy uniqueName="[Measures].[Net_Sales Product 2]" caption="Net_Sales Product 2" measure="1" displayFolder="" measureGroup="Table1_1" count="0"/>
    <cacheHierarchy uniqueName="[Measures].[Product2_CAGR]" caption="Product2_CAGR" measure="1" displayFolder="" measureGroup="Table1_1" count="0"/>
    <cacheHierarchy uniqueName="[Measures].[Net_Sales Product3]" caption="Net_Sales Product3" measure="1" displayFolder="" measureGroup="Table1_1" count="0"/>
    <cacheHierarchy uniqueName="[Measures].[Product3_CAGR]" caption="Product3_CAGR" measure="1" displayFolder="" measureGroup="Table1_1" count="0"/>
    <cacheHierarchy uniqueName="[Measures].[Net_Sales_Product1_Product2_Product3]" caption="Net_Sales_Product1_Product2_Product3" measure="1" displayFolder="" measureGroup="Table1_1" count="0"/>
    <cacheHierarchy uniqueName="[Measures].[CAGR_all_products]" caption="CAGR_all_products" measure="1" displayFolder="" measureGroup="Table1_1" count="0"/>
    <cacheHierarchy uniqueName="[Measures].[Net_Sales_no_marketing]" caption="Net_Sales_no_marketing" measure="1" displayFolder="" measureGroup="Table1_1" count="0"/>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cacheHierarchy uniqueName="[Measures].[Net_Sales]" caption="Net_Sales" measure="1" displayFolder="" measureGroup="Table1_1" count="0"/>
    <cacheHierarchy uniqueName="[Measures].[CAGR_with_marketing]" caption="CAGR_with_marketing" measure="1" displayFolder="" measureGroup="Table1_1" count="0"/>
    <cacheHierarchy uniqueName="[Measures].[CAGR_without_marketing]" caption="CAGR_without_marketing" measure="1" displayFolder="" measureGroup="Table1_1" count="0"/>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100451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50704745374" backgroundQuery="1" createdVersion="8" refreshedVersion="8" minRefreshableVersion="3" recordCount="0" supportSubquery="1" supportAdvancedDrill="1" xr:uid="{C78D3655-DB15-4505-A1B1-548797608F2D}">
  <cacheSource type="external" connectionId="4"/>
  <cacheFields count="9">
    <cacheField name="[Table1_1].[Account Type].[Account Type]" caption="Account Type" numFmtId="0" hierarchy="8" level="1">
      <sharedItems count="4">
        <s v="Medium Business"/>
        <s v="Online Retailer"/>
        <s v="Small Business"/>
        <s v="Wholesale Distributor"/>
      </sharedItems>
    </cacheField>
    <cacheField name="[Measures].[Count of Account Type]" caption="Count of Account Type" numFmtId="0" hierarchy="28" level="32767"/>
    <cacheField name="[Measures].[Sum of Unit sales]" caption="Sum of Unit sales" numFmtId="0" hierarchy="27" level="32767"/>
    <cacheField name="[Measures].[CAGR]" caption="CAGR" numFmtId="0" hierarchy="32" level="32767"/>
    <cacheField name="[Table1_1].[Social Media].[Social Media]" caption="Social Media" numFmtId="0" hierarchy="12" level="1">
      <sharedItems containsSemiMixedTypes="0" containsNonDate="0" containsString="0"/>
    </cacheField>
    <cacheField name="[Table1_1].[Catalog Inclusion].[Catalog Inclusion]" caption="Catalog Inclusion" numFmtId="0" hierarchy="14" level="1">
      <sharedItems containsSemiMixedTypes="0" containsNonDate="0" containsString="0"/>
    </cacheField>
    <cacheField name="[Table1_1].[Posters].[Posters]" caption="Posters" numFmtId="0" hierarchy="15" level="1">
      <sharedItems containsSemiMixedTypes="0" containsNonDate="0" containsString="0"/>
    </cacheField>
    <cacheField name="[Table1_1].[Coupons].[Coupons]" caption="Coupons" numFmtId="0" hierarchy="13" level="1">
      <sharedItems containsSemiMixedTypes="0" containsNonDate="0" containsString="0"/>
    </cacheField>
    <cacheField name="[dim_date].[date (Year)].[date (Year)]" caption="date (Year)" numFmtId="0" hierarchy="1" level="1">
      <sharedItems containsSemiMixedTypes="0" containsNonDate="0" containsString="0"/>
    </cacheField>
  </cacheFields>
  <cacheHierarchies count="51">
    <cacheHierarchy uniqueName="[dim_date].[date]" caption="date" attribute="1" time="1" defaultMemberUniqueName="[dim_date].[date].[All]" allUniqueName="[dim_date].[date].[All]" dimensionUniqueName="[dim_date]" displayFolder="" count="2" memberValueDatatype="7"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8"/>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0" memberValueDatatype="130" unbalanced="0"/>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2" memberValueDatatype="130" unbalanced="0">
      <fieldsUsage count="2">
        <fieldUsage x="-1"/>
        <fieldUsage x="0"/>
      </fieldsUsage>
    </cacheHierarchy>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2" memberValueDatatype="130" unbalanced="0">
      <fieldsUsage count="2">
        <fieldUsage x="-1"/>
        <fieldUsage x="4"/>
      </fieldsUsage>
    </cacheHierarchy>
    <cacheHierarchy uniqueName="[Table1_1].[Coupons]" caption="Coupons" attribute="1" defaultMemberUniqueName="[Table1_1].[Coupons].[All]" allUniqueName="[Table1_1].[Coupons].[All]" dimensionUniqueName="[Table1_1]" displayFolder="" count="2" memberValueDatatype="130" unbalanced="0">
      <fieldsUsage count="2">
        <fieldUsage x="-1"/>
        <fieldUsage x="7"/>
      </fieldsUsage>
    </cacheHierarchy>
    <cacheHierarchy uniqueName="[Table1_1].[Catalog Inclusion]" caption="Catalog Inclusion" attribute="1" defaultMemberUniqueName="[Table1_1].[Catalog Inclusion].[All]" allUniqueName="[Table1_1].[Catalog Inclusion].[All]" dimensionUniqueName="[Table1_1]" displayFolder="" count="2" memberValueDatatype="130" unbalanced="0">
      <fieldsUsage count="2">
        <fieldUsage x="-1"/>
        <fieldUsage x="5"/>
      </fieldsUsage>
    </cacheHierarchy>
    <cacheHierarchy uniqueName="[Table1_1].[Posters]" caption="Posters" attribute="1" defaultMemberUniqueName="[Table1_1].[Posters].[All]" allUniqueName="[Table1_1].[Posters].[All]" dimensionUniqueName="[Table1_1]" displayFolder="" count="2" memberValueDatatype="130" unbalanced="0">
      <fieldsUsage count="2">
        <fieldUsage x="-1"/>
        <fieldUsage x="6"/>
      </fieldsUsage>
    </cacheHierarchy>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oneField="1">
      <fieldsUsage count="1">
        <fieldUsage x="2"/>
      </fieldsUsage>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oneField="1">
      <fieldsUsage count="1">
        <fieldUsage x="1"/>
      </fieldsUsage>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cacheHierarchy uniqueName="[Measures].[CAGR]" caption="CAGR" measure="1" displayFolder="" measureGroup="Table1_1" count="0" oneField="1">
      <fieldsUsage count="1">
        <fieldUsage x="3"/>
      </fieldsUsage>
    </cacheHierarchy>
    <cacheHierarchy uniqueName="[Measures].[Net_Sales Product 1]" caption="Net_Sales Product 1" measure="1" displayFolder="" measureGroup="Table1_1" count="0"/>
    <cacheHierarchy uniqueName="[Measures].[Product1_CAGR]" caption="Product1_CAGR" measure="1" displayFolder="" measureGroup="Table1_1" count="0"/>
    <cacheHierarchy uniqueName="[Measures].[Net_Sales Product 2]" caption="Net_Sales Product 2" measure="1" displayFolder="" measureGroup="Table1_1" count="0"/>
    <cacheHierarchy uniqueName="[Measures].[Product2_CAGR]" caption="Product2_CAGR" measure="1" displayFolder="" measureGroup="Table1_1" count="0"/>
    <cacheHierarchy uniqueName="[Measures].[Net_Sales Product3]" caption="Net_Sales Product3" measure="1" displayFolder="" measureGroup="Table1_1" count="0"/>
    <cacheHierarchy uniqueName="[Measures].[Product3_CAGR]" caption="Product3_CAGR" measure="1" displayFolder="" measureGroup="Table1_1" count="0"/>
    <cacheHierarchy uniqueName="[Measures].[Net_Sales_Product1_Product2_Product3]" caption="Net_Sales_Product1_Product2_Product3" measure="1" displayFolder="" measureGroup="Table1_1" count="0"/>
    <cacheHierarchy uniqueName="[Measures].[CAGR_all_products]" caption="CAGR_all_products" measure="1" displayFolder="" measureGroup="Table1_1" count="0"/>
    <cacheHierarchy uniqueName="[Measures].[Net_Sales_no_marketing]" caption="Net_Sales_no_marketing" measure="1" displayFolder="" measureGroup="Table1_1" count="0"/>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cacheHierarchy uniqueName="[Measures].[Net_Sales]" caption="Net_Sales" measure="1" displayFolder="" measureGroup="Table1_1" count="0"/>
    <cacheHierarchy uniqueName="[Measures].[CAGR_with_marketing]" caption="CAGR_with_marketing" measure="1" displayFolder="" measureGroup="Table1_1" count="0"/>
    <cacheHierarchy uniqueName="[Measures].[CAGR_without_marketing]" caption="CAGR_without_marketing" measure="1" displayFolder="" measureGroup="Table1_1" count="0"/>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3">
    <dimension name="dim_date" uniqueName="[dim_date]" caption="dim_date"/>
    <dimension measure="1" name="Measures" uniqueName="[Measures]" caption="Measures"/>
    <dimension name="Table1_1" uniqueName="[Table1_1]" caption="Table1_1"/>
  </dimensions>
  <measureGroups count="2">
    <measureGroup name="dim_date" caption="dim_date"/>
    <measureGroup name="Table1_1" caption="Table1_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50707060183" backgroundQuery="1" createdVersion="8" refreshedVersion="8" minRefreshableVersion="3" recordCount="0" supportSubquery="1" supportAdvancedDrill="1" xr:uid="{87E353D9-F4ED-4A1B-A35C-F39F4156F8C8}">
  <cacheSource type="external" connectionId="4"/>
  <cacheFields count="9">
    <cacheField name="[Table1_1].[Account Name].[Account Name]" caption="Account Name" numFmtId="0" hierarchy="4" level="1">
      <sharedItems count="5">
        <s v="MB 1"/>
        <s v="MB 4"/>
        <s v="OR 3"/>
        <s v="SB 6"/>
        <s v="WD 8"/>
      </sharedItems>
    </cacheField>
    <cacheField name="[Measures].[Sum of Unit sales]" caption="Sum of Unit sales" numFmtId="0" hierarchy="27" level="32767"/>
    <cacheField name="[dim_date].[date (Year)].[date (Year)]" caption="date (Year)" numFmtId="0" hierarchy="1" level="1">
      <sharedItems containsSemiMixedTypes="0" containsNonDate="0" containsString="0"/>
    </cacheField>
    <cacheField name="[Measures].[CAGR]" caption="CAGR" numFmtId="0" hierarchy="32" level="32767"/>
    <cacheField name="[Table1_1].[Account Type].[Account Type]" caption="Account Type" numFmtId="0" hierarchy="8" level="1">
      <sharedItems containsSemiMixedTypes="0" containsNonDate="0" containsString="0"/>
    </cacheField>
    <cacheField name="[Table1_1].[Catalog Inclusion].[Catalog Inclusion]" caption="Catalog Inclusion" numFmtId="0" hierarchy="14" level="1">
      <sharedItems containsSemiMixedTypes="0" containsNonDate="0" containsString="0"/>
    </cacheField>
    <cacheField name="[Table1_1].[Posters].[Posters]" caption="Posters" numFmtId="0" hierarchy="15" level="1">
      <sharedItems containsSemiMixedTypes="0" containsNonDate="0" containsString="0"/>
    </cacheField>
    <cacheField name="[Table1_1].[Social Media].[Social Media]" caption="Social Media" numFmtId="0" hierarchy="12" level="1">
      <sharedItems containsSemiMixedTypes="0" containsNonDate="0" containsString="0"/>
    </cacheField>
    <cacheField name="[Table1_1].[Coupons].[Coupons]" caption="Coupons" numFmtId="0" hierarchy="13" level="1">
      <sharedItems containsSemiMixedTypes="0" containsNonDate="0" containsString="0"/>
    </cacheField>
  </cacheFields>
  <cacheHierarchies count="51">
    <cacheHierarchy uniqueName="[dim_date].[date]" caption="date" attribute="1" time="1" defaultMemberUniqueName="[dim_date].[date].[All]" allUniqueName="[dim_date].[date].[All]" dimensionUniqueName="[dim_date]" displayFolder="" count="0" memberValueDatatype="7"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2"/>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2" memberValueDatatype="130" unbalanced="0">
      <fieldsUsage count="2">
        <fieldUsage x="-1"/>
        <fieldUsage x="0"/>
      </fieldsUsage>
    </cacheHierarchy>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2" memberValueDatatype="130" unbalanced="0">
      <fieldsUsage count="2">
        <fieldUsage x="-1"/>
        <fieldUsage x="4"/>
      </fieldsUsage>
    </cacheHierarchy>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2" memberValueDatatype="130" unbalanced="0">
      <fieldsUsage count="2">
        <fieldUsage x="-1"/>
        <fieldUsage x="7"/>
      </fieldsUsage>
    </cacheHierarchy>
    <cacheHierarchy uniqueName="[Table1_1].[Coupons]" caption="Coupons" attribute="1" defaultMemberUniqueName="[Table1_1].[Coupons].[All]" allUniqueName="[Table1_1].[Coupons].[All]" dimensionUniqueName="[Table1_1]" displayFolder="" count="2" memberValueDatatype="130" unbalanced="0">
      <fieldsUsage count="2">
        <fieldUsage x="-1"/>
        <fieldUsage x="8"/>
      </fieldsUsage>
    </cacheHierarchy>
    <cacheHierarchy uniqueName="[Table1_1].[Catalog Inclusion]" caption="Catalog Inclusion" attribute="1" defaultMemberUniqueName="[Table1_1].[Catalog Inclusion].[All]" allUniqueName="[Table1_1].[Catalog Inclusion].[All]" dimensionUniqueName="[Table1_1]" displayFolder="" count="2" memberValueDatatype="130" unbalanced="0">
      <fieldsUsage count="2">
        <fieldUsage x="-1"/>
        <fieldUsage x="5"/>
      </fieldsUsage>
    </cacheHierarchy>
    <cacheHierarchy uniqueName="[Table1_1].[Posters]" caption="Posters" attribute="1" defaultMemberUniqueName="[Table1_1].[Posters].[All]" allUniqueName="[Table1_1].[Posters].[All]" dimensionUniqueName="[Table1_1]" displayFolder="" count="2" memberValueDatatype="130" unbalanced="0">
      <fieldsUsage count="2">
        <fieldUsage x="-1"/>
        <fieldUsage x="6"/>
      </fieldsUsage>
    </cacheHierarchy>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oneField="1">
      <fieldsUsage count="1">
        <fieldUsage x="1"/>
      </fieldsUsage>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cacheHierarchy uniqueName="[Measures].[CAGR]" caption="CAGR" measure="1" displayFolder="" measureGroup="Table1_1" count="0" oneField="1">
      <fieldsUsage count="1">
        <fieldUsage x="3"/>
      </fieldsUsage>
    </cacheHierarchy>
    <cacheHierarchy uniqueName="[Measures].[Net_Sales Product 1]" caption="Net_Sales Product 1" measure="1" displayFolder="" measureGroup="Table1_1" count="0"/>
    <cacheHierarchy uniqueName="[Measures].[Product1_CAGR]" caption="Product1_CAGR" measure="1" displayFolder="" measureGroup="Table1_1" count="0"/>
    <cacheHierarchy uniqueName="[Measures].[Net_Sales Product 2]" caption="Net_Sales Product 2" measure="1" displayFolder="" measureGroup="Table1_1" count="0"/>
    <cacheHierarchy uniqueName="[Measures].[Product2_CAGR]" caption="Product2_CAGR" measure="1" displayFolder="" measureGroup="Table1_1" count="0"/>
    <cacheHierarchy uniqueName="[Measures].[Net_Sales Product3]" caption="Net_Sales Product3" measure="1" displayFolder="" measureGroup="Table1_1" count="0"/>
    <cacheHierarchy uniqueName="[Measures].[Product3_CAGR]" caption="Product3_CAGR" measure="1" displayFolder="" measureGroup="Table1_1" count="0"/>
    <cacheHierarchy uniqueName="[Measures].[Net_Sales_Product1_Product2_Product3]" caption="Net_Sales_Product1_Product2_Product3" measure="1" displayFolder="" measureGroup="Table1_1" count="0"/>
    <cacheHierarchy uniqueName="[Measures].[CAGR_all_products]" caption="CAGR_all_products" measure="1" displayFolder="" measureGroup="Table1_1" count="0"/>
    <cacheHierarchy uniqueName="[Measures].[Net_Sales_no_marketing]" caption="Net_Sales_no_marketing" measure="1" displayFolder="" measureGroup="Table1_1" count="0"/>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cacheHierarchy uniqueName="[Measures].[Net_Sales]" caption="Net_Sales" measure="1" displayFolder="" measureGroup="Table1_1" count="0"/>
    <cacheHierarchy uniqueName="[Measures].[CAGR_with_marketing]" caption="CAGR_with_marketing" measure="1" displayFolder="" measureGroup="Table1_1" count="0"/>
    <cacheHierarchy uniqueName="[Measures].[CAGR_without_marketing]" caption="CAGR_without_marketing" measure="1" displayFolder="" measureGroup="Table1_1" count="0"/>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3">
    <dimension name="dim_date" uniqueName="[dim_date]" caption="dim_date"/>
    <dimension measure="1" name="Measures" uniqueName="[Measures]" caption="Measures"/>
    <dimension name="Table1_1" uniqueName="[Table1_1]" caption="Table1_1"/>
  </dimensions>
  <measureGroups count="2">
    <measureGroup name="dim_date" caption="dim_date"/>
    <measureGroup name="Table1_1" caption="Table1_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50709375" backgroundQuery="1" createdVersion="8" refreshedVersion="8" minRefreshableVersion="3" recordCount="0" supportSubquery="1" supportAdvancedDrill="1" xr:uid="{D29B6241-BF44-4169-B520-97907FCE50A2}">
  <cacheSource type="external" connectionId="4"/>
  <cacheFields count="14">
    <cacheField name="[Measures].[Net_Sales Product 1]" caption="Net_Sales Product 1" numFmtId="0" hierarchy="33" level="32767"/>
    <cacheField name="[Measures].[Product1_CAGR]" caption="Product1_CAGR" numFmtId="0" hierarchy="34" level="32767"/>
    <cacheField name="[Measures].[Net_Sales Product 2]" caption="Net_Sales Product 2" numFmtId="0" hierarchy="35" level="32767"/>
    <cacheField name="[Measures].[Product2_CAGR]" caption="Product2_CAGR" numFmtId="0" hierarchy="36" level="32767"/>
    <cacheField name="[Measures].[Net_Sales Product3]" caption="Net_Sales Product3" numFmtId="0" hierarchy="37" level="32767"/>
    <cacheField name="[Measures].[Product3_CAGR]" caption="Product3_CAGR" numFmtId="0" hierarchy="38" level="32767"/>
    <cacheField name="[Measures].[Net_Sales_Product1_Product2_Product3]" caption="Net_Sales_Product1_Product2_Product3" numFmtId="0" hierarchy="39" level="32767"/>
    <cacheField name="[Measures].[CAGR_all_products]" caption="CAGR_all_products" numFmtId="0" hierarchy="40" level="32767"/>
    <cacheField name="[Table1_1].[Social Media].[Social Media]" caption="Social Media" numFmtId="0" hierarchy="12" level="1">
      <sharedItems containsSemiMixedTypes="0" containsNonDate="0" containsString="0"/>
    </cacheField>
    <cacheField name="[Table1_1].[Account Type].[Account Type]" caption="Account Type" numFmtId="0" hierarchy="8" level="1">
      <sharedItems containsSemiMixedTypes="0" containsNonDate="0" containsString="0"/>
    </cacheField>
    <cacheField name="[Table1_1].[Catalog Inclusion].[Catalog Inclusion]" caption="Catalog Inclusion" numFmtId="0" hierarchy="14" level="1">
      <sharedItems containsSemiMixedTypes="0" containsNonDate="0" containsString="0"/>
    </cacheField>
    <cacheField name="[Table1_1].[Posters].[Posters]" caption="Posters" numFmtId="0" hierarchy="15" level="1">
      <sharedItems containsSemiMixedTypes="0" containsNonDate="0" containsString="0"/>
    </cacheField>
    <cacheField name="[Table1_1].[Coupons].[Coupons]" caption="Coupons" numFmtId="0" hierarchy="13" level="1">
      <sharedItems containsSemiMixedTypes="0" containsNonDate="0" containsString="0"/>
    </cacheField>
    <cacheField name="[dim_date].[date (Year)].[date (Year)]" caption="date (Year)" numFmtId="0" hierarchy="1" level="1">
      <sharedItems containsSemiMixedTypes="0" containsNonDate="0" containsString="0"/>
    </cacheField>
  </cacheFields>
  <cacheHierarchies count="51">
    <cacheHierarchy uniqueName="[dim_date].[date]" caption="date" attribute="1" time="1" defaultMemberUniqueName="[dim_date].[date].[All]" allUniqueName="[dim_date].[date].[All]" dimensionUniqueName="[dim_date]" displayFolder="" count="2" memberValueDatatype="7"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3"/>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0" memberValueDatatype="130" unbalanced="0"/>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2" memberValueDatatype="130" unbalanced="0">
      <fieldsUsage count="2">
        <fieldUsage x="-1"/>
        <fieldUsage x="9"/>
      </fieldsUsage>
    </cacheHierarchy>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2" memberValueDatatype="130" unbalanced="0">
      <fieldsUsage count="2">
        <fieldUsage x="-1"/>
        <fieldUsage x="8"/>
      </fieldsUsage>
    </cacheHierarchy>
    <cacheHierarchy uniqueName="[Table1_1].[Coupons]" caption="Coupons" attribute="1" defaultMemberUniqueName="[Table1_1].[Coupons].[All]" allUniqueName="[Table1_1].[Coupons].[All]" dimensionUniqueName="[Table1_1]" displayFolder="" count="2" memberValueDatatype="130" unbalanced="0">
      <fieldsUsage count="2">
        <fieldUsage x="-1"/>
        <fieldUsage x="12"/>
      </fieldsUsage>
    </cacheHierarchy>
    <cacheHierarchy uniqueName="[Table1_1].[Catalog Inclusion]" caption="Catalog Inclusion" attribute="1" defaultMemberUniqueName="[Table1_1].[Catalog Inclusion].[All]" allUniqueName="[Table1_1].[Catalog Inclusion].[All]" dimensionUniqueName="[Table1_1]" displayFolder="" count="2" memberValueDatatype="130" unbalanced="0">
      <fieldsUsage count="2">
        <fieldUsage x="-1"/>
        <fieldUsage x="10"/>
      </fieldsUsage>
    </cacheHierarchy>
    <cacheHierarchy uniqueName="[Table1_1].[Posters]" caption="Posters" attribute="1" defaultMemberUniqueName="[Table1_1].[Posters].[All]" allUniqueName="[Table1_1].[Posters].[All]" dimensionUniqueName="[Table1_1]" displayFolder="" count="2" memberValueDatatype="130" unbalanced="0">
      <fieldsUsage count="2">
        <fieldUsage x="-1"/>
        <fieldUsage x="11"/>
      </fieldsUsage>
    </cacheHierarchy>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cacheHierarchy uniqueName="[Measures].[CAGR]" caption="CAGR" measure="1" displayFolder="" measureGroup="Table1_1" count="0"/>
    <cacheHierarchy uniqueName="[Measures].[Net_Sales Product 1]" caption="Net_Sales Product 1" measure="1" displayFolder="" measureGroup="Table1_1" count="0" oneField="1">
      <fieldsUsage count="1">
        <fieldUsage x="0"/>
      </fieldsUsage>
    </cacheHierarchy>
    <cacheHierarchy uniqueName="[Measures].[Product1_CAGR]" caption="Product1_CAGR" measure="1" displayFolder="" measureGroup="Table1_1" count="0" oneField="1">
      <fieldsUsage count="1">
        <fieldUsage x="1"/>
      </fieldsUsage>
    </cacheHierarchy>
    <cacheHierarchy uniqueName="[Measures].[Net_Sales Product 2]" caption="Net_Sales Product 2" measure="1" displayFolder="" measureGroup="Table1_1" count="0" oneField="1">
      <fieldsUsage count="1">
        <fieldUsage x="2"/>
      </fieldsUsage>
    </cacheHierarchy>
    <cacheHierarchy uniqueName="[Measures].[Product2_CAGR]" caption="Product2_CAGR" measure="1" displayFolder="" measureGroup="Table1_1" count="0" oneField="1">
      <fieldsUsage count="1">
        <fieldUsage x="3"/>
      </fieldsUsage>
    </cacheHierarchy>
    <cacheHierarchy uniqueName="[Measures].[Net_Sales Product3]" caption="Net_Sales Product3" measure="1" displayFolder="" measureGroup="Table1_1" count="0" oneField="1">
      <fieldsUsage count="1">
        <fieldUsage x="4"/>
      </fieldsUsage>
    </cacheHierarchy>
    <cacheHierarchy uniqueName="[Measures].[Product3_CAGR]" caption="Product3_CAGR" measure="1" displayFolder="" measureGroup="Table1_1" count="0" oneField="1">
      <fieldsUsage count="1">
        <fieldUsage x="5"/>
      </fieldsUsage>
    </cacheHierarchy>
    <cacheHierarchy uniqueName="[Measures].[Net_Sales_Product1_Product2_Product3]" caption="Net_Sales_Product1_Product2_Product3" measure="1" displayFolder="" measureGroup="Table1_1" count="0" oneField="1">
      <fieldsUsage count="1">
        <fieldUsage x="6"/>
      </fieldsUsage>
    </cacheHierarchy>
    <cacheHierarchy uniqueName="[Measures].[CAGR_all_products]" caption="CAGR_all_products" measure="1" displayFolder="" measureGroup="Table1_1" count="0" oneField="1">
      <fieldsUsage count="1">
        <fieldUsage x="7"/>
      </fieldsUsage>
    </cacheHierarchy>
    <cacheHierarchy uniqueName="[Measures].[Net_Sales_no_marketing]" caption="Net_Sales_no_marketing" measure="1" displayFolder="" measureGroup="Table1_1" count="0"/>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cacheHierarchy uniqueName="[Measures].[Net_Sales]" caption="Net_Sales" measure="1" displayFolder="" measureGroup="Table1_1" count="0"/>
    <cacheHierarchy uniqueName="[Measures].[CAGR_with_marketing]" caption="CAGR_with_marketing" measure="1" displayFolder="" measureGroup="Table1_1" count="0"/>
    <cacheHierarchy uniqueName="[Measures].[CAGR_without_marketing]" caption="CAGR_without_marketing" measure="1" displayFolder="" measureGroup="Table1_1" count="0"/>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3">
    <dimension name="dim_date" uniqueName="[dim_date]" caption="dim_date"/>
    <dimension measure="1" name="Measures" uniqueName="[Measures]" caption="Measures"/>
    <dimension name="Table1_1" uniqueName="[Table1_1]" caption="Table1_1"/>
  </dimensions>
  <measureGroups count="2">
    <measureGroup name="dim_date" caption="dim_date"/>
    <measureGroup name="Table1_1" caption="Table1_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50711574071" backgroundQuery="1" createdVersion="8" refreshedVersion="8" minRefreshableVersion="3" recordCount="0" supportSubquery="1" supportAdvancedDrill="1" xr:uid="{8EC1673C-6A42-4EF2-9865-8C03766123AC}">
  <cacheSource type="external" connectionId="4"/>
  <cacheFields count="8">
    <cacheField name="[Measures].[CAGR]" caption="CAGR" numFmtId="0" hierarchy="32" level="32767"/>
    <cacheField name="[Measures].[Net_Sales]" caption="Net_Sales" numFmtId="0" hierarchy="45" level="32767"/>
    <cacheField name="[Table1_1].[Social Media].[Social Media]" caption="Social Media" numFmtId="0" hierarchy="12" level="1">
      <sharedItems containsSemiMixedTypes="0" containsNonDate="0" containsString="0"/>
    </cacheField>
    <cacheField name="[Table1_1].[Account Type].[Account Type]" caption="Account Type" numFmtId="0" hierarchy="8" level="1">
      <sharedItems containsSemiMixedTypes="0" containsNonDate="0" containsString="0"/>
    </cacheField>
    <cacheField name="[Table1_1].[Catalog Inclusion].[Catalog Inclusion]" caption="Catalog Inclusion" numFmtId="0" hierarchy="14" level="1">
      <sharedItems containsSemiMixedTypes="0" containsNonDate="0" containsString="0"/>
    </cacheField>
    <cacheField name="[Table1_1].[Posters].[Posters]" caption="Posters" numFmtId="0" hierarchy="15" level="1">
      <sharedItems containsSemiMixedTypes="0" containsNonDate="0" containsString="0"/>
    </cacheField>
    <cacheField name="[Table1_1].[Coupons].[Coupons]" caption="Coupons" numFmtId="0" hierarchy="13" level="1">
      <sharedItems containsSemiMixedTypes="0" containsNonDate="0" containsString="0"/>
    </cacheField>
    <cacheField name="[dim_date].[date (Year)].[date (Year)]" caption="date (Year)" numFmtId="0" hierarchy="1" level="1">
      <sharedItems containsSemiMixedTypes="0" containsNonDate="0" containsString="0"/>
    </cacheField>
  </cacheFields>
  <cacheHierarchies count="51">
    <cacheHierarchy uniqueName="[dim_date].[date]" caption="date" attribute="1" time="1" defaultMemberUniqueName="[dim_date].[date].[All]" allUniqueName="[dim_date].[date].[All]" dimensionUniqueName="[dim_date]" displayFolder="" count="2" memberValueDatatype="7"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7"/>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0" memberValueDatatype="130" unbalanced="0"/>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2" memberValueDatatype="130" unbalanced="0">
      <fieldsUsage count="2">
        <fieldUsage x="-1"/>
        <fieldUsage x="3"/>
      </fieldsUsage>
    </cacheHierarchy>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2" memberValueDatatype="130" unbalanced="0">
      <fieldsUsage count="2">
        <fieldUsage x="-1"/>
        <fieldUsage x="2"/>
      </fieldsUsage>
    </cacheHierarchy>
    <cacheHierarchy uniqueName="[Table1_1].[Coupons]" caption="Coupons" attribute="1" defaultMemberUniqueName="[Table1_1].[Coupons].[All]" allUniqueName="[Table1_1].[Coupons].[All]" dimensionUniqueName="[Table1_1]" displayFolder="" count="2" memberValueDatatype="130" unbalanced="0">
      <fieldsUsage count="2">
        <fieldUsage x="-1"/>
        <fieldUsage x="6"/>
      </fieldsUsage>
    </cacheHierarchy>
    <cacheHierarchy uniqueName="[Table1_1].[Catalog Inclusion]" caption="Catalog Inclusion" attribute="1" defaultMemberUniqueName="[Table1_1].[Catalog Inclusion].[All]" allUniqueName="[Table1_1].[Catalog Inclusion].[All]" dimensionUniqueName="[Table1_1]" displayFolder="" count="2" memberValueDatatype="130" unbalanced="0">
      <fieldsUsage count="2">
        <fieldUsage x="-1"/>
        <fieldUsage x="4"/>
      </fieldsUsage>
    </cacheHierarchy>
    <cacheHierarchy uniqueName="[Table1_1].[Posters]" caption="Posters" attribute="1" defaultMemberUniqueName="[Table1_1].[Posters].[All]" allUniqueName="[Table1_1].[Posters].[All]" dimensionUniqueName="[Table1_1]" displayFolder="" count="2" memberValueDatatype="130" unbalanced="0">
      <fieldsUsage count="2">
        <fieldUsage x="-1"/>
        <fieldUsage x="5"/>
      </fieldsUsage>
    </cacheHierarchy>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cacheHierarchy uniqueName="[Measures].[CAGR]" caption="CAGR" measure="1" displayFolder="" measureGroup="Table1_1" count="0" oneField="1">
      <fieldsUsage count="1">
        <fieldUsage x="0"/>
      </fieldsUsage>
    </cacheHierarchy>
    <cacheHierarchy uniqueName="[Measures].[Net_Sales Product 1]" caption="Net_Sales Product 1" measure="1" displayFolder="" measureGroup="Table1_1" count="0"/>
    <cacheHierarchy uniqueName="[Measures].[Product1_CAGR]" caption="Product1_CAGR" measure="1" displayFolder="" measureGroup="Table1_1" count="0"/>
    <cacheHierarchy uniqueName="[Measures].[Net_Sales Product 2]" caption="Net_Sales Product 2" measure="1" displayFolder="" measureGroup="Table1_1" count="0"/>
    <cacheHierarchy uniqueName="[Measures].[Product2_CAGR]" caption="Product2_CAGR" measure="1" displayFolder="" measureGroup="Table1_1" count="0"/>
    <cacheHierarchy uniqueName="[Measures].[Net_Sales Product3]" caption="Net_Sales Product3" measure="1" displayFolder="" measureGroup="Table1_1" count="0"/>
    <cacheHierarchy uniqueName="[Measures].[Product3_CAGR]" caption="Product3_CAGR" measure="1" displayFolder="" measureGroup="Table1_1" count="0"/>
    <cacheHierarchy uniqueName="[Measures].[Net_Sales_Product1_Product2_Product3]" caption="Net_Sales_Product1_Product2_Product3" measure="1" displayFolder="" measureGroup="Table1_1" count="0"/>
    <cacheHierarchy uniqueName="[Measures].[CAGR_all_products]" caption="CAGR_all_products" measure="1" displayFolder="" measureGroup="Table1_1" count="0"/>
    <cacheHierarchy uniqueName="[Measures].[Net_Sales_no_marketing]" caption="Net_Sales_no_marketing" measure="1" displayFolder="" measureGroup="Table1_1" count="0"/>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cacheHierarchy uniqueName="[Measures].[Net_Sales]" caption="Net_Sales" measure="1" displayFolder="" measureGroup="Table1_1" count="0" oneField="1">
      <fieldsUsage count="1">
        <fieldUsage x="1"/>
      </fieldsUsage>
    </cacheHierarchy>
    <cacheHierarchy uniqueName="[Measures].[CAGR_with_marketing]" caption="CAGR_with_marketing" measure="1" displayFolder="" measureGroup="Table1_1" count="0"/>
    <cacheHierarchy uniqueName="[Measures].[CAGR_without_marketing]" caption="CAGR_without_marketing" measure="1" displayFolder="" measureGroup="Table1_1" count="0"/>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3">
    <dimension name="dim_date" uniqueName="[dim_date]" caption="dim_date"/>
    <dimension measure="1" name="Measures" uniqueName="[Measures]" caption="Measures"/>
    <dimension name="Table1_1" uniqueName="[Table1_1]" caption="Table1_1"/>
  </dimensions>
  <measureGroups count="2">
    <measureGroup name="dim_date" caption="dim_date"/>
    <measureGroup name="Table1_1" caption="Table1_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50713888888" backgroundQuery="1" createdVersion="8" refreshedVersion="8" minRefreshableVersion="3" recordCount="0" supportSubquery="1" supportAdvancedDrill="1" xr:uid="{5D7109B8-19C0-4C74-BDE1-AF00DF8B4759}">
  <cacheSource type="external" connectionId="4"/>
  <cacheFields count="8">
    <cacheField name="[Measures].[YoY Change]" caption="YoY Change" numFmtId="0" hierarchy="31" level="32767"/>
    <cacheField name="[dim_date].[date (Year)].[date (Year)]" caption="date (Year)" numFmtId="0" hierarchy="1" level="1">
      <sharedItems count="5">
        <s v="2017"/>
        <s v="2018"/>
        <s v="2019"/>
        <s v="2020"/>
        <s v="2021"/>
      </sharedItems>
    </cacheField>
    <cacheField name="[Measures].[Sum of Unit sales]" caption="Sum of Unit sales" numFmtId="0" hierarchy="27" level="32767"/>
    <cacheField name="[Table1_1].[Social Media].[Social Media]" caption="Social Media" numFmtId="0" hierarchy="12" level="1">
      <sharedItems containsSemiMixedTypes="0" containsNonDate="0" containsString="0"/>
    </cacheField>
    <cacheField name="[Table1_1].[Account Type].[Account Type]" caption="Account Type" numFmtId="0" hierarchy="8" level="1">
      <sharedItems containsSemiMixedTypes="0" containsNonDate="0" containsString="0"/>
    </cacheField>
    <cacheField name="[Table1_1].[Catalog Inclusion].[Catalog Inclusion]" caption="Catalog Inclusion" numFmtId="0" hierarchy="14" level="1">
      <sharedItems containsSemiMixedTypes="0" containsNonDate="0" containsString="0"/>
    </cacheField>
    <cacheField name="[Table1_1].[Posters].[Posters]" caption="Posters" numFmtId="0" hierarchy="15" level="1">
      <sharedItems containsSemiMixedTypes="0" containsNonDate="0" containsString="0"/>
    </cacheField>
    <cacheField name="[Table1_1].[Coupons].[Coupons]" caption="Coupons" numFmtId="0" hierarchy="13" level="1">
      <sharedItems containsSemiMixedTypes="0" containsNonDate="0" containsString="0"/>
    </cacheField>
  </cacheFields>
  <cacheHierarchies count="51">
    <cacheHierarchy uniqueName="[dim_date].[date]" caption="date" attribute="1" time="1" defaultMemberUniqueName="[dim_date].[date].[All]" allUniqueName="[dim_date].[date].[All]" dimensionUniqueName="[dim_date]" displayFolder="" count="2" memberValueDatatype="7"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0" memberValueDatatype="130" unbalanced="0"/>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2" memberValueDatatype="130" unbalanced="0">
      <fieldsUsage count="2">
        <fieldUsage x="-1"/>
        <fieldUsage x="4"/>
      </fieldsUsage>
    </cacheHierarchy>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2" memberValueDatatype="130" unbalanced="0">
      <fieldsUsage count="2">
        <fieldUsage x="-1"/>
        <fieldUsage x="3"/>
      </fieldsUsage>
    </cacheHierarchy>
    <cacheHierarchy uniqueName="[Table1_1].[Coupons]" caption="Coupons" attribute="1" defaultMemberUniqueName="[Table1_1].[Coupons].[All]" allUniqueName="[Table1_1].[Coupons].[All]" dimensionUniqueName="[Table1_1]" displayFolder="" count="2" memberValueDatatype="130" unbalanced="0">
      <fieldsUsage count="2">
        <fieldUsage x="-1"/>
        <fieldUsage x="7"/>
      </fieldsUsage>
    </cacheHierarchy>
    <cacheHierarchy uniqueName="[Table1_1].[Catalog Inclusion]" caption="Catalog Inclusion" attribute="1" defaultMemberUniqueName="[Table1_1].[Catalog Inclusion].[All]" allUniqueName="[Table1_1].[Catalog Inclusion].[All]" dimensionUniqueName="[Table1_1]" displayFolder="" count="2" memberValueDatatype="130" unbalanced="0">
      <fieldsUsage count="2">
        <fieldUsage x="-1"/>
        <fieldUsage x="5"/>
      </fieldsUsage>
    </cacheHierarchy>
    <cacheHierarchy uniqueName="[Table1_1].[Posters]" caption="Posters" attribute="1" defaultMemberUniqueName="[Table1_1].[Posters].[All]" allUniqueName="[Table1_1].[Posters].[All]" dimensionUniqueName="[Table1_1]" displayFolder="" count="2" memberValueDatatype="130" unbalanced="0">
      <fieldsUsage count="2">
        <fieldUsage x="-1"/>
        <fieldUsage x="6"/>
      </fieldsUsage>
    </cacheHierarchy>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oneField="1">
      <fieldsUsage count="1">
        <fieldUsage x="2"/>
      </fieldsUsage>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oneField="1">
      <fieldsUsage count="1">
        <fieldUsage x="0"/>
      </fieldsUsage>
    </cacheHierarchy>
    <cacheHierarchy uniqueName="[Measures].[CAGR]" caption="CAGR" measure="1" displayFolder="" measureGroup="Table1_1" count="0"/>
    <cacheHierarchy uniqueName="[Measures].[Net_Sales Product 1]" caption="Net_Sales Product 1" measure="1" displayFolder="" measureGroup="Table1_1" count="0"/>
    <cacheHierarchy uniqueName="[Measures].[Product1_CAGR]" caption="Product1_CAGR" measure="1" displayFolder="" measureGroup="Table1_1" count="0"/>
    <cacheHierarchy uniqueName="[Measures].[Net_Sales Product 2]" caption="Net_Sales Product 2" measure="1" displayFolder="" measureGroup="Table1_1" count="0"/>
    <cacheHierarchy uniqueName="[Measures].[Product2_CAGR]" caption="Product2_CAGR" measure="1" displayFolder="" measureGroup="Table1_1" count="0"/>
    <cacheHierarchy uniqueName="[Measures].[Net_Sales Product3]" caption="Net_Sales Product3" measure="1" displayFolder="" measureGroup="Table1_1" count="0"/>
    <cacheHierarchy uniqueName="[Measures].[Product3_CAGR]" caption="Product3_CAGR" measure="1" displayFolder="" measureGroup="Table1_1" count="0"/>
    <cacheHierarchy uniqueName="[Measures].[Net_Sales_Product1_Product2_Product3]" caption="Net_Sales_Product1_Product2_Product3" measure="1" displayFolder="" measureGroup="Table1_1" count="0"/>
    <cacheHierarchy uniqueName="[Measures].[CAGR_all_products]" caption="CAGR_all_products" measure="1" displayFolder="" measureGroup="Table1_1" count="0"/>
    <cacheHierarchy uniqueName="[Measures].[Net_Sales_no_marketing]" caption="Net_Sales_no_marketing" measure="1" displayFolder="" measureGroup="Table1_1" count="0"/>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cacheHierarchy uniqueName="[Measures].[Net_Sales]" caption="Net_Sales" measure="1" displayFolder="" measureGroup="Table1_1" count="0"/>
    <cacheHierarchy uniqueName="[Measures].[CAGR_with_marketing]" caption="CAGR_with_marketing" measure="1" displayFolder="" measureGroup="Table1_1" count="0"/>
    <cacheHierarchy uniqueName="[Measures].[CAGR_without_marketing]" caption="CAGR_without_marketing" measure="1" displayFolder="" measureGroup="Table1_1" count="0"/>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3">
    <dimension name="dim_date" uniqueName="[dim_date]" caption="dim_date"/>
    <dimension measure="1" name="Measures" uniqueName="[Measures]" caption="Measures"/>
    <dimension name="Table1_1" uniqueName="[Table1_1]" caption="Table1_1"/>
  </dimensions>
  <measureGroups count="2">
    <measureGroup name="dim_date" caption="dim_date"/>
    <measureGroup name="Table1_1" caption="Table1_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57596064814" backgroundQuery="1" createdVersion="8" refreshedVersion="8" minRefreshableVersion="3" recordCount="0" supportSubquery="1" supportAdvancedDrill="1" xr:uid="{E1A64439-176C-4D8E-BDE5-7E6DC37BBE9A}">
  <cacheSource type="external" connectionId="4"/>
  <cacheFields count="4">
    <cacheField name="[Table1_1].[Account Name].[Account Name]" caption="Account Name" numFmtId="0" hierarchy="4" level="1">
      <sharedItems count="20">
        <s v="MB 10"/>
        <s v="MB 12"/>
        <s v="MB 3"/>
        <s v="MB 5"/>
        <s v="MB 6"/>
        <s v="OR 10"/>
        <s v="OR 15"/>
        <s v="OR 2"/>
        <s v="OR 7"/>
        <s v="OR 9"/>
        <s v="SB 13"/>
        <s v="SB 14"/>
        <s v="SB 3"/>
        <s v="SB 4"/>
        <s v="SB 8"/>
        <s v="WD 10"/>
        <s v="WD 11"/>
        <s v="WD 2"/>
        <s v="WD 5"/>
        <s v="WD 7"/>
      </sharedItems>
    </cacheField>
    <cacheField name="[Measures].[CAGR]" caption="CAGR" numFmtId="0" hierarchy="32" level="32767"/>
    <cacheField name="[Measures].[Sum of Unit sales]" caption="Sum of Unit sales" numFmtId="0" hierarchy="27" level="32767"/>
    <cacheField name="[Table1_1].[Account Type].[Account Type]" caption="Account Type" numFmtId="0" hierarchy="8" level="1">
      <sharedItems count="4">
        <s v="Medium Business"/>
        <s v="Online Retailer"/>
        <s v="Small Business"/>
        <s v="Wholesale Distributor"/>
      </sharedItems>
    </cacheField>
  </cacheFields>
  <cacheHierarchies count="51">
    <cacheHierarchy uniqueName="[dim_date].[date]" caption="date" attribute="1" time="1" defaultMemberUniqueName="[dim_date].[date].[All]" allUniqueName="[dim_date].[date].[All]" dimensionUniqueName="[dim_date]" displayFolder="" count="0" memberValueDatatype="7"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2" memberValueDatatype="130" unbalanced="0">
      <fieldsUsage count="2">
        <fieldUsage x="-1"/>
        <fieldUsage x="0"/>
      </fieldsUsage>
    </cacheHierarchy>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2" memberValueDatatype="130" unbalanced="0">
      <fieldsUsage count="2">
        <fieldUsage x="-1"/>
        <fieldUsage x="3"/>
      </fieldsUsage>
    </cacheHierarchy>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0" memberValueDatatype="130" unbalanced="0"/>
    <cacheHierarchy uniqueName="[Table1_1].[Coupons]" caption="Coupons" attribute="1" defaultMemberUniqueName="[Table1_1].[Coupons].[All]" allUniqueName="[Table1_1].[Coupons].[All]" dimensionUniqueName="[Table1_1]" displayFolder="" count="0" memberValueDatatype="130" unbalanced="0"/>
    <cacheHierarchy uniqueName="[Table1_1].[Catalog Inclusion]" caption="Catalog Inclusion" attribute="1" defaultMemberUniqueName="[Table1_1].[Catalog Inclusion].[All]" allUniqueName="[Table1_1].[Catalog Inclusion].[All]" dimensionUniqueName="[Table1_1]" displayFolder="" count="0" memberValueDatatype="130" unbalanced="0"/>
    <cacheHierarchy uniqueName="[Table1_1].[Posters]" caption="Posters" attribute="1" defaultMemberUniqueName="[Table1_1].[Posters].[All]" allUniqueName="[Table1_1].[Posters].[All]" dimensionUniqueName="[Table1_1]" displayFolder="" count="0" memberValueDatatype="130" unbalanced="0"/>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oneField="1">
      <fieldsUsage count="1">
        <fieldUsage x="2"/>
      </fieldsUsage>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cacheHierarchy uniqueName="[Measures].[CAGR]" caption="CAGR" measure="1" displayFolder="" measureGroup="Table1_1" count="0" oneField="1">
      <fieldsUsage count="1">
        <fieldUsage x="1"/>
      </fieldsUsage>
    </cacheHierarchy>
    <cacheHierarchy uniqueName="[Measures].[Net_Sales Product 1]" caption="Net_Sales Product 1" measure="1" displayFolder="" measureGroup="Table1_1" count="0"/>
    <cacheHierarchy uniqueName="[Measures].[Product1_CAGR]" caption="Product1_CAGR" measure="1" displayFolder="" measureGroup="Table1_1" count="0"/>
    <cacheHierarchy uniqueName="[Measures].[Net_Sales Product 2]" caption="Net_Sales Product 2" measure="1" displayFolder="" measureGroup="Table1_1" count="0"/>
    <cacheHierarchy uniqueName="[Measures].[Product2_CAGR]" caption="Product2_CAGR" measure="1" displayFolder="" measureGroup="Table1_1" count="0"/>
    <cacheHierarchy uniqueName="[Measures].[Net_Sales Product3]" caption="Net_Sales Product3" measure="1" displayFolder="" measureGroup="Table1_1" count="0"/>
    <cacheHierarchy uniqueName="[Measures].[Product3_CAGR]" caption="Product3_CAGR" measure="1" displayFolder="" measureGroup="Table1_1" count="0"/>
    <cacheHierarchy uniqueName="[Measures].[Net_Sales_Product1_Product2_Product3]" caption="Net_Sales_Product1_Product2_Product3" measure="1" displayFolder="" measureGroup="Table1_1" count="0"/>
    <cacheHierarchy uniqueName="[Measures].[CAGR_all_products]" caption="CAGR_all_products" measure="1" displayFolder="" measureGroup="Table1_1" count="0"/>
    <cacheHierarchy uniqueName="[Measures].[Net_Sales_no_marketing]" caption="Net_Sales_no_marketing" measure="1" displayFolder="" measureGroup="Table1_1" count="0"/>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cacheHierarchy uniqueName="[Measures].[Net_Sales]" caption="Net_Sales" measure="1" displayFolder="" measureGroup="Table1_1" count="0"/>
    <cacheHierarchy uniqueName="[Measures].[CAGR_with_marketing]" caption="CAGR_with_marketing" measure="1" displayFolder="" measureGroup="Table1_1" count="0"/>
    <cacheHierarchy uniqueName="[Measures].[CAGR_without_marketing]" caption="CAGR_without_marketing" measure="1" displayFolder="" measureGroup="Table1_1" count="0"/>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3">
    <dimension name="dim_date" uniqueName="[dim_date]" caption="dim_date"/>
    <dimension measure="1" name="Measures" uniqueName="[Measures]" caption="Measures"/>
    <dimension name="Table1_1" uniqueName="[Table1_1]" caption="Table1_1"/>
  </dimensions>
  <measureGroups count="2">
    <measureGroup name="dim_date" caption="dim_date"/>
    <measureGroup name="Table1_1" caption="Table1_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59642708331" backgroundQuery="1" createdVersion="8" refreshedVersion="8" minRefreshableVersion="3" recordCount="0" supportSubquery="1" supportAdvancedDrill="1" xr:uid="{CE4F5D6C-4046-4F3D-AB8C-0BAD354D6D09}">
  <cacheSource type="external" connectionId="4"/>
  <cacheFields count="4">
    <cacheField name="[Table1_1].[Account Name].[Account Name]" caption="Account Name" numFmtId="0" hierarchy="4" level="1">
      <sharedItems count="60">
        <s v="MB 1"/>
        <s v="MB 10"/>
        <s v="MB 14"/>
        <s v="MB 3"/>
        <s v="MB 4"/>
        <s v="OR 13"/>
        <s v="OR 14"/>
        <s v="OR 15"/>
        <s v="OR 3"/>
        <s v="OR 4"/>
        <s v="SB 1"/>
        <s v="SB 11"/>
        <s v="SB 6"/>
        <s v="SB 8"/>
        <s v="SB 9"/>
        <s v="WD 13"/>
        <s v="WD 3"/>
        <s v="WD 5"/>
        <s v="WD 7"/>
        <s v="WD 8"/>
        <s v="MB 11" u="1"/>
        <s v="MB 12" u="1"/>
        <s v="MB 13" u="1"/>
        <s v="MB 15" u="1"/>
        <s v="MB 2" u="1"/>
        <s v="MB 5" u="1"/>
        <s v="MB 6" u="1"/>
        <s v="MB 7" u="1"/>
        <s v="MB 8" u="1"/>
        <s v="MB 9" u="1"/>
        <s v="OR 1" u="1"/>
        <s v="OR 10" u="1"/>
        <s v="OR 11" u="1"/>
        <s v="OR 12" u="1"/>
        <s v="OR 2" u="1"/>
        <s v="OR 5" u="1"/>
        <s v="OR 6" u="1"/>
        <s v="OR 7" u="1"/>
        <s v="OR 8" u="1"/>
        <s v="OR 9" u="1"/>
        <s v="SB 10" u="1"/>
        <s v="SB 12" u="1"/>
        <s v="SB 13" u="1"/>
        <s v="SB 14" u="1"/>
        <s v="SB 15" u="1"/>
        <s v="SB 2" u="1"/>
        <s v="SB 3" u="1"/>
        <s v="SB 4" u="1"/>
        <s v="SB 5" u="1"/>
        <s v="SB 7" u="1"/>
        <s v="WD 1" u="1"/>
        <s v="WD 10" u="1"/>
        <s v="WD 11" u="1"/>
        <s v="WD 12" u="1"/>
        <s v="WD 14" u="1"/>
        <s v="WD 15" u="1"/>
        <s v="WD 2" u="1"/>
        <s v="WD 4" u="1"/>
        <s v="WD 6" u="1"/>
        <s v="WD 9" u="1"/>
      </sharedItems>
    </cacheField>
    <cacheField name="[Table1_1].[Account Type].[Account Type]" caption="Account Type" numFmtId="0" hierarchy="8" level="1">
      <sharedItems count="4">
        <s v="Medium Business"/>
        <s v="Online Retailer"/>
        <s v="Small Business"/>
        <s v="Wholesale Distributor"/>
      </sharedItems>
    </cacheField>
    <cacheField name="[Measures].[Sum of Unit sales]" caption="Sum of Unit sales" numFmtId="0" hierarchy="27" level="32767"/>
    <cacheField name="[Measures].[CAGR]" caption="CAGR" numFmtId="0" hierarchy="32" level="32767"/>
  </cacheFields>
  <cacheHierarchies count="51">
    <cacheHierarchy uniqueName="[dim_date].[date]" caption="date" attribute="1" time="1" defaultMemberUniqueName="[dim_date].[date].[All]" allUniqueName="[dim_date].[date].[All]" dimensionUniqueName="[dim_date]" displayFolder="" count="0" memberValueDatatype="7"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2" memberValueDatatype="130" unbalanced="0">
      <fieldsUsage count="2">
        <fieldUsage x="-1"/>
        <fieldUsage x="0"/>
      </fieldsUsage>
    </cacheHierarchy>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2" memberValueDatatype="130" unbalanced="0">
      <fieldsUsage count="2">
        <fieldUsage x="-1"/>
        <fieldUsage x="1"/>
      </fieldsUsage>
    </cacheHierarchy>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0" memberValueDatatype="130" unbalanced="0"/>
    <cacheHierarchy uniqueName="[Table1_1].[Coupons]" caption="Coupons" attribute="1" defaultMemberUniqueName="[Table1_1].[Coupons].[All]" allUniqueName="[Table1_1].[Coupons].[All]" dimensionUniqueName="[Table1_1]" displayFolder="" count="0" memberValueDatatype="130" unbalanced="0"/>
    <cacheHierarchy uniqueName="[Table1_1].[Catalog Inclusion]" caption="Catalog Inclusion" attribute="1" defaultMemberUniqueName="[Table1_1].[Catalog Inclusion].[All]" allUniqueName="[Table1_1].[Catalog Inclusion].[All]" dimensionUniqueName="[Table1_1]" displayFolder="" count="0" memberValueDatatype="130" unbalanced="0"/>
    <cacheHierarchy uniqueName="[Table1_1].[Posters]" caption="Posters" attribute="1" defaultMemberUniqueName="[Table1_1].[Posters].[All]" allUniqueName="[Table1_1].[Posters].[All]" dimensionUniqueName="[Table1_1]" displayFolder="" count="0" memberValueDatatype="130" unbalanced="0"/>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oneField="1">
      <fieldsUsage count="1">
        <fieldUsage x="2"/>
      </fieldsUsage>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cacheHierarchy uniqueName="[Measures].[CAGR]" caption="CAGR" measure="1" displayFolder="" measureGroup="Table1_1" count="0" oneField="1">
      <fieldsUsage count="1">
        <fieldUsage x="3"/>
      </fieldsUsage>
    </cacheHierarchy>
    <cacheHierarchy uniqueName="[Measures].[Net_Sales Product 1]" caption="Net_Sales Product 1" measure="1" displayFolder="" measureGroup="Table1_1" count="0"/>
    <cacheHierarchy uniqueName="[Measures].[Product1_CAGR]" caption="Product1_CAGR" measure="1" displayFolder="" measureGroup="Table1_1" count="0"/>
    <cacheHierarchy uniqueName="[Measures].[Net_Sales Product 2]" caption="Net_Sales Product 2" measure="1" displayFolder="" measureGroup="Table1_1" count="0"/>
    <cacheHierarchy uniqueName="[Measures].[Product2_CAGR]" caption="Product2_CAGR" measure="1" displayFolder="" measureGroup="Table1_1" count="0"/>
    <cacheHierarchy uniqueName="[Measures].[Net_Sales Product3]" caption="Net_Sales Product3" measure="1" displayFolder="" measureGroup="Table1_1" count="0"/>
    <cacheHierarchy uniqueName="[Measures].[Product3_CAGR]" caption="Product3_CAGR" measure="1" displayFolder="" measureGroup="Table1_1" count="0"/>
    <cacheHierarchy uniqueName="[Measures].[Net_Sales_Product1_Product2_Product3]" caption="Net_Sales_Product1_Product2_Product3" measure="1" displayFolder="" measureGroup="Table1_1" count="0"/>
    <cacheHierarchy uniqueName="[Measures].[CAGR_all_products]" caption="CAGR_all_products" measure="1" displayFolder="" measureGroup="Table1_1" count="0"/>
    <cacheHierarchy uniqueName="[Measures].[Net_Sales_no_marketing]" caption="Net_Sales_no_marketing" measure="1" displayFolder="" measureGroup="Table1_1" count="0"/>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cacheHierarchy uniqueName="[Measures].[Net_Sales]" caption="Net_Sales" measure="1" displayFolder="" measureGroup="Table1_1" count="0"/>
    <cacheHierarchy uniqueName="[Measures].[CAGR_with_marketing]" caption="CAGR_with_marketing" measure="1" displayFolder="" measureGroup="Table1_1" count="0"/>
    <cacheHierarchy uniqueName="[Measures].[CAGR_without_marketing]" caption="CAGR_without_marketing" measure="1" displayFolder="" measureGroup="Table1_1" count="0"/>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3">
    <dimension name="dim_date" uniqueName="[dim_date]" caption="dim_date"/>
    <dimension measure="1" name="Measures" uniqueName="[Measures]" caption="Measures"/>
    <dimension name="Table1_1" uniqueName="[Table1_1]" caption="Table1_1"/>
  </dimensions>
  <measureGroups count="2">
    <measureGroup name="dim_date" caption="dim_date"/>
    <measureGroup name="Table1_1" caption="Table1_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sha Varshney" refreshedDate="45377.493874652777" backgroundQuery="1" createdVersion="8" refreshedVersion="8" minRefreshableVersion="3" recordCount="0" supportSubquery="1" supportAdvancedDrill="1" xr:uid="{8BC7FADD-D55A-419D-9B32-6AB1489E5489}">
  <cacheSource type="external" connectionId="4"/>
  <cacheFields count="3">
    <cacheField name="[Table1_1].[Account Type].[Account Type]" caption="Account Type" numFmtId="0" hierarchy="8" level="1">
      <sharedItems count="4">
        <s v="Medium Business"/>
        <s v="Online Retailer"/>
        <s v="Small Business"/>
        <s v="Wholesale Distributor"/>
      </sharedItems>
    </cacheField>
    <cacheField name="[Measures].[Net_Sales_no_marketing]" caption="Net_Sales_no_marketing" numFmtId="0" hierarchy="41" level="32767"/>
    <cacheField name="[Measures].[Net_Sales_Marketing]" caption="Net_Sales_Marketing" numFmtId="0" hierarchy="44" level="32767"/>
  </cacheFields>
  <cacheHierarchies count="51">
    <cacheHierarchy uniqueName="[dim_date].[date]" caption="date" attribute="1" time="1" defaultMemberUniqueName="[dim_date].[date].[All]" allUniqueName="[dim_date].[date].[All]" dimensionUniqueName="[dim_date]" displayFolder="" count="0" memberValueDatatype="7"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Table1_1].[Account Name]" caption="Account Name" attribute="1" defaultMemberUniqueName="[Table1_1].[Account Name].[All]" allUniqueName="[Table1_1].[Account Name].[All]" dimensionUniqueName="[Table1_1]" displayFolder="" count="0" memberValueDatatype="130" unbalanced="0"/>
    <cacheHierarchy uniqueName="[Table1_1].[Account Address]" caption="Account Address" attribute="1" defaultMemberUniqueName="[Table1_1].[Account Address].[All]" allUniqueName="[Table1_1].[Account Address].[All]" dimensionUniqueName="[Table1_1]" displayFolder="" count="0" memberValueDatatype="130" unbalanced="0"/>
    <cacheHierarchy uniqueName="[Table1_1].[Decision Maker]" caption="Decision Maker" attribute="1" defaultMemberUniqueName="[Table1_1].[Decision Maker].[All]" allUniqueName="[Table1_1].[Decision Maker].[All]" dimensionUniqueName="[Table1_1]" displayFolder="" count="0" memberValueDatatype="130" unbalanced="0"/>
    <cacheHierarchy uniqueName="[Table1_1].[Phone Number]" caption="Phone Number" attribute="1" defaultMemberUniqueName="[Table1_1].[Phone Number].[All]" allUniqueName="[Table1_1].[Phone Number].[All]" dimensionUniqueName="[Table1_1]" displayFolder="" count="0" memberValueDatatype="130" unbalanced="0"/>
    <cacheHierarchy uniqueName="[Table1_1].[Account Type]" caption="Account Type" attribute="1" defaultMemberUniqueName="[Table1_1].[Account Type].[All]" allUniqueName="[Table1_1].[Account Type].[All]" dimensionUniqueName="[Table1_1]" displayFolder="" count="2" memberValueDatatype="130" unbalanced="0">
      <fieldsUsage count="2">
        <fieldUsage x="-1"/>
        <fieldUsage x="0"/>
      </fieldsUsage>
    </cacheHierarchy>
    <cacheHierarchy uniqueName="[Table1_1].[Product 1]" caption="Product 1" attribute="1" defaultMemberUniqueName="[Table1_1].[Product 1].[All]" allUniqueName="[Table1_1].[Product 1].[All]" dimensionUniqueName="[Table1_1]" displayFolder="" count="0" memberValueDatatype="130" unbalanced="0"/>
    <cacheHierarchy uniqueName="[Table1_1].[Product 2]" caption="Product 2" attribute="1" defaultMemberUniqueName="[Table1_1].[Product 2].[All]" allUniqueName="[Table1_1].[Product 2].[All]" dimensionUniqueName="[Table1_1]" displayFolder="" count="0" memberValueDatatype="130" unbalanced="0"/>
    <cacheHierarchy uniqueName="[Table1_1].[Product 3]" caption="Product 3" attribute="1" defaultMemberUniqueName="[Table1_1].[Product 3].[All]" allUniqueName="[Table1_1].[Product 3].[All]" dimensionUniqueName="[Table1_1]" displayFolder="" count="0" memberValueDatatype="130" unbalanced="0"/>
    <cacheHierarchy uniqueName="[Table1_1].[Social Media]" caption="Social Media" attribute="1" defaultMemberUniqueName="[Table1_1].[Social Media].[All]" allUniqueName="[Table1_1].[Social Media].[All]" dimensionUniqueName="[Table1_1]" displayFolder="" count="0" memberValueDatatype="130" unbalanced="0"/>
    <cacheHierarchy uniqueName="[Table1_1].[Coupons]" caption="Coupons" attribute="1" defaultMemberUniqueName="[Table1_1].[Coupons].[All]" allUniqueName="[Table1_1].[Coupons].[All]" dimensionUniqueName="[Table1_1]" displayFolder="" count="0" memberValueDatatype="130" unbalanced="0"/>
    <cacheHierarchy uniqueName="[Table1_1].[Catalog Inclusion]" caption="Catalog Inclusion" attribute="1" defaultMemberUniqueName="[Table1_1].[Catalog Inclusion].[All]" allUniqueName="[Table1_1].[Catalog Inclusion].[All]" dimensionUniqueName="[Table1_1]" displayFolder="" count="0" memberValueDatatype="130" unbalanced="0"/>
    <cacheHierarchy uniqueName="[Table1_1].[Posters]" caption="Posters" attribute="1" defaultMemberUniqueName="[Table1_1].[Posters].[All]" allUniqueName="[Table1_1].[Posters].[All]" dimensionUniqueName="[Table1_1]" displayFolder="" count="0" memberValueDatatype="130" unbalanced="0"/>
    <cacheHierarchy uniqueName="[Table1_1].[5 YR CAGR]" caption="5 YR CAGR" attribute="1" defaultMemberUniqueName="[Table1_1].[5 YR CAGR].[All]" allUniqueName="[Table1_1].[5 YR CAGR].[All]" dimensionUniqueName="[Table1_1]" displayFolder="" count="0" memberValueDatatype="5" unbalanced="0"/>
    <cacheHierarchy uniqueName="[Table1_1].[Date]" caption="Date" attribute="1" time="1" defaultMemberUniqueName="[Table1_1].[Date].[All]" allUniqueName="[Table1_1].[Date].[All]" dimensionUniqueName="[Table1_1]" displayFolder="" count="0" memberValueDatatype="7" unbalanced="0"/>
    <cacheHierarchy uniqueName="[Table1_1].[Unit sales]" caption="Unit sales" attribute="1" defaultMemberUniqueName="[Table1_1].[Unit sales].[All]" allUniqueName="[Table1_1].[Unit sales].[All]" dimensionUniqueName="[Table1_1]" displayFolder="" count="0" memberValueDatatype="20" unbalanced="0"/>
    <cacheHierarchy uniqueName="[Table1_1].[Date (Year)]" caption="Date (Year)" attribute="1" defaultMemberUniqueName="[Table1_1].[Date (Year)].[All]" allUniqueName="[Table1_1].[Date (Year)].[All]" dimensionUniqueName="[Table1_1]" displayFolder="" count="0" memberValueDatatype="130" unbalanced="0"/>
    <cacheHierarchy uniqueName="[Table1_1].[Date (Quarter)]" caption="Date (Quarter)" attribute="1" defaultMemberUniqueName="[Table1_1].[Date (Quarter)].[All]" allUniqueName="[Table1_1].[Date (Quarter)].[All]" dimensionUniqueName="[Table1_1]" displayFolder="" count="0" memberValueDatatype="130" unbalanced="0"/>
    <cacheHierarchy uniqueName="[Table1_1].[Date (Month)]" caption="Date (Month)" attribute="1" defaultMemberUniqueName="[Table1_1].[Date (Month)].[All]" allUniqueName="[Table1_1].[Date (Month)].[All]" dimensionUniqueName="[Table1_1]" displayFolder="" count="0" memberValueDatatype="130" unbalanced="0"/>
    <cacheHierarchy uniqueName="[Table1_1].[Year]" caption="Year" attribute="1" time="1" defaultMemberUniqueName="[Table1_1].[Year].[All]" allUniqueName="[Table1_1].[Year].[All]" dimensionUniqueName="[Table1_1]" displayFolder="" count="0" memberValueDatatype="7" unbalanced="0"/>
    <cacheHierarchy uniqueName="[Table1_1].[Date.1]" caption="Date.1" attribute="1" time="1" defaultMemberUniqueName="[Table1_1].[Date.1].[All]" allUniqueName="[Table1_1].[Date.1].[All]" dimensionUniqueName="[Table1_1]" displayFolder="" count="0" memberValueDatatype="7" unbalanced="0"/>
    <cacheHierarchy uniqueName="[Table1_1].[End of Year]" caption="End of Year" attribute="1" time="1" defaultMemberUniqueName="[Table1_1].[End of Year].[All]" allUniqueName="[Table1_1].[End of Year].[All]" dimensionUniqueName="[Table1_1]" displayFolder="" count="0" memberValueDatatype="7"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Table1_1].[Date (Month Index)]" caption="Date (Month Index)" attribute="1" defaultMemberUniqueName="[Table1_1].[Date (Month Index)].[All]" allUniqueName="[Table1_1].[Date (Month Index)].[All]" dimensionUniqueName="[Table1_1]" displayFolder="" count="0" memberValueDatatype="20" unbalanced="0" hidden="1"/>
    <cacheHierarchy uniqueName="[Measures].[Sum of Unit sales]" caption="Sum of Unit sales" measure="1" displayFolder="" measureGroup="Table1_1" count="0">
      <extLst>
        <ext xmlns:x15="http://schemas.microsoft.com/office/spreadsheetml/2010/11/main" uri="{B97F6D7D-B522-45F9-BDA1-12C45D357490}">
          <x15:cacheHierarchy aggregatedColumn="18"/>
        </ext>
      </extLst>
    </cacheHierarchy>
    <cacheHierarchy uniqueName="[Measures].[Count of Account Type]" caption="Count of Account Type" measure="1" displayFolder="" measureGroup="Table1_1" count="0">
      <extLst>
        <ext xmlns:x15="http://schemas.microsoft.com/office/spreadsheetml/2010/11/main" uri="{B97F6D7D-B522-45F9-BDA1-12C45D357490}">
          <x15:cacheHierarchy aggregatedColumn="8"/>
        </ext>
      </extLst>
    </cacheHierarchy>
    <cacheHierarchy uniqueName="[Measures].[Count of Product 3]" caption="Count of Product 3" measure="1" displayFolder="" measureGroup="Table1_1" count="0">
      <extLst>
        <ext xmlns:x15="http://schemas.microsoft.com/office/spreadsheetml/2010/11/main" uri="{B97F6D7D-B522-45F9-BDA1-12C45D357490}">
          <x15:cacheHierarchy aggregatedColumn="11"/>
        </ext>
      </extLst>
    </cacheHierarchy>
    <cacheHierarchy uniqueName="[Measures].[totalYTD]" caption="totalYTD" measure="1" displayFolder="" measureGroup="Table1_1" count="0"/>
    <cacheHierarchy uniqueName="[Measures].[YoY Change]" caption="YoY Change" measure="1" displayFolder="" measureGroup="Table1_1" count="0"/>
    <cacheHierarchy uniqueName="[Measures].[CAGR]" caption="CAGR" measure="1" displayFolder="" measureGroup="Table1_1" count="0"/>
    <cacheHierarchy uniqueName="[Measures].[Net_Sales Product 1]" caption="Net_Sales Product 1" measure="1" displayFolder="" measureGroup="Table1_1" count="0"/>
    <cacheHierarchy uniqueName="[Measures].[Product1_CAGR]" caption="Product1_CAGR" measure="1" displayFolder="" measureGroup="Table1_1" count="0"/>
    <cacheHierarchy uniqueName="[Measures].[Net_Sales Product 2]" caption="Net_Sales Product 2" measure="1" displayFolder="" measureGroup="Table1_1" count="0"/>
    <cacheHierarchy uniqueName="[Measures].[Product2_CAGR]" caption="Product2_CAGR" measure="1" displayFolder="" measureGroup="Table1_1" count="0"/>
    <cacheHierarchy uniqueName="[Measures].[Net_Sales Product3]" caption="Net_Sales Product3" measure="1" displayFolder="" measureGroup="Table1_1" count="0"/>
    <cacheHierarchy uniqueName="[Measures].[Product3_CAGR]" caption="Product3_CAGR" measure="1" displayFolder="" measureGroup="Table1_1" count="0"/>
    <cacheHierarchy uniqueName="[Measures].[Net_Sales_Product1_Product2_Product3]" caption="Net_Sales_Product1_Product2_Product3" measure="1" displayFolder="" measureGroup="Table1_1" count="0"/>
    <cacheHierarchy uniqueName="[Measures].[CAGR_all_products]" caption="CAGR_all_products" measure="1" displayFolder="" measureGroup="Table1_1" count="0"/>
    <cacheHierarchy uniqueName="[Measures].[Net_Sales_no_marketing]" caption="Net_Sales_no_marketing" measure="1" displayFolder="" measureGroup="Table1_1" count="0" oneField="1">
      <fieldsUsage count="1">
        <fieldUsage x="1"/>
      </fieldsUsage>
    </cacheHierarchy>
    <cacheHierarchy uniqueName="[Measures].[Net Sales_coupons]" caption="Net Sales_coupons" measure="1" displayFolder="" measureGroup="Table1_1" count="0"/>
    <cacheHierarchy uniqueName="[Measures].[Net_Sales_social_media]" caption="Net_Sales_social_media" measure="1" displayFolder="" measureGroup="Table1_1" count="0"/>
    <cacheHierarchy uniqueName="[Measures].[Net_Sales_Marketing]" caption="Net_Sales_Marketing" measure="1" displayFolder="" measureGroup="Table1_1" count="0" oneField="1">
      <fieldsUsage count="1">
        <fieldUsage x="2"/>
      </fieldsUsage>
    </cacheHierarchy>
    <cacheHierarchy uniqueName="[Measures].[Net_Sales]" caption="Net_Sales" measure="1" displayFolder="" measureGroup="Table1_1" count="0"/>
    <cacheHierarchy uniqueName="[Measures].[CAGR_with_marketing]" caption="CAGR_with_marketing" measure="1" displayFolder="" measureGroup="Table1_1" count="0"/>
    <cacheHierarchy uniqueName="[Measures].[CAGR_without_marketing]" caption="CAGR_without_marketing" measure="1" displayFolder="" measureGroup="Table1_1" count="0"/>
    <cacheHierarchy uniqueName="[Measures].[__XL_Count Table1_1]" caption="__XL_Count Table1_1" measure="1" displayFolder="" measureGroup="Table1_1"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ies>
  <kpis count="0"/>
  <dimensions count="3">
    <dimension name="dim_date" uniqueName="[dim_date]" caption="dim_date"/>
    <dimension measure="1" name="Measures" uniqueName="[Measures]" caption="Measures"/>
    <dimension name="Table1_1" uniqueName="[Table1_1]" caption="Table1_1"/>
  </dimensions>
  <measureGroups count="2">
    <measureGroup name="dim_date" caption="dim_date"/>
    <measureGroup name="Table1_1" caption="Table1_1"/>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9D1E8F-8C63-4273-A8A0-0E70FA57A342}" name="PivotTable1" cacheId="7" applyNumberFormats="0" applyBorderFormats="0" applyFontFormats="0" applyPatternFormats="0" applyAlignmentFormats="0" applyWidthHeightFormats="1" dataCaption="Values" tag="a033bf5a-2422-4a15-9055-8aa6c3b46ab7" updatedVersion="8" minRefreshableVersion="5" useAutoFormatting="1" subtotalHiddenItems="1" itemPrintTitles="1" createdVersion="8" indent="0" outline="1" outlineData="1" multipleFieldFilters="0">
  <location ref="A3:C9" firstHeaderRow="0" firstDataRow="1" firstDataCol="1"/>
  <pivotFields count="8">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name="Sum of Unit sales" fld="2" baseField="0" baseItem="0" numFmtId="165"/>
    <dataField fld="0" subtotal="count" baseField="0" baseItem="0"/>
  </dataFields>
  <formats count="3">
    <format dxfId="39">
      <pivotArea collapsedLevelsAreSubtotals="1" fieldPosition="0">
        <references count="2">
          <reference field="4294967294" count="1" selected="0">
            <x v="1"/>
          </reference>
          <reference field="1" count="4">
            <x v="1"/>
            <x v="2"/>
            <x v="3"/>
            <x v="4"/>
          </reference>
        </references>
      </pivotArea>
    </format>
    <format dxfId="38">
      <pivotArea field="1" grandRow="1" outline="0" collapsedLevelsAreSubtotals="1" axis="axisRow" fieldPosition="0">
        <references count="1">
          <reference field="4294967294" count="1" selected="0">
            <x v="1"/>
          </reference>
        </references>
      </pivotArea>
    </format>
    <format dxfId="37">
      <pivotArea outline="0" fieldPosition="0">
        <references count="1">
          <reference field="4294967294" count="1">
            <x v="0"/>
          </reference>
        </references>
      </pivotArea>
    </format>
  </formats>
  <pivotHierarchies count="5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FABF78-6EF2-49FB-8E4C-29507CEF59F1}" name="PivotTable40" cacheId="10" applyNumberFormats="0" applyBorderFormats="0" applyFontFormats="0" applyPatternFormats="0" applyAlignmentFormats="0" applyWidthHeightFormats="1" dataCaption="Values" tag="617615b4-cd11-4440-935d-8f228096f199" updatedVersion="8" minRefreshableVersion="3" useAutoFormatting="1" itemPrintTitles="1" createdVersion="8" indent="0" outline="1" outlineData="1" multipleFieldFilters="0" chartFormat="1">
  <location ref="A3:C8"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BA3665-8B34-4034-965E-8A0FDDE3B96A}" name="PivotTable4" cacheId="3" applyNumberFormats="0" applyBorderFormats="0" applyFontFormats="0" applyPatternFormats="0" applyAlignmentFormats="0" applyWidthHeightFormats="1" dataCaption="Values" tag="abdf160f-2ad4-44a7-a833-13af34565003" updatedVersion="8" minRefreshableVersion="5" useAutoFormatting="1" subtotalHiddenItems="1" itemPrintTitles="1" createdVersion="8" indent="0" outline="1" outlineData="1" multipleFieldFilters="0" rowHeaderCaption="Account_Type">
  <location ref="A3:D8" firstHeaderRow="0" firstDataRow="1"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name="Count" fld="1" subtotal="count" baseField="0" baseItem="0"/>
    <dataField name="Net Sales" fld="2" baseField="0" baseItem="0"/>
    <dataField fld="3" subtotal="count" baseField="0" baseItem="0" numFmtId="164"/>
  </dataFields>
  <formats count="1">
    <format dxfId="35">
      <pivotArea outline="0" collapsedLevelsAreSubtotals="1" fieldPosition="0">
        <references count="1">
          <reference field="4294967294" count="1" selected="0">
            <x v="2"/>
          </reference>
        </references>
      </pivotArea>
    </format>
  </formats>
  <pivotHierarchies count="5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t Sales"/>
    <pivotHierarchy dragToData="1" caption="C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62571E-5914-4AFF-9265-F4883FC4B35D}" name="PivotTable15" cacheId="4" applyNumberFormats="0" applyBorderFormats="0" applyFontFormats="0" applyPatternFormats="0" applyAlignmentFormats="0" applyWidthHeightFormats="1" dataCaption="Values" tag="0a8353c3-1e5d-4dc3-aa8e-38d5b438a15d" updatedVersion="8" minRefreshableVersion="3" useAutoFormatting="1" subtotalHiddenItems="1" itemPrintTitles="1" createdVersion="8" indent="0" outline="1" outlineData="1" multipleFieldFilters="0" rowHeaderCaption="Account Name">
  <location ref="A3:C9" firstHeaderRow="0" firstDataRow="1" firstDataCol="1"/>
  <pivotFields count="9">
    <pivotField axis="axisRow"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Net Sales" fld="1" baseField="0" baseItem="0"/>
    <dataField fld="3" subtotal="count" baseField="0" baseItem="0" numFmtId="164"/>
  </dataFields>
  <formats count="1">
    <format dxfId="34">
      <pivotArea outline="0" collapsedLevelsAreSubtotals="1" fieldPosition="0">
        <references count="1">
          <reference field="4294967294" count="1" selected="0">
            <x v="1"/>
          </reference>
        </references>
      </pivotArea>
    </format>
  </formats>
  <pivotHierarchies count="51">
    <pivotHierarchy dragToData="1"/>
    <pivotHierarchy multipleItemSelectionAllowed="1" dragToData="1">
      <members count="1" level="1">
        <member name="[dim_date].[date (Year)].&amp;[2020]"/>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t Sal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7">
      <autoFilter ref="A1">
        <filterColumn colId="0">
          <top10 val="5" filterVal="5"/>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FB8A82-E9D5-4DBD-9C8E-E47D6831F55C}" name="PivotTable18" cacheId="5" applyNumberFormats="0" applyBorderFormats="0" applyFontFormats="0" applyPatternFormats="0" applyAlignmentFormats="0" applyWidthHeightFormats="1" dataCaption="Values" tag="944cadad-6e34-4e40-ae67-359ef5466119" updatedVersion="8" minRefreshableVersion="5" useAutoFormatting="1" subtotalHiddenItems="1" itemPrintTitles="1" createdVersion="8" indent="0" outline="1" outlineData="1" multipleFieldFilters="0">
  <location ref="A3:H4" firstHeaderRow="0" firstDataRow="1" firstDataCol="0"/>
  <pivotFields count="14">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pivotHierarchies count="5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0C2451-83FC-4859-8BD7-A69449FE27B8}" name="PivotTable21" cacheId="2" applyNumberFormats="0" applyBorderFormats="0" applyFontFormats="0" applyPatternFormats="0" applyAlignmentFormats="0" applyWidthHeightFormats="1" dataCaption="Values" tag="a6f9229a-6049-4d7d-9b2e-3e5e758d4066" updatedVersion="8" minRefreshableVersion="5" useAutoFormatting="1" subtotalHiddenItems="1" itemPrintTitles="1" createdVersion="8" indent="0" outline="1" outlineData="1" multipleFieldFilters="0">
  <location ref="A3:C9" firstHeaderRow="0" firstDataRow="1" firstDataCol="1"/>
  <pivotFields count="8">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fld="0" subtotal="count" baseField="0" baseItem="0"/>
    <dataField fld="2" subtotal="count" baseField="0" baseItem="0"/>
  </dataFields>
  <pivotHierarchies count="5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BE27B9-F119-4769-9918-4218B03DA9D7}" name="PivotTable24" cacheId="6" applyNumberFormats="0" applyBorderFormats="0" applyFontFormats="0" applyPatternFormats="0" applyAlignmentFormats="0" applyWidthHeightFormats="1" dataCaption="Values" tag="88b3f5de-2f0c-4274-98b1-116d45bd3686" updatedVersion="8" minRefreshableVersion="5" useAutoFormatting="1" subtotalHiddenItems="1" itemPrintTitles="1" createdVersion="8" indent="0" outline="1" outlineData="1" multipleFieldFilters="0">
  <location ref="A3:B4" firstHeaderRow="0" firstDataRow="1" firstDataCol="0"/>
  <pivotFields count="8">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2">
    <format dxfId="33">
      <pivotArea outline="0" collapsedLevelsAreSubtotals="1" fieldPosition="0"/>
    </format>
    <format dxfId="32">
      <pivotArea outline="0" collapsedLevelsAreSubtotals="1" fieldPosition="0">
        <references count="1">
          <reference field="4294967294" count="1" selected="0">
            <x v="1"/>
          </reference>
        </references>
      </pivotArea>
    </format>
  </formats>
  <pivotHierarchies count="5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DBE987-5E35-440E-8AF9-04223CCCDE7B}" name="PivotTable27" cacheId="8" applyNumberFormats="0" applyBorderFormats="0" applyFontFormats="0" applyPatternFormats="0" applyAlignmentFormats="0" applyWidthHeightFormats="1" dataCaption="Values" tag="58b70351-5b56-40ef-8fe2-fa09a7ce871e" updatedVersion="8" minRefreshableVersion="3" useAutoFormatting="1" itemPrintTitles="1" createdVersion="8" indent="0" outline="1" outlineData="1" multipleFieldFilters="0" chartFormat="11" rowHeaderCaption="Account Name">
  <location ref="A3:C28" firstHeaderRow="0" firstDataRow="1" firstDataCol="1"/>
  <pivotFields count="4">
    <pivotField axis="axisRow" allDrilled="1" subtotalTop="0" showAll="0" measureFilter="1"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2">
    <field x="3"/>
    <field x="0"/>
  </rowFields>
  <rowItems count="25">
    <i>
      <x/>
    </i>
    <i r="1">
      <x v="3"/>
    </i>
    <i r="1">
      <x v="1"/>
    </i>
    <i r="1">
      <x v="4"/>
    </i>
    <i r="1">
      <x/>
    </i>
    <i r="1">
      <x v="2"/>
    </i>
    <i>
      <x v="1"/>
    </i>
    <i r="1">
      <x v="7"/>
    </i>
    <i r="1">
      <x v="5"/>
    </i>
    <i r="1">
      <x v="6"/>
    </i>
    <i r="1">
      <x v="9"/>
    </i>
    <i r="1">
      <x v="8"/>
    </i>
    <i>
      <x v="2"/>
    </i>
    <i r="1">
      <x v="10"/>
    </i>
    <i r="1">
      <x v="11"/>
    </i>
    <i r="1">
      <x v="13"/>
    </i>
    <i r="1">
      <x v="12"/>
    </i>
    <i r="1">
      <x v="14"/>
    </i>
    <i>
      <x v="3"/>
    </i>
    <i r="1">
      <x v="16"/>
    </i>
    <i r="1">
      <x v="17"/>
    </i>
    <i r="1">
      <x v="18"/>
    </i>
    <i r="1">
      <x v="15"/>
    </i>
    <i r="1">
      <x v="19"/>
    </i>
    <i t="grand">
      <x/>
    </i>
  </rowItems>
  <colFields count="1">
    <field x="-2"/>
  </colFields>
  <colItems count="2">
    <i>
      <x/>
    </i>
    <i i="1">
      <x v="1"/>
    </i>
  </colItems>
  <dataFields count="2">
    <dataField name="CAGR %" fld="1" subtotal="count" baseField="3" baseItem="0" numFmtId="164"/>
    <dataField name="Net Sales" fld="2" baseField="3" baseItem="0"/>
  </dataFields>
  <formats count="2">
    <format dxfId="31">
      <pivotArea outline="0" collapsedLevelsAreSubtotals="1" fieldPosition="0"/>
    </format>
    <format dxfId="30">
      <pivotArea collapsedLevelsAreSubtotals="1" fieldPosition="0">
        <references count="2">
          <reference field="4294967294" count="1" selected="0">
            <x v="1"/>
          </reference>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t Sales"/>
    <pivotHierarchy dragToData="1"/>
    <pivotHierarchy dragToData="1"/>
    <pivotHierarchy dragToRow="0" dragToCol="0" dragToPage="0" dragToData="1"/>
    <pivotHierarchy dragToRow="0" dragToCol="0" dragToPage="0" dragToData="1"/>
    <pivotHierarchy dragToRow="0" dragToCol="0" dragToPage="0" dragToData="1" caption="CAGR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2">
    <rowHierarchyUsage hierarchyUsage="8"/>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D719AD-2412-4683-AC12-748F95ECFE41}" name="PivotTable32" cacheId="11" applyNumberFormats="0" applyBorderFormats="0" applyFontFormats="0" applyPatternFormats="0" applyAlignmentFormats="0" applyWidthHeightFormats="1" dataCaption="Values" tag="7a3c01ac-64a0-4dcc-9c88-a3dd6e907f7d" updatedVersion="8" minRefreshableVersion="3" useAutoFormatting="1" itemPrintTitles="1" createdVersion="8" indent="0" outline="1" outlineData="1" multipleFieldFilters="0" chartFormat="14" rowHeaderCaption="Account_Type">
  <location ref="A3:E8"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4">
    <i>
      <x/>
    </i>
    <i i="1">
      <x v="1"/>
    </i>
    <i i="2">
      <x v="2"/>
    </i>
    <i i="3">
      <x v="3"/>
    </i>
  </colItems>
  <dataFields count="4">
    <dataField name="CAGR % (with marketing)" fld="1" subtotal="count" baseField="0" baseItem="0"/>
    <dataField name="CAGR % (without marketing)" fld="2" subtotal="count" baseField="0" baseItem="0"/>
    <dataField name="Net Sales (without marketing)" fld="3" subtotal="count" baseField="0" baseItem="0"/>
    <dataField name="Net Sales (with marketing)" fld="4" subtotal="count" baseField="0" baseItem="0"/>
  </dataFields>
  <formats count="2">
    <format dxfId="29">
      <pivotArea collapsedLevelsAreSubtotals="1" fieldPosition="0">
        <references count="2">
          <reference field="4294967294" count="1" selected="0">
            <x v="0"/>
          </reference>
          <reference field="0" count="0"/>
        </references>
      </pivotArea>
    </format>
    <format dxfId="28">
      <pivotArea collapsedLevelsAreSubtotals="1" fieldPosition="0">
        <references count="2">
          <reference field="4294967294" count="1" selected="0">
            <x v="1"/>
          </reference>
          <reference field="0" count="0"/>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pivotArea type="data" outline="0" fieldPosition="0">
        <references count="2">
          <reference field="4294967294" count="1" selected="0">
            <x v="2"/>
          </reference>
          <reference field="0"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Net Sales (without marketing)"/>
    <pivotHierarchy dragToRow="0" dragToCol="0" dragToPage="0" dragToData="1"/>
    <pivotHierarchy dragToRow="0" dragToCol="0" dragToPage="0" dragToData="1"/>
    <pivotHierarchy dragToRow="0" dragToCol="0" dragToPage="0" dragToData="1" caption="Net Sales (with marketing)"/>
    <pivotHierarchy dragToRow="0" dragToCol="0" dragToPage="0" dragToData="1"/>
    <pivotHierarchy dragToRow="0" dragToCol="0" dragToPage="0" dragToData="1" caption="CAGR % (with marketing)"/>
    <pivotHierarchy dragToRow="0" dragToCol="0" dragToPage="0" dragToData="1" caption="CAGR % (without marketing)"/>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BEE3B2-B720-4FA7-9D88-E75ECE81984E}" name="PivotTable33" cacheId="9" applyNumberFormats="0" applyBorderFormats="0" applyFontFormats="0" applyPatternFormats="0" applyAlignmentFormats="0" applyWidthHeightFormats="1" dataCaption="Values" tag="2c7ab50b-6ef6-4d18-adea-98006669a84c" updatedVersion="8" minRefreshableVersion="3" useAutoFormatting="1" itemPrintTitles="1" createdVersion="8" indent="0" outline="1" outlineData="1" multipleFieldFilters="0" chartFormat="4" rowHeaderCaption="Account Name">
  <location ref="A3:C28" firstHeaderRow="0" firstDataRow="1" firstDataCol="1"/>
  <pivotFields count="4">
    <pivotField axis="axisRow" allDrilled="1" subtotalTop="0" showAll="0" measureFilter="1"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2">
    <field x="1"/>
    <field x="0"/>
  </rowFields>
  <rowItems count="25">
    <i>
      <x/>
    </i>
    <i r="1">
      <x/>
    </i>
    <i r="1">
      <x v="1"/>
    </i>
    <i r="1">
      <x v="2"/>
    </i>
    <i r="1">
      <x v="3"/>
    </i>
    <i r="1">
      <x v="4"/>
    </i>
    <i>
      <x v="1"/>
    </i>
    <i r="1">
      <x v="5"/>
    </i>
    <i r="1">
      <x v="6"/>
    </i>
    <i r="1">
      <x v="7"/>
    </i>
    <i r="1">
      <x v="8"/>
    </i>
    <i r="1">
      <x v="9"/>
    </i>
    <i>
      <x v="2"/>
    </i>
    <i r="1">
      <x v="10"/>
    </i>
    <i r="1">
      <x v="11"/>
    </i>
    <i r="1">
      <x v="12"/>
    </i>
    <i r="1">
      <x v="13"/>
    </i>
    <i r="1">
      <x v="14"/>
    </i>
    <i>
      <x v="3"/>
    </i>
    <i r="1">
      <x v="15"/>
    </i>
    <i r="1">
      <x v="16"/>
    </i>
    <i r="1">
      <x v="17"/>
    </i>
    <i r="1">
      <x v="18"/>
    </i>
    <i r="1">
      <x v="19"/>
    </i>
    <i t="grand">
      <x/>
    </i>
  </rowItems>
  <colFields count="1">
    <field x="-2"/>
  </colFields>
  <colItems count="2">
    <i>
      <x/>
    </i>
    <i i="1">
      <x v="1"/>
    </i>
  </colItems>
  <dataFields count="2">
    <dataField name="Net Sales" fld="2" baseField="1" baseItem="0"/>
    <dataField name="CAGR %" fld="3" subtotal="count" baseField="1" baseItem="0"/>
  </dataFields>
  <formats count="8">
    <format dxfId="27">
      <pivotArea collapsedLevelsAreSubtotals="1" fieldPosition="0">
        <references count="3">
          <reference field="4294967294" count="1" selected="0">
            <x v="1"/>
          </reference>
          <reference field="0" count="15">
            <x v="0"/>
            <x v="1"/>
            <x v="2"/>
            <x v="3"/>
            <x v="4"/>
            <x v="20"/>
            <x v="21"/>
            <x v="22"/>
            <x v="23"/>
            <x v="24"/>
            <x v="25"/>
            <x v="26"/>
            <x v="27"/>
            <x v="28"/>
            <x v="29"/>
          </reference>
          <reference field="1" count="1" selected="0">
            <x v="0"/>
          </reference>
        </references>
      </pivotArea>
    </format>
    <format dxfId="26">
      <pivotArea collapsedLevelsAreSubtotals="1" fieldPosition="0">
        <references count="2">
          <reference field="4294967294" count="1" selected="0">
            <x v="1"/>
          </reference>
          <reference field="1" count="1">
            <x v="1"/>
          </reference>
        </references>
      </pivotArea>
    </format>
    <format dxfId="25">
      <pivotArea collapsedLevelsAreSubtotals="1" fieldPosition="0">
        <references count="3">
          <reference field="4294967294" count="1" selected="0">
            <x v="1"/>
          </reference>
          <reference field="0" count="15">
            <x v="5"/>
            <x v="6"/>
            <x v="7"/>
            <x v="8"/>
            <x v="9"/>
            <x v="30"/>
            <x v="31"/>
            <x v="32"/>
            <x v="33"/>
            <x v="34"/>
            <x v="35"/>
            <x v="36"/>
            <x v="37"/>
            <x v="38"/>
            <x v="39"/>
          </reference>
          <reference field="1" count="1" selected="0">
            <x v="1"/>
          </reference>
        </references>
      </pivotArea>
    </format>
    <format dxfId="24">
      <pivotArea collapsedLevelsAreSubtotals="1" fieldPosition="0">
        <references count="2">
          <reference field="4294967294" count="1" selected="0">
            <x v="1"/>
          </reference>
          <reference field="1" count="1">
            <x v="2"/>
          </reference>
        </references>
      </pivotArea>
    </format>
    <format dxfId="23">
      <pivotArea collapsedLevelsAreSubtotals="1" fieldPosition="0">
        <references count="3">
          <reference field="4294967294" count="1" selected="0">
            <x v="1"/>
          </reference>
          <reference field="0" count="15">
            <x v="10"/>
            <x v="11"/>
            <x v="12"/>
            <x v="13"/>
            <x v="14"/>
            <x v="40"/>
            <x v="41"/>
            <x v="42"/>
            <x v="43"/>
            <x v="44"/>
            <x v="45"/>
            <x v="46"/>
            <x v="47"/>
            <x v="48"/>
            <x v="49"/>
          </reference>
          <reference field="1" count="1" selected="0">
            <x v="2"/>
          </reference>
        </references>
      </pivotArea>
    </format>
    <format dxfId="22">
      <pivotArea collapsedLevelsAreSubtotals="1" fieldPosition="0">
        <references count="2">
          <reference field="4294967294" count="1" selected="0">
            <x v="1"/>
          </reference>
          <reference field="1" count="1">
            <x v="3"/>
          </reference>
        </references>
      </pivotArea>
    </format>
    <format dxfId="21">
      <pivotArea collapsedLevelsAreSubtotals="1" fieldPosition="0">
        <references count="3">
          <reference field="4294967294" count="1" selected="0">
            <x v="1"/>
          </reference>
          <reference field="0" count="15">
            <x v="15"/>
            <x v="16"/>
            <x v="17"/>
            <x v="18"/>
            <x v="19"/>
            <x v="50"/>
            <x v="51"/>
            <x v="52"/>
            <x v="53"/>
            <x v="54"/>
            <x v="55"/>
            <x v="56"/>
            <x v="57"/>
            <x v="58"/>
            <x v="59"/>
          </reference>
          <reference field="1" count="1" selected="0">
            <x v="3"/>
          </reference>
        </references>
      </pivotArea>
    </format>
    <format dxfId="20">
      <pivotArea field="1" grandRow="1" outline="0" collapsedLevelsAreSubtotals="1" axis="axisRow"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et Sales"/>
    <pivotHierarchy dragToData="1"/>
    <pivotHierarchy dragToData="1"/>
    <pivotHierarchy dragToRow="0" dragToCol="0" dragToPage="0" dragToData="1"/>
    <pivotHierarchy dragToRow="0" dragToCol="0" dragToPage="0" dragToData="1"/>
    <pivotHierarchy dragToRow="0" dragToCol="0" dragToPage="0" dragToData="1" caption="CAGR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2">
    <rowHierarchyUsage hierarchyUsage="8"/>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 xr16:uid="{40C225F6-FBD9-4549-BF1B-A695A1E8183C}" autoFormatId="16" applyNumberFormats="0" applyBorderFormats="0" applyFontFormats="0" applyPatternFormats="0" applyAlignmentFormats="0" applyWidthHeightFormats="0">
  <queryTableRefresh nextId="6">
    <queryTableFields count="5">
      <queryTableField id="1" name="date" tableColumnId="1"/>
      <queryTableField id="2" name="date (Year)" tableColumnId="2"/>
      <queryTableField id="3" name="date (Quarter)" tableColumnId="3"/>
      <queryTableField id="4" name="date (Month Index)" tableColumnId="4"/>
      <queryTableField id="5" name="date (Month)" tableColumnId="5"/>
    </queryTableFields>
  </queryTableRefresh>
  <extLst>
    <ext xmlns:x15="http://schemas.microsoft.com/office/spreadsheetml/2010/11/main" uri="{883FBD77-0823-4a55-B5E3-86C4891E6966}">
      <x15:queryTable sourceDataName="Query - dim_dat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989CFDC8-7CFF-4E59-A3BF-188AC4C92FAA}" autoFormatId="16" applyNumberFormats="0" applyBorderFormats="0" applyFontFormats="0" applyPatternFormats="0" applyAlignmentFormats="0" applyWidthHeightFormats="0">
  <queryTableRefresh nextId="24">
    <queryTableFields count="18">
      <queryTableField id="1" name="Account Name" tableColumnId="1"/>
      <queryTableField id="2" name="Account Address" tableColumnId="2"/>
      <queryTableField id="3" name="Decision Maker" tableColumnId="3"/>
      <queryTableField id="4" name="Phone Number" tableColumnId="4"/>
      <queryTableField id="5" name="Account Type" tableColumnId="5"/>
      <queryTableField id="6" name="Product 1" tableColumnId="6"/>
      <queryTableField id="7" name="Product 2" tableColumnId="7"/>
      <queryTableField id="8" name="Product 3" tableColumnId="8"/>
      <queryTableField id="9" name="Social Media" tableColumnId="9"/>
      <queryTableField id="10" name="Coupons" tableColumnId="10"/>
      <queryTableField id="11" name="Catalog Inclusion" tableColumnId="11"/>
      <queryTableField id="12" name="Posters" tableColumnId="12"/>
      <queryTableField id="18" name="5 YR CAGR" tableColumnId="18"/>
      <queryTableField id="19" name="Date" tableColumnId="13"/>
      <queryTableField id="20" name="Unit sales" tableColumnId="14"/>
      <queryTableField id="21" name="Year" tableColumnId="15"/>
      <queryTableField id="22" name="Date.1" tableColumnId="16"/>
      <queryTableField id="23" name="End of Year"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DD2E9D14-781C-4AFD-AD2A-214BA0ED927B}" sourceName="[Table1_1].[Account Type]">
  <pivotTables>
    <pivotTable tabId="8" name="PivotTable21"/>
    <pivotTable tabId="5" name="PivotTable4"/>
    <pivotTable tabId="6" name="PivotTable15"/>
    <pivotTable tabId="3" name="PivotTable1"/>
    <pivotTable tabId="7" name="PivotTable18"/>
    <pivotTable tabId="11" name="PivotTable24"/>
  </pivotTables>
  <data>
    <olap pivotCacheId="345032067">
      <levels count="2">
        <level uniqueName="[Table1_1].[Account Type].[(All)]" sourceCaption="(All)" count="0"/>
        <level uniqueName="[Table1_1].[Account Type].[Account Type]" sourceCaption="Account Type" count="4">
          <ranges>
            <range startItem="0">
              <i n="[Table1_1].[Account Type].&amp;[Medium Business]" c="Medium Business"/>
              <i n="[Table1_1].[Account Type].&amp;[Online Retailer]" c="Online Retailer"/>
              <i n="[Table1_1].[Account Type].&amp;[Small Business]" c="Small Business"/>
              <i n="[Table1_1].[Account Type].&amp;[Wholesale Distributor]" c="Wholesale Distributor"/>
            </range>
          </ranges>
        </level>
      </levels>
      <selections count="1">
        <selection n="[Table1_1].[Accoun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alog_Inclusion" xr10:uid="{B956F44A-55D1-4000-BC49-D5788160CC17}" sourceName="[Table1_1].[Catalog Inclusion]">
  <pivotTables>
    <pivotTable tabId="8" name="PivotTable21"/>
    <pivotTable tabId="5" name="PivotTable4"/>
    <pivotTable tabId="6" name="PivotTable15"/>
    <pivotTable tabId="7" name="PivotTable18"/>
    <pivotTable tabId="11" name="PivotTable24"/>
    <pivotTable tabId="3" name="PivotTable1"/>
  </pivotTables>
  <data>
    <olap pivotCacheId="345032067">
      <levels count="2">
        <level uniqueName="[Table1_1].[Catalog Inclusion].[(All)]" sourceCaption="(All)" count="0"/>
        <level uniqueName="[Table1_1].[Catalog Inclusion].[Catalog Inclusion]" sourceCaption="Catalog Inclusion" count="2">
          <ranges>
            <range startItem="0">
              <i n="[Table1_1].[Catalog Inclusion].&amp;[No]" c="No"/>
              <i n="[Table1_1].[Catalog Inclusion].&amp;[Yes]" c="Yes"/>
            </range>
          </ranges>
        </level>
      </levels>
      <selections count="1">
        <selection n="[Table1_1].[Catalog Inclus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ers" xr10:uid="{72968FF5-41E9-4066-BAB8-493416E9B162}" sourceName="[Table1_1].[Posters]">
  <pivotTables>
    <pivotTable tabId="8" name="PivotTable21"/>
    <pivotTable tabId="5" name="PivotTable4"/>
    <pivotTable tabId="6" name="PivotTable15"/>
    <pivotTable tabId="3" name="PivotTable1"/>
    <pivotTable tabId="7" name="PivotTable18"/>
    <pivotTable tabId="11" name="PivotTable24"/>
  </pivotTables>
  <data>
    <olap pivotCacheId="345032067">
      <levels count="2">
        <level uniqueName="[Table1_1].[Posters].[(All)]" sourceCaption="(All)" count="0"/>
        <level uniqueName="[Table1_1].[Posters].[Posters]" sourceCaption="Posters" count="2">
          <ranges>
            <range startItem="0">
              <i n="[Table1_1].[Posters].&amp;[No]" c="No"/>
              <i n="[Table1_1].[Posters].&amp;[Yes]" c="Yes"/>
            </range>
          </ranges>
        </level>
      </levels>
      <selections count="1">
        <selection n="[Table1_1].[Poster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Media" xr10:uid="{FF40AF41-82E3-45B2-930C-081B7063D678}" sourceName="[Table1_1].[Social Media]">
  <pivotTables>
    <pivotTable tabId="8" name="PivotTable21"/>
    <pivotTable tabId="5" name="PivotTable4"/>
    <pivotTable tabId="6" name="PivotTable15"/>
    <pivotTable tabId="3" name="PivotTable1"/>
    <pivotTable tabId="7" name="PivotTable18"/>
    <pivotTable tabId="11" name="PivotTable24"/>
  </pivotTables>
  <data>
    <olap pivotCacheId="345032067">
      <levels count="2">
        <level uniqueName="[Table1_1].[Social Media].[(All)]" sourceCaption="(All)" count="0"/>
        <level uniqueName="[Table1_1].[Social Media].[Social Media]" sourceCaption="Social Media" count="2">
          <ranges>
            <range startItem="0">
              <i n="[Table1_1].[Social Media].&amp;[No]" c="No"/>
              <i n="[Table1_1].[Social Media].&amp;[Yes]" c="Yes"/>
            </range>
          </ranges>
        </level>
      </levels>
      <selections count="1">
        <selection n="[Table1_1].[Social Media].[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pons" xr10:uid="{9921AB1D-4559-4C21-A721-653BED0BC840}" sourceName="[Table1_1].[Coupons]">
  <pivotTables>
    <pivotTable tabId="8" name="PivotTable21"/>
    <pivotTable tabId="5" name="PivotTable4"/>
    <pivotTable tabId="6" name="PivotTable15"/>
    <pivotTable tabId="3" name="PivotTable1"/>
    <pivotTable tabId="7" name="PivotTable18"/>
    <pivotTable tabId="11" name="PivotTable24"/>
  </pivotTables>
  <data>
    <olap pivotCacheId="345032067">
      <levels count="2">
        <level uniqueName="[Table1_1].[Coupons].[(All)]" sourceCaption="(All)" count="0"/>
        <level uniqueName="[Table1_1].[Coupons].[Coupons]" sourceCaption="Coupons" count="2">
          <ranges>
            <range startItem="0">
              <i n="[Table1_1].[Coupons].&amp;[No]" c="No"/>
              <i n="[Table1_1].[Coupons].&amp;[Yes]" c="Yes"/>
            </range>
          </ranges>
        </level>
      </levels>
      <selections count="1">
        <selection n="[Table1_1].[Coupons].[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1EFF8B0-F737-4827-A64A-F42B42479E3D}" sourceName="[dim_date].[date (Year)]">
  <pivotTables>
    <pivotTable tabId="8" name="PivotTable21"/>
    <pivotTable tabId="5" name="PivotTable4"/>
    <pivotTable tabId="3" name="PivotTable1"/>
    <pivotTable tabId="7" name="PivotTable18"/>
    <pivotTable tabId="11" name="PivotTable24"/>
  </pivotTables>
  <data>
    <olap pivotCacheId="345032067">
      <levels count="2">
        <level uniqueName="[dim_date].[date (Year)].[(All)]" sourceCaption="(All)" count="0"/>
        <level uniqueName="[dim_date].[date (Year)].[date (Year)]" sourceCaption="date (Year)" count="5">
          <ranges>
            <range startItem="0">
              <i n="[dim_date].[date (Year)].&amp;[2017]" c="2017"/>
              <i n="[dim_date].[date (Year)].&amp;[2018]" c="2018"/>
              <i n="[dim_date].[date (Year)].&amp;[2019]" c="2019"/>
              <i n="[dim_date].[date (Year)].&amp;[2020]" c="2020"/>
              <i n="[dim_date].[date (Year)].&amp;[2021]" c="2021"/>
            </range>
          </ranges>
        </level>
      </levels>
      <selections count="1">
        <selection n="[dim_dat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EFFBA5F3-EE4A-4E56-A062-80333B72D803}" cache="Slicer_Account_Type" caption="Account Type" level="1" rowHeight="234950"/>
  <slicer name="Catalog Inclusion" xr10:uid="{48A826FB-00FC-4D78-AA1D-C36998B6A59C}" cache="Slicer_Catalog_Inclusion" caption="Catalog Inclusion" level="1" rowHeight="234950"/>
  <slicer name="Posters" xr10:uid="{8B4A28E5-FD88-436D-A846-6F1F65BA75EF}" cache="Slicer_Posters" caption="Posters" level="1" rowHeight="234950"/>
  <slicer name="Social Media" xr10:uid="{F9C0A788-0DD2-47FC-89F7-4DE83974F635}" cache="Slicer_Social_Media" caption="Social Media" level="1" rowHeight="234950"/>
  <slicer name="Coupons" xr10:uid="{F5235423-0E2B-487D-90B6-6A463F46B232}" cache="Slicer_Coupons" caption="Coupons"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1" xr10:uid="{CE73531C-54DB-4D82-8F84-660248A4345B}" cache="Slicer_Account_Type" caption="Account Type" columnCount="2" level="1" style="SlicerStyleDark6" rowHeight="234950"/>
  <slicer name="Catalog Inclusion 1" xr10:uid="{500277D7-3A3A-4A66-BE51-33FCEFE833CB}" cache="Slicer_Catalog_Inclusion" caption="Catalog Inclusion" columnCount="2" level="1" style="SlicerStyleDark6" rowHeight="234950"/>
  <slicer name="Posters 1" xr10:uid="{A074CAFB-208E-4574-8D8C-AA63254E4383}" cache="Slicer_Posters" caption="Posters" columnCount="2" level="1" style="SlicerStyleDark6" rowHeight="234950"/>
  <slicer name="Social Media 1" xr10:uid="{8B93A63A-0AD7-4C84-95C4-4690D9868E96}" cache="Slicer_Social_Media" caption="Social Media" columnCount="2" level="1" style="SlicerStyleDark6" rowHeight="234950"/>
  <slicer name="Coupons 1" xr10:uid="{2DDE64F3-FEFA-467D-9EE3-61F275424F30}" cache="Slicer_Coupons" caption="Coupons" columnCount="2" level="1" style="SlicerStyleDark6" rowHeight="234950"/>
  <slicer name="date (Year) 1" xr10:uid="{927F9A5B-8A31-4C34-99B7-68989ED0CDD8}" cache="Slicer_date__Year" caption="Year" columnCount="5" level="1"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3089D9-D418-4A3E-9E07-9B9A96766273}" name="dim_date" displayName="dim_date" ref="A1:E6" tableType="queryTable" totalsRowShown="0">
  <autoFilter ref="A1:E6" xr:uid="{113089D9-D418-4A3E-9E07-9B9A96766273}"/>
  <tableColumns count="5">
    <tableColumn id="1" xr3:uid="{92985F3F-19BA-48A8-9815-63B4227CB991}" uniqueName="1" name="date" queryTableFieldId="1" dataDxfId="36"/>
    <tableColumn id="2" xr3:uid="{E6714B10-BC00-4608-A94A-2EFC956749FB}" uniqueName="2" name="date (Year)" queryTableFieldId="2"/>
    <tableColumn id="3" xr3:uid="{FDD17505-D2BA-42BF-A3A3-1492481EFFE0}" uniqueName="3" name="date (Quarter)" queryTableFieldId="3"/>
    <tableColumn id="4" xr3:uid="{9AE5AB79-CB01-4C19-96D9-96560080EE92}" uniqueName="4" name="date (Month Index)" queryTableFieldId="4"/>
    <tableColumn id="5" xr3:uid="{B04AA401-A5F2-4A69-89E0-237E1F6DDB5B}" uniqueName="5" name="date (Month)"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704265-B8B6-4CF8-BFBC-4D3183F147D5}" name="Table1_1" displayName="Table1_1" ref="A2:R302" tableType="queryTable" totalsRowShown="0" headerRowDxfId="19">
  <autoFilter ref="A2:R302" xr:uid="{30704265-B8B6-4CF8-BFBC-4D3183F147D5}"/>
  <tableColumns count="18">
    <tableColumn id="1" xr3:uid="{DE820F02-2A28-4AE6-ABF6-BB07A9C95D17}" uniqueName="1" name="Account Name" queryTableFieldId="1" dataDxfId="18"/>
    <tableColumn id="2" xr3:uid="{8E09F451-3A4E-4673-8090-27BBF4265BA9}" uniqueName="2" name="Account Address" queryTableFieldId="2" dataDxfId="17"/>
    <tableColumn id="3" xr3:uid="{ECC9583F-2535-48B9-8E36-EF2672E9535F}" uniqueName="3" name="Decision Maker" queryTableFieldId="3" dataDxfId="16"/>
    <tableColumn id="4" xr3:uid="{165BA597-1F0C-4C84-8AD3-CAC499FDF31F}" uniqueName="4" name="Phone Number" queryTableFieldId="4" dataDxfId="15"/>
    <tableColumn id="5" xr3:uid="{B70BC040-0D22-4948-96C4-3239F196EF0A}" uniqueName="5" name="Account Type" queryTableFieldId="5" dataDxfId="14"/>
    <tableColumn id="6" xr3:uid="{C294A741-60D5-47D4-9EEB-154F2C587567}" uniqueName="6" name="Product 1" queryTableFieldId="6" dataDxfId="13"/>
    <tableColumn id="7" xr3:uid="{9A81DD20-D631-4A25-86BB-29DE85063937}" uniqueName="7" name="Product 2" queryTableFieldId="7" dataDxfId="12"/>
    <tableColumn id="8" xr3:uid="{039BA8F5-6A33-464E-9DB3-CFCE88D77005}" uniqueName="8" name="Product 3" queryTableFieldId="8" dataDxfId="11"/>
    <tableColumn id="9" xr3:uid="{04D30659-EB6F-4A87-89DC-19CFC57DDE1A}" uniqueName="9" name="Social Media" queryTableFieldId="9" dataDxfId="10"/>
    <tableColumn id="10" xr3:uid="{CE31AE57-537B-4158-9FCC-835693F71895}" uniqueName="10" name="Coupons" queryTableFieldId="10" dataDxfId="9"/>
    <tableColumn id="11" xr3:uid="{EFEF3B4F-B38B-45C0-B407-504CC6606D31}" uniqueName="11" name="Catalog Inclusion" queryTableFieldId="11" dataDxfId="8"/>
    <tableColumn id="12" xr3:uid="{A8A3356E-95BA-42A3-9C40-AB8217EAA4A9}" uniqueName="12" name="Posters" queryTableFieldId="12" dataDxfId="7"/>
    <tableColumn id="18" xr3:uid="{0769CBA2-F99E-4359-BC2F-945996146135}" uniqueName="18" name="5 YR CAGR" queryTableFieldId="18" dataDxfId="6" dataCellStyle="Percent"/>
    <tableColumn id="13" xr3:uid="{7C474123-BA20-4AA7-AA88-36D18B618B50}" uniqueName="13" name="Date" queryTableFieldId="19" dataDxfId="5"/>
    <tableColumn id="14" xr3:uid="{5173070C-882F-415D-BE03-2A9BF4E89FFD}" uniqueName="14" name="Unit sales" queryTableFieldId="20"/>
    <tableColumn id="15" xr3:uid="{BA485AE0-715B-43B9-B097-C5700434E8E2}" uniqueName="15" name="Year" queryTableFieldId="21" dataDxfId="4"/>
    <tableColumn id="16" xr3:uid="{C8A42C69-0788-46B0-83CE-C3312E1A1683}" uniqueName="16" name="Date.1" queryTableFieldId="22" dataDxfId="3"/>
    <tableColumn id="17" xr3:uid="{66C92EAD-D8CA-413F-A07C-AF1FF964659E}" uniqueName="17" name="End of Year" queryTableFieldId="23"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EB51D1-EA84-4864-8289-72C37E04672E}" name="Table1" displayName="Table1" ref="A3:R64" totalsRowShown="0" headerRowDxfId="1">
  <autoFilter ref="A3:R64" xr:uid="{48EB51D1-EA84-4864-8289-72C37E04672E}"/>
  <tableColumns count="18">
    <tableColumn id="1" xr3:uid="{CB9FFB2A-DD64-466C-BCDE-9222CA5A4B93}" name="Column1"/>
    <tableColumn id="2" xr3:uid="{1A10BEFA-5AE8-428C-9AF4-038A036FC86B}" name="Column2"/>
    <tableColumn id="3" xr3:uid="{D7D74502-F928-489C-ACFD-45F4D920EAA6}" name="Column3"/>
    <tableColumn id="4" xr3:uid="{6A4FF6FA-2D04-411C-B63A-F1039DB70AD9}" name="Column4"/>
    <tableColumn id="5" xr3:uid="{0DBE4607-641C-4501-9225-6FA988EF0D7F}" name="Column5"/>
    <tableColumn id="6" xr3:uid="{F378659F-14B6-4780-A27D-935B63CA58E6}" name="Product Lines"/>
    <tableColumn id="7" xr3:uid="{AA292F38-6D0C-4E7F-BD06-FD60C4658318}" name="Column6"/>
    <tableColumn id="8" xr3:uid="{C29B90ED-50CA-44C9-9DAF-9C642559C9EF}" name="Column7"/>
    <tableColumn id="9" xr3:uid="{658710E0-0674-4A9C-9C6F-339A9EE2DEE3}" name="Marketing / Promotion Programs"/>
    <tableColumn id="10" xr3:uid="{8A9EB633-5F99-42B2-A34B-4E73F82F2A42}" name="Column8"/>
    <tableColumn id="11" xr3:uid="{6DE68B98-48FA-4D74-8276-AF2A3F91FD07}" name="Column9"/>
    <tableColumn id="12" xr3:uid="{31DDC061-CA25-4931-AE2C-A048B15722EC}" name="Column10"/>
    <tableColumn id="13" xr3:uid="{8804FB23-E49F-4667-833C-FB534AB6BE0C}" name="Product 1 Sales Volume (units)"/>
    <tableColumn id="14" xr3:uid="{A0C51F95-8D6A-4769-AF3D-25F4E0705120}" name="Column11"/>
    <tableColumn id="15" xr3:uid="{1B8B5580-F216-47C3-8F21-B7E0823B82F8}" name="Column12"/>
    <tableColumn id="16" xr3:uid="{75C9CC2D-06CA-444C-884D-FB1641D59F9E}" name="Column13"/>
    <tableColumn id="17" xr3:uid="{DE01CE08-ED9D-43B7-B57F-9B614C43B37F}" name="Column14"/>
    <tableColumn id="18" xr3:uid="{A0C18067-C60C-40BC-96D1-E9BF68DC9845}" name="Column15" dataDxfId="0">
      <calculatedColumnFormula>_xlfn.RRI($Q$4-$M$4,M4,Q4)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8213EE4-A684-453C-850D-29E341424A0F}" sourceName="[dim_date].[date]">
  <pivotTables>
    <pivotTable tabId="8" name="PivotTable21"/>
    <pivotTable tabId="5" name="PivotTable4"/>
    <pivotTable tabId="3" name="PivotTable1"/>
    <pivotTable tabId="7" name="PivotTable18"/>
    <pivotTable tabId="11" name="PivotTable24"/>
  </pivotTables>
  <state minimalRefreshVersion="6" lastRefreshVersion="6" pivotCacheId="2110045120" filterType="unknown">
    <bounds startDate="2017-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FD3DAC7-53F4-4E98-AE11-C265F7479FAE}" cache="Timeline_date" caption="date" level="0" selectionLevel="0" scrollPosition="2017-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C2B0E-A931-4E87-8E33-CCA6D6A0D880}">
  <dimension ref="A3:G9"/>
  <sheetViews>
    <sheetView workbookViewId="0">
      <selection activeCell="N22" sqref="N22"/>
    </sheetView>
  </sheetViews>
  <sheetFormatPr defaultRowHeight="14.4" x14ac:dyDescent="0.3"/>
  <cols>
    <col min="1" max="1" width="12.5546875" bestFit="1" customWidth="1"/>
    <col min="2" max="2" width="15.5546875" bestFit="1" customWidth="1"/>
    <col min="3" max="3" width="10.88671875" bestFit="1" customWidth="1"/>
    <col min="4" max="4" width="12" bestFit="1" customWidth="1"/>
    <col min="5" max="6" width="10.33203125" bestFit="1" customWidth="1"/>
    <col min="7" max="7" width="10.77734375" bestFit="1" customWidth="1"/>
  </cols>
  <sheetData>
    <row r="3" spans="1:7" x14ac:dyDescent="0.3">
      <c r="A3" s="12" t="s">
        <v>288</v>
      </c>
      <c r="B3" t="s">
        <v>290</v>
      </c>
      <c r="C3" t="s">
        <v>296</v>
      </c>
    </row>
    <row r="4" spans="1:7" x14ac:dyDescent="0.3">
      <c r="A4" s="13" t="s">
        <v>278</v>
      </c>
      <c r="B4" s="16">
        <v>189976</v>
      </c>
      <c r="E4" t="str">
        <f>A4</f>
        <v>2017</v>
      </c>
      <c r="F4">
        <f>GETPIVOTDATA("[Measures].[Sum of Unit sales]",$A$3,"[dim_date].[date (Year)]","[dim_date].[date (Year)].&amp;[2017]")</f>
        <v>189976</v>
      </c>
      <c r="G4" s="17">
        <f>GETPIVOTDATA("[Measures].[YoY Change]",$A$3,"[dim_date].[date (Year)]","[dim_date].[date (Year)].&amp;[2017]")</f>
        <v>0</v>
      </c>
    </row>
    <row r="5" spans="1:7" x14ac:dyDescent="0.3">
      <c r="A5" s="13" t="s">
        <v>279</v>
      </c>
      <c r="B5" s="16">
        <v>242995</v>
      </c>
      <c r="C5" s="15">
        <v>0.27908262096264791</v>
      </c>
      <c r="E5" t="str">
        <f>A5</f>
        <v>2018</v>
      </c>
      <c r="F5">
        <f>GETPIVOTDATA("[Measures].[Sum of Unit sales]",$A$3,"[dim_date].[date (Year)]","[dim_date].[date (Year)].&amp;[2018]")</f>
        <v>242995</v>
      </c>
      <c r="G5" s="17">
        <f>GETPIVOTDATA("[Measures].[YoY Change]",$A$3,"[dim_date].[date (Year)]","[dim_date].[date (Year)].&amp;[2018]")</f>
        <v>0.27908262096264791</v>
      </c>
    </row>
    <row r="6" spans="1:7" x14ac:dyDescent="0.3">
      <c r="A6" s="13" t="s">
        <v>280</v>
      </c>
      <c r="B6" s="16">
        <v>288449</v>
      </c>
      <c r="C6" s="15">
        <v>0.18705734685898887</v>
      </c>
      <c r="E6" t="str">
        <f>A6</f>
        <v>2019</v>
      </c>
      <c r="F6">
        <f>GETPIVOTDATA("[Measures].[Sum of Unit sales]",$A$3,"[dim_date].[date (Year)]","[dim_date].[date (Year)].&amp;[2019]")</f>
        <v>288449</v>
      </c>
      <c r="G6" s="17">
        <f>GETPIVOTDATA("[Measures].[YoY Change]",$A$3,"[dim_date].[date (Year)]","[dim_date].[date (Year)].&amp;[2019]")</f>
        <v>0.18705734685898887</v>
      </c>
    </row>
    <row r="7" spans="1:7" x14ac:dyDescent="0.3">
      <c r="A7" s="13" t="s">
        <v>281</v>
      </c>
      <c r="B7" s="16">
        <v>350234</v>
      </c>
      <c r="C7" s="15">
        <v>0.21419731044309392</v>
      </c>
      <c r="E7" t="str">
        <f>A7</f>
        <v>2020</v>
      </c>
      <c r="F7">
        <f>GETPIVOTDATA("[Measures].[Sum of Unit sales]",$A$3,"[dim_date].[date (Year)]","[dim_date].[date (Year)].&amp;[2020]")</f>
        <v>350234</v>
      </c>
      <c r="G7" s="17">
        <f>GETPIVOTDATA("[Measures].[YoY Change]",$A$3,"[dim_date].[date (Year)]","[dim_date].[date (Year)].&amp;[2020]")</f>
        <v>0.21419731044309392</v>
      </c>
    </row>
    <row r="8" spans="1:7" x14ac:dyDescent="0.3">
      <c r="A8" s="13" t="s">
        <v>282</v>
      </c>
      <c r="B8" s="16">
        <v>409194</v>
      </c>
      <c r="C8" s="15">
        <v>0.16834459247246128</v>
      </c>
      <c r="E8" t="str">
        <f>A8</f>
        <v>2021</v>
      </c>
      <c r="F8">
        <f>GETPIVOTDATA("[Measures].[Sum of Unit sales]",$A$3,"[dim_date].[date (Year)]","[dim_date].[date (Year)].&amp;[2021]")</f>
        <v>409194</v>
      </c>
      <c r="G8" s="17">
        <f>GETPIVOTDATA("[Measures].[YoY Change]",$A$3,"[dim_date].[date (Year)]","[dim_date].[date (Year)].&amp;[2021]")</f>
        <v>0.16834459247246128</v>
      </c>
    </row>
    <row r="9" spans="1:7" x14ac:dyDescent="0.3">
      <c r="A9" s="13" t="s">
        <v>289</v>
      </c>
      <c r="B9" s="16">
        <v>1480848</v>
      </c>
      <c r="C9" s="15">
        <v>0.38183406211333137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4E443-143F-44D6-A332-703D8EBC0712}">
  <dimension ref="A3:E8"/>
  <sheetViews>
    <sheetView workbookViewId="0">
      <selection activeCell="J23" sqref="J23"/>
    </sheetView>
  </sheetViews>
  <sheetFormatPr defaultRowHeight="14.4" x14ac:dyDescent="0.3"/>
  <cols>
    <col min="1" max="1" width="18.88671875" bestFit="1" customWidth="1"/>
    <col min="2" max="2" width="22.109375" bestFit="1" customWidth="1"/>
    <col min="3" max="3" width="25" bestFit="1" customWidth="1"/>
    <col min="4" max="4" width="22.33203125" bestFit="1" customWidth="1"/>
    <col min="5" max="5" width="19.109375" bestFit="1" customWidth="1"/>
  </cols>
  <sheetData>
    <row r="3" spans="1:5" x14ac:dyDescent="0.3">
      <c r="A3" s="12" t="s">
        <v>304</v>
      </c>
      <c r="B3" t="s">
        <v>333</v>
      </c>
      <c r="C3" t="s">
        <v>332</v>
      </c>
      <c r="D3" t="s">
        <v>330</v>
      </c>
      <c r="E3" t="s">
        <v>331</v>
      </c>
    </row>
    <row r="4" spans="1:5" x14ac:dyDescent="0.3">
      <c r="A4" s="13" t="s">
        <v>84</v>
      </c>
      <c r="B4" s="15">
        <v>0.38007074555309983</v>
      </c>
      <c r="C4" s="15">
        <v>3.0032717326240022E-2</v>
      </c>
      <c r="D4">
        <v>143351</v>
      </c>
      <c r="E4">
        <v>237217</v>
      </c>
    </row>
    <row r="5" spans="1:5" x14ac:dyDescent="0.3">
      <c r="A5" s="13" t="s">
        <v>145</v>
      </c>
      <c r="B5" s="15">
        <v>0.29599597415256951</v>
      </c>
      <c r="C5" s="15">
        <v>-0.17943016656995925</v>
      </c>
      <c r="D5">
        <v>30193</v>
      </c>
      <c r="E5">
        <v>378322</v>
      </c>
    </row>
    <row r="6" spans="1:5" x14ac:dyDescent="0.3">
      <c r="A6" s="13" t="s">
        <v>21</v>
      </c>
      <c r="B6" s="15">
        <v>0.26443355489732245</v>
      </c>
      <c r="C6" s="15">
        <v>-0.18235276882860108</v>
      </c>
      <c r="D6">
        <v>66093</v>
      </c>
      <c r="E6">
        <v>276730</v>
      </c>
    </row>
    <row r="7" spans="1:5" x14ac:dyDescent="0.3">
      <c r="A7" s="13" t="s">
        <v>206</v>
      </c>
      <c r="B7" s="15">
        <v>0.21876522201326143</v>
      </c>
      <c r="C7" s="15">
        <v>0.23723636475384979</v>
      </c>
      <c r="D7">
        <v>97346</v>
      </c>
      <c r="E7">
        <v>251596</v>
      </c>
    </row>
    <row r="8" spans="1:5" x14ac:dyDescent="0.3">
      <c r="A8" s="13" t="s">
        <v>289</v>
      </c>
      <c r="B8">
        <v>0.28367038572657877</v>
      </c>
      <c r="C8">
        <v>1.3696547738790699E-2</v>
      </c>
      <c r="D8">
        <v>336983</v>
      </c>
      <c r="E8">
        <v>1143865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E78C3-F59E-40FB-BB41-97C9AA75E10D}">
  <dimension ref="A3:C28"/>
  <sheetViews>
    <sheetView tabSelected="1" topLeftCell="A7" workbookViewId="0">
      <selection activeCell="J30" sqref="J30"/>
    </sheetView>
  </sheetViews>
  <sheetFormatPr defaultRowHeight="14.4" x14ac:dyDescent="0.3"/>
  <cols>
    <col min="1" max="1" width="21.21875" bestFit="1" customWidth="1"/>
    <col min="2" max="2" width="8.6640625" bestFit="1" customWidth="1"/>
    <col min="3" max="3" width="7.5546875" bestFit="1" customWidth="1"/>
  </cols>
  <sheetData>
    <row r="3" spans="1:3" x14ac:dyDescent="0.3">
      <c r="A3" s="12" t="s">
        <v>4</v>
      </c>
      <c r="B3" t="s">
        <v>302</v>
      </c>
      <c r="C3" t="s">
        <v>306</v>
      </c>
    </row>
    <row r="4" spans="1:3" x14ac:dyDescent="0.3">
      <c r="A4" s="13" t="s">
        <v>84</v>
      </c>
    </row>
    <row r="5" spans="1:3" x14ac:dyDescent="0.3">
      <c r="A5" s="14" t="s">
        <v>80</v>
      </c>
      <c r="B5">
        <v>34686</v>
      </c>
      <c r="C5" s="15">
        <v>0.27407081068210992</v>
      </c>
    </row>
    <row r="6" spans="1:3" x14ac:dyDescent="0.3">
      <c r="A6" s="14" t="s">
        <v>117</v>
      </c>
      <c r="B6">
        <v>27185</v>
      </c>
      <c r="C6" s="15">
        <v>1.0242801438529217</v>
      </c>
    </row>
    <row r="7" spans="1:3" x14ac:dyDescent="0.3">
      <c r="A7" s="14" t="s">
        <v>133</v>
      </c>
      <c r="B7">
        <v>27074</v>
      </c>
      <c r="C7" s="15">
        <v>0.86419779018759768</v>
      </c>
    </row>
    <row r="8" spans="1:3" x14ac:dyDescent="0.3">
      <c r="A8" s="14" t="s">
        <v>89</v>
      </c>
      <c r="B8">
        <v>30399</v>
      </c>
      <c r="C8" s="15">
        <v>0.90588403033885334</v>
      </c>
    </row>
    <row r="9" spans="1:3" x14ac:dyDescent="0.3">
      <c r="A9" s="14" t="s">
        <v>93</v>
      </c>
      <c r="B9">
        <v>39413</v>
      </c>
      <c r="C9" s="15">
        <v>-0.20956409258224717</v>
      </c>
    </row>
    <row r="10" spans="1:3" x14ac:dyDescent="0.3">
      <c r="A10" s="13" t="s">
        <v>145</v>
      </c>
    </row>
    <row r="11" spans="1:3" x14ac:dyDescent="0.3">
      <c r="A11" s="14" t="s">
        <v>190</v>
      </c>
      <c r="B11">
        <v>30193</v>
      </c>
      <c r="C11" s="15">
        <v>-0.17943016656995925</v>
      </c>
    </row>
    <row r="12" spans="1:3" x14ac:dyDescent="0.3">
      <c r="A12" s="14" t="s">
        <v>194</v>
      </c>
      <c r="B12">
        <v>29042</v>
      </c>
      <c r="C12" s="15">
        <v>0.61767741115573149</v>
      </c>
    </row>
    <row r="13" spans="1:3" x14ac:dyDescent="0.3">
      <c r="A13" s="14" t="s">
        <v>198</v>
      </c>
      <c r="B13">
        <v>30450</v>
      </c>
      <c r="C13" s="15">
        <v>1.0930046233022455</v>
      </c>
    </row>
    <row r="14" spans="1:3" x14ac:dyDescent="0.3">
      <c r="A14" s="14" t="s">
        <v>150</v>
      </c>
      <c r="B14">
        <v>39331</v>
      </c>
      <c r="C14" s="15">
        <v>-7.1596691853915484E-2</v>
      </c>
    </row>
    <row r="15" spans="1:3" x14ac:dyDescent="0.3">
      <c r="A15" s="14" t="s">
        <v>154</v>
      </c>
      <c r="B15">
        <v>31127</v>
      </c>
      <c r="C15" s="15">
        <v>0.30577482876902251</v>
      </c>
    </row>
    <row r="16" spans="1:3" x14ac:dyDescent="0.3">
      <c r="A16" s="13" t="s">
        <v>21</v>
      </c>
    </row>
    <row r="17" spans="1:3" x14ac:dyDescent="0.3">
      <c r="A17" s="14" t="s">
        <v>17</v>
      </c>
      <c r="B17">
        <v>30734</v>
      </c>
      <c r="C17" s="15">
        <v>0.46352749292411066</v>
      </c>
    </row>
    <row r="18" spans="1:3" x14ac:dyDescent="0.3">
      <c r="A18" s="14" t="s">
        <v>60</v>
      </c>
      <c r="B18">
        <v>25089</v>
      </c>
      <c r="C18" s="15">
        <v>-0.25247905109930902</v>
      </c>
    </row>
    <row r="19" spans="1:3" x14ac:dyDescent="0.3">
      <c r="A19" s="14" t="s">
        <v>40</v>
      </c>
      <c r="B19">
        <v>32872</v>
      </c>
      <c r="C19" s="15">
        <v>0.390755806385503</v>
      </c>
    </row>
    <row r="20" spans="1:3" x14ac:dyDescent="0.3">
      <c r="A20" s="14" t="s">
        <v>48</v>
      </c>
      <c r="B20">
        <v>31745</v>
      </c>
      <c r="C20" s="15">
        <v>0.57622554654037406</v>
      </c>
    </row>
    <row r="21" spans="1:3" x14ac:dyDescent="0.3">
      <c r="A21" s="14" t="s">
        <v>52</v>
      </c>
      <c r="B21">
        <v>30946</v>
      </c>
      <c r="C21" s="15">
        <v>-0.29790601141591733</v>
      </c>
    </row>
    <row r="22" spans="1:3" x14ac:dyDescent="0.3">
      <c r="A22" s="13" t="s">
        <v>206</v>
      </c>
    </row>
    <row r="23" spans="1:3" x14ac:dyDescent="0.3">
      <c r="A23" s="14" t="s">
        <v>251</v>
      </c>
      <c r="B23">
        <v>29730</v>
      </c>
      <c r="C23" s="15">
        <v>0.66412244620782168</v>
      </c>
    </row>
    <row r="24" spans="1:3" x14ac:dyDescent="0.3">
      <c r="A24" s="14" t="s">
        <v>211</v>
      </c>
      <c r="B24">
        <v>27508</v>
      </c>
      <c r="C24" s="15">
        <v>0.57793816418173161</v>
      </c>
    </row>
    <row r="25" spans="1:3" x14ac:dyDescent="0.3">
      <c r="A25" s="14" t="s">
        <v>219</v>
      </c>
      <c r="B25">
        <v>29285</v>
      </c>
      <c r="C25" s="15">
        <v>0.83041416010220881</v>
      </c>
    </row>
    <row r="26" spans="1:3" x14ac:dyDescent="0.3">
      <c r="A26" s="14" t="s">
        <v>227</v>
      </c>
      <c r="B26">
        <v>28608</v>
      </c>
      <c r="C26" s="15">
        <v>0.71094693671276654</v>
      </c>
    </row>
    <row r="27" spans="1:3" x14ac:dyDescent="0.3">
      <c r="A27" s="14" t="s">
        <v>231</v>
      </c>
      <c r="B27">
        <v>36951</v>
      </c>
      <c r="C27" s="15">
        <v>-0.15736979056747447</v>
      </c>
    </row>
    <row r="28" spans="1:3" x14ac:dyDescent="0.3">
      <c r="A28" s="13" t="s">
        <v>289</v>
      </c>
      <c r="B28">
        <v>622368</v>
      </c>
      <c r="C28" s="15">
        <v>0.19073605934212634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569B7-E01B-4C07-BB8F-97974558E555}">
  <dimension ref="A3:C8"/>
  <sheetViews>
    <sheetView workbookViewId="0">
      <selection activeCell="C20" sqref="C20"/>
    </sheetView>
  </sheetViews>
  <sheetFormatPr defaultRowHeight="14.4" x14ac:dyDescent="0.3"/>
  <cols>
    <col min="1" max="1" width="18.88671875" bestFit="1" customWidth="1"/>
    <col min="2" max="2" width="22.33203125" bestFit="1" customWidth="1"/>
    <col min="3" max="3" width="19.109375" bestFit="1" customWidth="1"/>
  </cols>
  <sheetData>
    <row r="3" spans="1:3" x14ac:dyDescent="0.3">
      <c r="A3" s="12" t="s">
        <v>288</v>
      </c>
      <c r="B3" t="s">
        <v>322</v>
      </c>
      <c r="C3" t="s">
        <v>323</v>
      </c>
    </row>
    <row r="4" spans="1:3" x14ac:dyDescent="0.3">
      <c r="A4" s="13" t="s">
        <v>84</v>
      </c>
      <c r="B4">
        <v>143351</v>
      </c>
      <c r="C4">
        <v>237217</v>
      </c>
    </row>
    <row r="5" spans="1:3" x14ac:dyDescent="0.3">
      <c r="A5" s="13" t="s">
        <v>145</v>
      </c>
      <c r="B5">
        <v>30193</v>
      </c>
      <c r="C5">
        <v>378322</v>
      </c>
    </row>
    <row r="6" spans="1:3" x14ac:dyDescent="0.3">
      <c r="A6" s="13" t="s">
        <v>21</v>
      </c>
      <c r="B6">
        <v>66093</v>
      </c>
      <c r="C6">
        <v>276730</v>
      </c>
    </row>
    <row r="7" spans="1:3" x14ac:dyDescent="0.3">
      <c r="A7" s="13" t="s">
        <v>206</v>
      </c>
      <c r="B7">
        <v>97346</v>
      </c>
      <c r="C7">
        <v>251596</v>
      </c>
    </row>
    <row r="8" spans="1:3" x14ac:dyDescent="0.3">
      <c r="A8" s="13" t="s">
        <v>289</v>
      </c>
      <c r="B8">
        <v>336983</v>
      </c>
      <c r="C8">
        <v>1143865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150D8-8DE2-467F-80F3-FD5D47350BEB}">
  <dimension ref="A1:V302"/>
  <sheetViews>
    <sheetView workbookViewId="0">
      <selection activeCell="A24" sqref="A24"/>
    </sheetView>
  </sheetViews>
  <sheetFormatPr defaultRowHeight="14.4" x14ac:dyDescent="0.3"/>
  <cols>
    <col min="1" max="1" width="15.77734375" bestFit="1" customWidth="1"/>
    <col min="2" max="2" width="38.5546875" bestFit="1" customWidth="1"/>
    <col min="3" max="3" width="17" bestFit="1" customWidth="1"/>
    <col min="4" max="4" width="16.109375" bestFit="1" customWidth="1"/>
    <col min="5" max="5" width="18.88671875" bestFit="1" customWidth="1"/>
    <col min="6" max="8" width="11.33203125" bestFit="1" customWidth="1"/>
    <col min="9" max="9" width="13.88671875" bestFit="1" customWidth="1"/>
    <col min="10" max="10" width="10.6640625" bestFit="1" customWidth="1"/>
    <col min="11" max="11" width="17.6640625" bestFit="1" customWidth="1"/>
    <col min="12" max="12" width="9.33203125" bestFit="1" customWidth="1"/>
    <col min="13" max="13" width="11.88671875" bestFit="1" customWidth="1"/>
    <col min="14" max="14" width="10.33203125" bestFit="1" customWidth="1"/>
    <col min="15" max="15" width="11.21875" bestFit="1" customWidth="1"/>
    <col min="16" max="17" width="10.33203125" bestFit="1" customWidth="1"/>
    <col min="18" max="18" width="12.77734375" bestFit="1" customWidth="1"/>
    <col min="19" max="22" width="7.21875" bestFit="1" customWidth="1"/>
    <col min="23" max="23" width="12.6640625" bestFit="1" customWidth="1"/>
  </cols>
  <sheetData>
    <row r="1" spans="1:22" x14ac:dyDescent="0.3">
      <c r="F1" s="19" t="s">
        <v>283</v>
      </c>
      <c r="G1" s="19"/>
      <c r="H1" s="19"/>
      <c r="I1" s="19" t="s">
        <v>284</v>
      </c>
      <c r="J1" s="19"/>
      <c r="K1" s="19"/>
      <c r="L1" s="19"/>
      <c r="M1" s="19" t="s">
        <v>285</v>
      </c>
      <c r="N1" s="19"/>
      <c r="O1" s="19"/>
      <c r="P1" s="19"/>
      <c r="Q1" s="19"/>
      <c r="R1" s="19"/>
      <c r="S1" s="19"/>
      <c r="T1" s="19"/>
      <c r="U1" s="19"/>
      <c r="V1" s="19"/>
    </row>
    <row r="2" spans="1:22" s="10" customFormat="1" x14ac:dyDescent="0.3">
      <c r="A2" s="10" t="s">
        <v>4</v>
      </c>
      <c r="B2" s="10" t="s">
        <v>5</v>
      </c>
      <c r="C2" s="10" t="s">
        <v>6</v>
      </c>
      <c r="D2" s="10" t="s">
        <v>7</v>
      </c>
      <c r="E2" s="10" t="s">
        <v>8</v>
      </c>
      <c r="F2" s="10" t="s">
        <v>9</v>
      </c>
      <c r="G2" s="10" t="s">
        <v>10</v>
      </c>
      <c r="H2" s="10" t="s">
        <v>11</v>
      </c>
      <c r="I2" s="10" t="s">
        <v>12</v>
      </c>
      <c r="J2" s="10" t="s">
        <v>13</v>
      </c>
      <c r="K2" s="10" t="s">
        <v>14</v>
      </c>
      <c r="L2" s="10" t="s">
        <v>15</v>
      </c>
      <c r="M2" s="10" t="s">
        <v>16</v>
      </c>
      <c r="N2" t="s">
        <v>286</v>
      </c>
      <c r="O2" t="s">
        <v>287</v>
      </c>
      <c r="P2" t="s">
        <v>291</v>
      </c>
      <c r="Q2" t="s">
        <v>292</v>
      </c>
      <c r="R2" t="s">
        <v>293</v>
      </c>
    </row>
    <row r="3" spans="1:22" x14ac:dyDescent="0.3">
      <c r="A3" t="s">
        <v>17</v>
      </c>
      <c r="B3" t="s">
        <v>18</v>
      </c>
      <c r="C3" t="s">
        <v>19</v>
      </c>
      <c r="D3" t="s">
        <v>20</v>
      </c>
      <c r="E3" t="s">
        <v>21</v>
      </c>
      <c r="F3" t="s">
        <v>22</v>
      </c>
      <c r="G3" t="s">
        <v>22</v>
      </c>
      <c r="H3" t="s">
        <v>22</v>
      </c>
      <c r="I3" t="s">
        <v>22</v>
      </c>
      <c r="J3" t="s">
        <v>22</v>
      </c>
      <c r="K3" t="s">
        <v>22</v>
      </c>
      <c r="L3" t="s">
        <v>22</v>
      </c>
      <c r="M3" s="9">
        <v>0.463527492924111</v>
      </c>
      <c r="N3" s="11">
        <v>42736</v>
      </c>
      <c r="O3">
        <v>1982</v>
      </c>
      <c r="P3" s="11">
        <v>2017</v>
      </c>
      <c r="Q3" s="11">
        <v>2017</v>
      </c>
      <c r="R3" s="11">
        <v>2192</v>
      </c>
    </row>
    <row r="4" spans="1:22" x14ac:dyDescent="0.3">
      <c r="A4" t="s">
        <v>17</v>
      </c>
      <c r="B4" t="s">
        <v>18</v>
      </c>
      <c r="C4" t="s">
        <v>19</v>
      </c>
      <c r="D4" t="s">
        <v>20</v>
      </c>
      <c r="E4" t="s">
        <v>21</v>
      </c>
      <c r="F4" t="s">
        <v>22</v>
      </c>
      <c r="G4" t="s">
        <v>22</v>
      </c>
      <c r="H4" t="s">
        <v>22</v>
      </c>
      <c r="I4" t="s">
        <v>22</v>
      </c>
      <c r="J4" t="s">
        <v>22</v>
      </c>
      <c r="K4" t="s">
        <v>22</v>
      </c>
      <c r="L4" t="s">
        <v>22</v>
      </c>
      <c r="M4" s="9">
        <v>0.463527492924111</v>
      </c>
      <c r="N4" s="11">
        <v>43101</v>
      </c>
      <c r="O4">
        <v>5388</v>
      </c>
      <c r="P4" s="11">
        <v>2018</v>
      </c>
      <c r="Q4" s="11">
        <v>2018</v>
      </c>
      <c r="R4" s="11">
        <v>2192</v>
      </c>
    </row>
    <row r="5" spans="1:22" x14ac:dyDescent="0.3">
      <c r="A5" t="s">
        <v>17</v>
      </c>
      <c r="B5" t="s">
        <v>18</v>
      </c>
      <c r="C5" t="s">
        <v>19</v>
      </c>
      <c r="D5" t="s">
        <v>20</v>
      </c>
      <c r="E5" t="s">
        <v>21</v>
      </c>
      <c r="F5" t="s">
        <v>22</v>
      </c>
      <c r="G5" t="s">
        <v>22</v>
      </c>
      <c r="H5" t="s">
        <v>22</v>
      </c>
      <c r="I5" t="s">
        <v>22</v>
      </c>
      <c r="J5" t="s">
        <v>22</v>
      </c>
      <c r="K5" t="s">
        <v>22</v>
      </c>
      <c r="L5" t="s">
        <v>22</v>
      </c>
      <c r="M5" s="9">
        <v>0.463527492924111</v>
      </c>
      <c r="N5" s="11">
        <v>43466</v>
      </c>
      <c r="O5">
        <v>7063</v>
      </c>
      <c r="P5" s="11">
        <v>2019</v>
      </c>
      <c r="Q5" s="11">
        <v>2019</v>
      </c>
      <c r="R5" s="11">
        <v>2192</v>
      </c>
    </row>
    <row r="6" spans="1:22" x14ac:dyDescent="0.3">
      <c r="A6" t="s">
        <v>17</v>
      </c>
      <c r="B6" t="s">
        <v>18</v>
      </c>
      <c r="C6" t="s">
        <v>19</v>
      </c>
      <c r="D6" t="s">
        <v>20</v>
      </c>
      <c r="E6" t="s">
        <v>21</v>
      </c>
      <c r="F6" t="s">
        <v>22</v>
      </c>
      <c r="G6" t="s">
        <v>22</v>
      </c>
      <c r="H6" t="s">
        <v>22</v>
      </c>
      <c r="I6" t="s">
        <v>22</v>
      </c>
      <c r="J6" t="s">
        <v>22</v>
      </c>
      <c r="K6" t="s">
        <v>22</v>
      </c>
      <c r="L6" t="s">
        <v>22</v>
      </c>
      <c r="M6" s="9">
        <v>0.463527492924111</v>
      </c>
      <c r="N6" s="11">
        <v>43831</v>
      </c>
      <c r="O6">
        <v>7208</v>
      </c>
      <c r="P6" s="11">
        <v>2020</v>
      </c>
      <c r="Q6" s="11">
        <v>2020</v>
      </c>
      <c r="R6" s="11">
        <v>2192</v>
      </c>
    </row>
    <row r="7" spans="1:22" x14ac:dyDescent="0.3">
      <c r="A7" t="s">
        <v>17</v>
      </c>
      <c r="B7" t="s">
        <v>18</v>
      </c>
      <c r="C7" t="s">
        <v>19</v>
      </c>
      <c r="D7" t="s">
        <v>20</v>
      </c>
      <c r="E7" t="s">
        <v>21</v>
      </c>
      <c r="F7" t="s">
        <v>22</v>
      </c>
      <c r="G7" t="s">
        <v>22</v>
      </c>
      <c r="H7" t="s">
        <v>22</v>
      </c>
      <c r="I7" t="s">
        <v>22</v>
      </c>
      <c r="J7" t="s">
        <v>22</v>
      </c>
      <c r="K7" t="s">
        <v>22</v>
      </c>
      <c r="L7" t="s">
        <v>22</v>
      </c>
      <c r="M7" s="9">
        <v>0.463527492924111</v>
      </c>
      <c r="N7" s="11">
        <v>44197</v>
      </c>
      <c r="O7">
        <v>9093</v>
      </c>
      <c r="P7" s="11">
        <v>2021</v>
      </c>
      <c r="Q7" s="11">
        <v>2021</v>
      </c>
      <c r="R7" s="11">
        <v>2192</v>
      </c>
    </row>
    <row r="8" spans="1:22" x14ac:dyDescent="0.3">
      <c r="A8" t="s">
        <v>23</v>
      </c>
      <c r="B8" t="s">
        <v>24</v>
      </c>
      <c r="C8" t="s">
        <v>25</v>
      </c>
      <c r="D8" t="s">
        <v>26</v>
      </c>
      <c r="E8" t="s">
        <v>21</v>
      </c>
      <c r="F8" t="s">
        <v>22</v>
      </c>
      <c r="G8" t="s">
        <v>22</v>
      </c>
      <c r="H8" t="s">
        <v>22</v>
      </c>
      <c r="I8" t="s">
        <v>27</v>
      </c>
      <c r="J8" t="s">
        <v>22</v>
      </c>
      <c r="K8" t="s">
        <v>22</v>
      </c>
      <c r="L8" t="s">
        <v>22</v>
      </c>
      <c r="M8" s="9">
        <v>0.25489826874508897</v>
      </c>
      <c r="N8" s="11">
        <v>42736</v>
      </c>
      <c r="O8">
        <v>2786</v>
      </c>
      <c r="P8" s="11">
        <v>2017</v>
      </c>
      <c r="Q8" s="11">
        <v>2017</v>
      </c>
      <c r="R8" s="11">
        <v>2192</v>
      </c>
    </row>
    <row r="9" spans="1:22" x14ac:dyDescent="0.3">
      <c r="A9" t="s">
        <v>23</v>
      </c>
      <c r="B9" t="s">
        <v>24</v>
      </c>
      <c r="C9" t="s">
        <v>25</v>
      </c>
      <c r="D9" t="s">
        <v>26</v>
      </c>
      <c r="E9" t="s">
        <v>21</v>
      </c>
      <c r="F9" t="s">
        <v>22</v>
      </c>
      <c r="G9" t="s">
        <v>22</v>
      </c>
      <c r="H9" t="s">
        <v>22</v>
      </c>
      <c r="I9" t="s">
        <v>27</v>
      </c>
      <c r="J9" t="s">
        <v>22</v>
      </c>
      <c r="K9" t="s">
        <v>22</v>
      </c>
      <c r="L9" t="s">
        <v>22</v>
      </c>
      <c r="M9" s="9">
        <v>0.25489826874508897</v>
      </c>
      <c r="N9" s="11">
        <v>43101</v>
      </c>
      <c r="O9">
        <v>3804</v>
      </c>
      <c r="P9" s="11">
        <v>2018</v>
      </c>
      <c r="Q9" s="11">
        <v>2018</v>
      </c>
      <c r="R9" s="11">
        <v>2192</v>
      </c>
    </row>
    <row r="10" spans="1:22" x14ac:dyDescent="0.3">
      <c r="A10" t="s">
        <v>23</v>
      </c>
      <c r="B10" t="s">
        <v>24</v>
      </c>
      <c r="C10" t="s">
        <v>25</v>
      </c>
      <c r="D10" t="s">
        <v>26</v>
      </c>
      <c r="E10" t="s">
        <v>21</v>
      </c>
      <c r="F10" t="s">
        <v>22</v>
      </c>
      <c r="G10" t="s">
        <v>22</v>
      </c>
      <c r="H10" t="s">
        <v>22</v>
      </c>
      <c r="I10" t="s">
        <v>27</v>
      </c>
      <c r="J10" t="s">
        <v>22</v>
      </c>
      <c r="K10" t="s">
        <v>22</v>
      </c>
      <c r="L10" t="s">
        <v>22</v>
      </c>
      <c r="M10" s="9">
        <v>0.25489826874508897</v>
      </c>
      <c r="N10" s="11">
        <v>43466</v>
      </c>
      <c r="O10">
        <v>4121</v>
      </c>
      <c r="P10" s="11">
        <v>2019</v>
      </c>
      <c r="Q10" s="11">
        <v>2019</v>
      </c>
      <c r="R10" s="11">
        <v>2192</v>
      </c>
    </row>
    <row r="11" spans="1:22" x14ac:dyDescent="0.3">
      <c r="A11" t="s">
        <v>23</v>
      </c>
      <c r="B11" t="s">
        <v>24</v>
      </c>
      <c r="C11" t="s">
        <v>25</v>
      </c>
      <c r="D11" t="s">
        <v>26</v>
      </c>
      <c r="E11" t="s">
        <v>21</v>
      </c>
      <c r="F11" t="s">
        <v>22</v>
      </c>
      <c r="G11" t="s">
        <v>22</v>
      </c>
      <c r="H11" t="s">
        <v>22</v>
      </c>
      <c r="I11" t="s">
        <v>27</v>
      </c>
      <c r="J11" t="s">
        <v>22</v>
      </c>
      <c r="K11" t="s">
        <v>22</v>
      </c>
      <c r="L11" t="s">
        <v>22</v>
      </c>
      <c r="M11" s="9">
        <v>0.25489826874508897</v>
      </c>
      <c r="N11" s="11">
        <v>43831</v>
      </c>
      <c r="O11">
        <v>6210</v>
      </c>
      <c r="P11" s="11">
        <v>2020</v>
      </c>
      <c r="Q11" s="11">
        <v>2020</v>
      </c>
      <c r="R11" s="11">
        <v>2192</v>
      </c>
    </row>
    <row r="12" spans="1:22" x14ac:dyDescent="0.3">
      <c r="A12" t="s">
        <v>23</v>
      </c>
      <c r="B12" t="s">
        <v>24</v>
      </c>
      <c r="C12" t="s">
        <v>25</v>
      </c>
      <c r="D12" t="s">
        <v>26</v>
      </c>
      <c r="E12" t="s">
        <v>21</v>
      </c>
      <c r="F12" t="s">
        <v>22</v>
      </c>
      <c r="G12" t="s">
        <v>22</v>
      </c>
      <c r="H12" t="s">
        <v>22</v>
      </c>
      <c r="I12" t="s">
        <v>27</v>
      </c>
      <c r="J12" t="s">
        <v>22</v>
      </c>
      <c r="K12" t="s">
        <v>22</v>
      </c>
      <c r="L12" t="s">
        <v>22</v>
      </c>
      <c r="M12" s="9">
        <v>0.25489826874508897</v>
      </c>
      <c r="N12" s="11">
        <v>44197</v>
      </c>
      <c r="O12">
        <v>6909</v>
      </c>
      <c r="P12" s="11">
        <v>2021</v>
      </c>
      <c r="Q12" s="11">
        <v>2021</v>
      </c>
      <c r="R12" s="11">
        <v>2192</v>
      </c>
    </row>
    <row r="13" spans="1:22" x14ac:dyDescent="0.3">
      <c r="A13" t="s">
        <v>28</v>
      </c>
      <c r="B13" t="s">
        <v>29</v>
      </c>
      <c r="C13" t="s">
        <v>30</v>
      </c>
      <c r="D13" t="s">
        <v>31</v>
      </c>
      <c r="E13" t="s">
        <v>21</v>
      </c>
      <c r="F13" t="s">
        <v>22</v>
      </c>
      <c r="G13" t="s">
        <v>22</v>
      </c>
      <c r="H13" t="s">
        <v>22</v>
      </c>
      <c r="I13" t="s">
        <v>22</v>
      </c>
      <c r="J13" t="s">
        <v>22</v>
      </c>
      <c r="K13" t="s">
        <v>22</v>
      </c>
      <c r="L13" t="s">
        <v>22</v>
      </c>
      <c r="M13" s="9">
        <v>0.68595057009486804</v>
      </c>
      <c r="N13" s="11">
        <v>42736</v>
      </c>
      <c r="O13">
        <v>1209</v>
      </c>
      <c r="P13" s="11">
        <v>2017</v>
      </c>
      <c r="Q13" s="11">
        <v>2017</v>
      </c>
      <c r="R13" s="11">
        <v>2192</v>
      </c>
    </row>
    <row r="14" spans="1:22" x14ac:dyDescent="0.3">
      <c r="A14" t="s">
        <v>28</v>
      </c>
      <c r="B14" t="s">
        <v>29</v>
      </c>
      <c r="C14" t="s">
        <v>30</v>
      </c>
      <c r="D14" t="s">
        <v>31</v>
      </c>
      <c r="E14" t="s">
        <v>21</v>
      </c>
      <c r="F14" t="s">
        <v>22</v>
      </c>
      <c r="G14" t="s">
        <v>22</v>
      </c>
      <c r="H14" t="s">
        <v>22</v>
      </c>
      <c r="I14" t="s">
        <v>22</v>
      </c>
      <c r="J14" t="s">
        <v>22</v>
      </c>
      <c r="K14" t="s">
        <v>22</v>
      </c>
      <c r="L14" t="s">
        <v>22</v>
      </c>
      <c r="M14" s="9">
        <v>0.68595057009486804</v>
      </c>
      <c r="N14" s="11">
        <v>43101</v>
      </c>
      <c r="O14">
        <v>1534</v>
      </c>
      <c r="P14" s="11">
        <v>2018</v>
      </c>
      <c r="Q14" s="11">
        <v>2018</v>
      </c>
      <c r="R14" s="11">
        <v>2192</v>
      </c>
    </row>
    <row r="15" spans="1:22" x14ac:dyDescent="0.3">
      <c r="A15" t="s">
        <v>28</v>
      </c>
      <c r="B15" t="s">
        <v>29</v>
      </c>
      <c r="C15" t="s">
        <v>30</v>
      </c>
      <c r="D15" t="s">
        <v>31</v>
      </c>
      <c r="E15" t="s">
        <v>21</v>
      </c>
      <c r="F15" t="s">
        <v>22</v>
      </c>
      <c r="G15" t="s">
        <v>22</v>
      </c>
      <c r="H15" t="s">
        <v>22</v>
      </c>
      <c r="I15" t="s">
        <v>22</v>
      </c>
      <c r="J15" t="s">
        <v>22</v>
      </c>
      <c r="K15" t="s">
        <v>22</v>
      </c>
      <c r="L15" t="s">
        <v>22</v>
      </c>
      <c r="M15" s="9">
        <v>0.68595057009486804</v>
      </c>
      <c r="N15" s="11">
        <v>43466</v>
      </c>
      <c r="O15">
        <v>1634</v>
      </c>
      <c r="P15" s="11">
        <v>2019</v>
      </c>
      <c r="Q15" s="11">
        <v>2019</v>
      </c>
      <c r="R15" s="11">
        <v>2192</v>
      </c>
    </row>
    <row r="16" spans="1:22" x14ac:dyDescent="0.3">
      <c r="A16" t="s">
        <v>28</v>
      </c>
      <c r="B16" t="s">
        <v>29</v>
      </c>
      <c r="C16" t="s">
        <v>30</v>
      </c>
      <c r="D16" t="s">
        <v>31</v>
      </c>
      <c r="E16" t="s">
        <v>21</v>
      </c>
      <c r="F16" t="s">
        <v>22</v>
      </c>
      <c r="G16" t="s">
        <v>22</v>
      </c>
      <c r="H16" t="s">
        <v>22</v>
      </c>
      <c r="I16" t="s">
        <v>22</v>
      </c>
      <c r="J16" t="s">
        <v>22</v>
      </c>
      <c r="K16" t="s">
        <v>22</v>
      </c>
      <c r="L16" t="s">
        <v>22</v>
      </c>
      <c r="M16" s="9">
        <v>0.68595057009486804</v>
      </c>
      <c r="N16" s="11">
        <v>43831</v>
      </c>
      <c r="O16">
        <v>4302</v>
      </c>
      <c r="P16" s="11">
        <v>2020</v>
      </c>
      <c r="Q16" s="11">
        <v>2020</v>
      </c>
      <c r="R16" s="11">
        <v>2192</v>
      </c>
    </row>
    <row r="17" spans="1:18" x14ac:dyDescent="0.3">
      <c r="A17" t="s">
        <v>28</v>
      </c>
      <c r="B17" t="s">
        <v>29</v>
      </c>
      <c r="C17" t="s">
        <v>30</v>
      </c>
      <c r="D17" t="s">
        <v>31</v>
      </c>
      <c r="E17" t="s">
        <v>21</v>
      </c>
      <c r="F17" t="s">
        <v>22</v>
      </c>
      <c r="G17" t="s">
        <v>22</v>
      </c>
      <c r="H17" t="s">
        <v>22</v>
      </c>
      <c r="I17" t="s">
        <v>22</v>
      </c>
      <c r="J17" t="s">
        <v>22</v>
      </c>
      <c r="K17" t="s">
        <v>22</v>
      </c>
      <c r="L17" t="s">
        <v>22</v>
      </c>
      <c r="M17" s="9">
        <v>0.68595057009486804</v>
      </c>
      <c r="N17" s="11">
        <v>44197</v>
      </c>
      <c r="O17">
        <v>9768</v>
      </c>
      <c r="P17" s="11">
        <v>2021</v>
      </c>
      <c r="Q17" s="11">
        <v>2021</v>
      </c>
      <c r="R17" s="11">
        <v>2192</v>
      </c>
    </row>
    <row r="18" spans="1:18" x14ac:dyDescent="0.3">
      <c r="A18" t="s">
        <v>32</v>
      </c>
      <c r="B18" t="s">
        <v>33</v>
      </c>
      <c r="C18" t="s">
        <v>34</v>
      </c>
      <c r="D18" t="s">
        <v>35</v>
      </c>
      <c r="E18" t="s">
        <v>21</v>
      </c>
      <c r="F18" t="s">
        <v>22</v>
      </c>
      <c r="G18" t="s">
        <v>22</v>
      </c>
      <c r="H18" t="s">
        <v>22</v>
      </c>
      <c r="I18" t="s">
        <v>22</v>
      </c>
      <c r="J18" t="s">
        <v>22</v>
      </c>
      <c r="K18" t="s">
        <v>22</v>
      </c>
      <c r="L18" t="s">
        <v>22</v>
      </c>
      <c r="M18" s="9">
        <v>0.79606828454142997</v>
      </c>
      <c r="N18" s="11">
        <v>42736</v>
      </c>
      <c r="O18">
        <v>906</v>
      </c>
      <c r="P18" s="11">
        <v>2017</v>
      </c>
      <c r="Q18" s="11">
        <v>2017</v>
      </c>
      <c r="R18" s="11">
        <v>2192</v>
      </c>
    </row>
    <row r="19" spans="1:18" x14ac:dyDescent="0.3">
      <c r="A19" t="s">
        <v>32</v>
      </c>
      <c r="B19" t="s">
        <v>33</v>
      </c>
      <c r="C19" t="s">
        <v>34</v>
      </c>
      <c r="D19" t="s">
        <v>35</v>
      </c>
      <c r="E19" t="s">
        <v>21</v>
      </c>
      <c r="F19" t="s">
        <v>22</v>
      </c>
      <c r="G19" t="s">
        <v>22</v>
      </c>
      <c r="H19" t="s">
        <v>22</v>
      </c>
      <c r="I19" t="s">
        <v>22</v>
      </c>
      <c r="J19" t="s">
        <v>22</v>
      </c>
      <c r="K19" t="s">
        <v>22</v>
      </c>
      <c r="L19" t="s">
        <v>22</v>
      </c>
      <c r="M19" s="9">
        <v>0.79606828454142997</v>
      </c>
      <c r="N19" s="11">
        <v>43101</v>
      </c>
      <c r="O19">
        <v>1251</v>
      </c>
      <c r="P19" s="11">
        <v>2018</v>
      </c>
      <c r="Q19" s="11">
        <v>2018</v>
      </c>
      <c r="R19" s="11">
        <v>2192</v>
      </c>
    </row>
    <row r="20" spans="1:18" x14ac:dyDescent="0.3">
      <c r="A20" t="s">
        <v>32</v>
      </c>
      <c r="B20" t="s">
        <v>33</v>
      </c>
      <c r="C20" t="s">
        <v>34</v>
      </c>
      <c r="D20" t="s">
        <v>35</v>
      </c>
      <c r="E20" t="s">
        <v>21</v>
      </c>
      <c r="F20" t="s">
        <v>22</v>
      </c>
      <c r="G20" t="s">
        <v>22</v>
      </c>
      <c r="H20" t="s">
        <v>22</v>
      </c>
      <c r="I20" t="s">
        <v>22</v>
      </c>
      <c r="J20" t="s">
        <v>22</v>
      </c>
      <c r="K20" t="s">
        <v>22</v>
      </c>
      <c r="L20" t="s">
        <v>22</v>
      </c>
      <c r="M20" s="9">
        <v>0.79606828454142997</v>
      </c>
      <c r="N20" s="11">
        <v>43466</v>
      </c>
      <c r="O20">
        <v>2897</v>
      </c>
      <c r="P20" s="11">
        <v>2019</v>
      </c>
      <c r="Q20" s="11">
        <v>2019</v>
      </c>
      <c r="R20" s="11">
        <v>2192</v>
      </c>
    </row>
    <row r="21" spans="1:18" x14ac:dyDescent="0.3">
      <c r="A21" t="s">
        <v>32</v>
      </c>
      <c r="B21" t="s">
        <v>33</v>
      </c>
      <c r="C21" t="s">
        <v>34</v>
      </c>
      <c r="D21" t="s">
        <v>35</v>
      </c>
      <c r="E21" t="s">
        <v>21</v>
      </c>
      <c r="F21" t="s">
        <v>22</v>
      </c>
      <c r="G21" t="s">
        <v>22</v>
      </c>
      <c r="H21" t="s">
        <v>22</v>
      </c>
      <c r="I21" t="s">
        <v>22</v>
      </c>
      <c r="J21" t="s">
        <v>22</v>
      </c>
      <c r="K21" t="s">
        <v>22</v>
      </c>
      <c r="L21" t="s">
        <v>22</v>
      </c>
      <c r="M21" s="9">
        <v>0.79606828454142997</v>
      </c>
      <c r="N21" s="11">
        <v>43831</v>
      </c>
      <c r="O21">
        <v>4499</v>
      </c>
      <c r="P21" s="11">
        <v>2020</v>
      </c>
      <c r="Q21" s="11">
        <v>2020</v>
      </c>
      <c r="R21" s="11">
        <v>2192</v>
      </c>
    </row>
    <row r="22" spans="1:18" x14ac:dyDescent="0.3">
      <c r="A22" t="s">
        <v>32</v>
      </c>
      <c r="B22" t="s">
        <v>33</v>
      </c>
      <c r="C22" t="s">
        <v>34</v>
      </c>
      <c r="D22" t="s">
        <v>35</v>
      </c>
      <c r="E22" t="s">
        <v>21</v>
      </c>
      <c r="F22" t="s">
        <v>22</v>
      </c>
      <c r="G22" t="s">
        <v>22</v>
      </c>
      <c r="H22" t="s">
        <v>22</v>
      </c>
      <c r="I22" t="s">
        <v>22</v>
      </c>
      <c r="J22" t="s">
        <v>22</v>
      </c>
      <c r="K22" t="s">
        <v>22</v>
      </c>
      <c r="L22" t="s">
        <v>22</v>
      </c>
      <c r="M22" s="9">
        <v>0.79606828454142997</v>
      </c>
      <c r="N22" s="11">
        <v>44197</v>
      </c>
      <c r="O22">
        <v>9428</v>
      </c>
      <c r="P22" s="11">
        <v>2021</v>
      </c>
      <c r="Q22" s="11">
        <v>2021</v>
      </c>
      <c r="R22" s="11">
        <v>2192</v>
      </c>
    </row>
    <row r="23" spans="1:18" x14ac:dyDescent="0.3">
      <c r="A23" t="s">
        <v>36</v>
      </c>
      <c r="B23" t="s">
        <v>37</v>
      </c>
      <c r="C23" t="s">
        <v>38</v>
      </c>
      <c r="D23" t="s">
        <v>39</v>
      </c>
      <c r="E23" t="s">
        <v>21</v>
      </c>
      <c r="F23" t="s">
        <v>22</v>
      </c>
      <c r="G23" t="s">
        <v>22</v>
      </c>
      <c r="H23" t="s">
        <v>27</v>
      </c>
      <c r="I23" t="s">
        <v>22</v>
      </c>
      <c r="J23" t="s">
        <v>22</v>
      </c>
      <c r="K23" t="s">
        <v>22</v>
      </c>
      <c r="L23" t="s">
        <v>22</v>
      </c>
      <c r="M23" s="9">
        <v>0.42582583880267399</v>
      </c>
      <c r="N23" s="11">
        <v>42736</v>
      </c>
      <c r="O23">
        <v>1421</v>
      </c>
      <c r="P23" s="11">
        <v>2017</v>
      </c>
      <c r="Q23" s="11">
        <v>2017</v>
      </c>
      <c r="R23" s="11">
        <v>2192</v>
      </c>
    </row>
    <row r="24" spans="1:18" x14ac:dyDescent="0.3">
      <c r="A24" t="s">
        <v>36</v>
      </c>
      <c r="B24" t="s">
        <v>37</v>
      </c>
      <c r="C24" t="s">
        <v>38</v>
      </c>
      <c r="D24" t="s">
        <v>39</v>
      </c>
      <c r="E24" t="s">
        <v>21</v>
      </c>
      <c r="F24" t="s">
        <v>22</v>
      </c>
      <c r="G24" t="s">
        <v>22</v>
      </c>
      <c r="H24" t="s">
        <v>27</v>
      </c>
      <c r="I24" t="s">
        <v>22</v>
      </c>
      <c r="J24" t="s">
        <v>22</v>
      </c>
      <c r="K24" t="s">
        <v>22</v>
      </c>
      <c r="L24" t="s">
        <v>22</v>
      </c>
      <c r="M24" s="9">
        <v>0.42582583880267399</v>
      </c>
      <c r="N24" s="11">
        <v>43101</v>
      </c>
      <c r="O24">
        <v>1893</v>
      </c>
      <c r="P24" s="11">
        <v>2018</v>
      </c>
      <c r="Q24" s="11">
        <v>2018</v>
      </c>
      <c r="R24" s="11">
        <v>2192</v>
      </c>
    </row>
    <row r="25" spans="1:18" x14ac:dyDescent="0.3">
      <c r="A25" t="s">
        <v>36</v>
      </c>
      <c r="B25" t="s">
        <v>37</v>
      </c>
      <c r="C25" t="s">
        <v>38</v>
      </c>
      <c r="D25" t="s">
        <v>39</v>
      </c>
      <c r="E25" t="s">
        <v>21</v>
      </c>
      <c r="F25" t="s">
        <v>22</v>
      </c>
      <c r="G25" t="s">
        <v>22</v>
      </c>
      <c r="H25" t="s">
        <v>27</v>
      </c>
      <c r="I25" t="s">
        <v>22</v>
      </c>
      <c r="J25" t="s">
        <v>22</v>
      </c>
      <c r="K25" t="s">
        <v>22</v>
      </c>
      <c r="L25" t="s">
        <v>22</v>
      </c>
      <c r="M25" s="9">
        <v>0.42582583880267399</v>
      </c>
      <c r="N25" s="11">
        <v>43466</v>
      </c>
      <c r="O25">
        <v>2722</v>
      </c>
      <c r="P25" s="11">
        <v>2019</v>
      </c>
      <c r="Q25" s="11">
        <v>2019</v>
      </c>
      <c r="R25" s="11">
        <v>2192</v>
      </c>
    </row>
    <row r="26" spans="1:18" x14ac:dyDescent="0.3">
      <c r="A26" t="s">
        <v>36</v>
      </c>
      <c r="B26" t="s">
        <v>37</v>
      </c>
      <c r="C26" t="s">
        <v>38</v>
      </c>
      <c r="D26" t="s">
        <v>39</v>
      </c>
      <c r="E26" t="s">
        <v>21</v>
      </c>
      <c r="F26" t="s">
        <v>22</v>
      </c>
      <c r="G26" t="s">
        <v>22</v>
      </c>
      <c r="H26" t="s">
        <v>27</v>
      </c>
      <c r="I26" t="s">
        <v>22</v>
      </c>
      <c r="J26" t="s">
        <v>22</v>
      </c>
      <c r="K26" t="s">
        <v>22</v>
      </c>
      <c r="L26" t="s">
        <v>22</v>
      </c>
      <c r="M26" s="9">
        <v>0.42582583880267399</v>
      </c>
      <c r="N26" s="11">
        <v>43831</v>
      </c>
      <c r="O26">
        <v>4410</v>
      </c>
      <c r="P26" s="11">
        <v>2020</v>
      </c>
      <c r="Q26" s="11">
        <v>2020</v>
      </c>
      <c r="R26" s="11">
        <v>2192</v>
      </c>
    </row>
    <row r="27" spans="1:18" x14ac:dyDescent="0.3">
      <c r="A27" t="s">
        <v>36</v>
      </c>
      <c r="B27" t="s">
        <v>37</v>
      </c>
      <c r="C27" t="s">
        <v>38</v>
      </c>
      <c r="D27" t="s">
        <v>39</v>
      </c>
      <c r="E27" t="s">
        <v>21</v>
      </c>
      <c r="F27" t="s">
        <v>22</v>
      </c>
      <c r="G27" t="s">
        <v>22</v>
      </c>
      <c r="H27" t="s">
        <v>27</v>
      </c>
      <c r="I27" t="s">
        <v>22</v>
      </c>
      <c r="J27" t="s">
        <v>22</v>
      </c>
      <c r="K27" t="s">
        <v>22</v>
      </c>
      <c r="L27" t="s">
        <v>22</v>
      </c>
      <c r="M27" s="9">
        <v>0.42582583880267399</v>
      </c>
      <c r="N27" s="11">
        <v>44197</v>
      </c>
      <c r="O27">
        <v>5873</v>
      </c>
      <c r="P27" s="11">
        <v>2021</v>
      </c>
      <c r="Q27" s="11">
        <v>2021</v>
      </c>
      <c r="R27" s="11">
        <v>2192</v>
      </c>
    </row>
    <row r="28" spans="1:18" x14ac:dyDescent="0.3">
      <c r="A28" t="s">
        <v>40</v>
      </c>
      <c r="B28" t="s">
        <v>41</v>
      </c>
      <c r="C28" t="s">
        <v>42</v>
      </c>
      <c r="D28" t="s">
        <v>43</v>
      </c>
      <c r="E28" t="s">
        <v>21</v>
      </c>
      <c r="F28" t="s">
        <v>22</v>
      </c>
      <c r="G28" t="s">
        <v>22</v>
      </c>
      <c r="H28" t="s">
        <v>22</v>
      </c>
      <c r="I28" t="s">
        <v>27</v>
      </c>
      <c r="J28" t="s">
        <v>22</v>
      </c>
      <c r="K28" t="s">
        <v>22</v>
      </c>
      <c r="L28" t="s">
        <v>27</v>
      </c>
      <c r="M28" s="9">
        <v>0.390755806385503</v>
      </c>
      <c r="N28" s="11">
        <v>42736</v>
      </c>
      <c r="O28">
        <v>2341</v>
      </c>
      <c r="P28" s="11">
        <v>2017</v>
      </c>
      <c r="Q28" s="11">
        <v>2017</v>
      </c>
      <c r="R28" s="11">
        <v>2192</v>
      </c>
    </row>
    <row r="29" spans="1:18" x14ac:dyDescent="0.3">
      <c r="A29" t="s">
        <v>40</v>
      </c>
      <c r="B29" t="s">
        <v>41</v>
      </c>
      <c r="C29" t="s">
        <v>42</v>
      </c>
      <c r="D29" t="s">
        <v>43</v>
      </c>
      <c r="E29" t="s">
        <v>21</v>
      </c>
      <c r="F29" t="s">
        <v>22</v>
      </c>
      <c r="G29" t="s">
        <v>22</v>
      </c>
      <c r="H29" t="s">
        <v>22</v>
      </c>
      <c r="I29" t="s">
        <v>27</v>
      </c>
      <c r="J29" t="s">
        <v>22</v>
      </c>
      <c r="K29" t="s">
        <v>22</v>
      </c>
      <c r="L29" t="s">
        <v>27</v>
      </c>
      <c r="M29" s="9">
        <v>0.390755806385503</v>
      </c>
      <c r="N29" s="11">
        <v>43101</v>
      </c>
      <c r="O29">
        <v>6105</v>
      </c>
      <c r="P29" s="11">
        <v>2018</v>
      </c>
      <c r="Q29" s="11">
        <v>2018</v>
      </c>
      <c r="R29" s="11">
        <v>2192</v>
      </c>
    </row>
    <row r="30" spans="1:18" x14ac:dyDescent="0.3">
      <c r="A30" t="s">
        <v>40</v>
      </c>
      <c r="B30" t="s">
        <v>41</v>
      </c>
      <c r="C30" t="s">
        <v>42</v>
      </c>
      <c r="D30" t="s">
        <v>43</v>
      </c>
      <c r="E30" t="s">
        <v>21</v>
      </c>
      <c r="F30" t="s">
        <v>22</v>
      </c>
      <c r="G30" t="s">
        <v>22</v>
      </c>
      <c r="H30" t="s">
        <v>22</v>
      </c>
      <c r="I30" t="s">
        <v>27</v>
      </c>
      <c r="J30" t="s">
        <v>22</v>
      </c>
      <c r="K30" t="s">
        <v>22</v>
      </c>
      <c r="L30" t="s">
        <v>27</v>
      </c>
      <c r="M30" s="9">
        <v>0.390755806385503</v>
      </c>
      <c r="N30" s="11">
        <v>43466</v>
      </c>
      <c r="O30">
        <v>7777</v>
      </c>
      <c r="P30" s="11">
        <v>2019</v>
      </c>
      <c r="Q30" s="11">
        <v>2019</v>
      </c>
      <c r="R30" s="11">
        <v>2192</v>
      </c>
    </row>
    <row r="31" spans="1:18" x14ac:dyDescent="0.3">
      <c r="A31" t="s">
        <v>40</v>
      </c>
      <c r="B31" t="s">
        <v>41</v>
      </c>
      <c r="C31" t="s">
        <v>42</v>
      </c>
      <c r="D31" t="s">
        <v>43</v>
      </c>
      <c r="E31" t="s">
        <v>21</v>
      </c>
      <c r="F31" t="s">
        <v>22</v>
      </c>
      <c r="G31" t="s">
        <v>22</v>
      </c>
      <c r="H31" t="s">
        <v>22</v>
      </c>
      <c r="I31" t="s">
        <v>27</v>
      </c>
      <c r="J31" t="s">
        <v>22</v>
      </c>
      <c r="K31" t="s">
        <v>22</v>
      </c>
      <c r="L31" t="s">
        <v>27</v>
      </c>
      <c r="M31" s="9">
        <v>0.390755806385503</v>
      </c>
      <c r="N31" s="11">
        <v>43831</v>
      </c>
      <c r="O31">
        <v>7891</v>
      </c>
      <c r="P31" s="11">
        <v>2020</v>
      </c>
      <c r="Q31" s="11">
        <v>2020</v>
      </c>
      <c r="R31" s="11">
        <v>2192</v>
      </c>
    </row>
    <row r="32" spans="1:18" x14ac:dyDescent="0.3">
      <c r="A32" t="s">
        <v>40</v>
      </c>
      <c r="B32" t="s">
        <v>41</v>
      </c>
      <c r="C32" t="s">
        <v>42</v>
      </c>
      <c r="D32" t="s">
        <v>43</v>
      </c>
      <c r="E32" t="s">
        <v>21</v>
      </c>
      <c r="F32" t="s">
        <v>22</v>
      </c>
      <c r="G32" t="s">
        <v>22</v>
      </c>
      <c r="H32" t="s">
        <v>22</v>
      </c>
      <c r="I32" t="s">
        <v>27</v>
      </c>
      <c r="J32" t="s">
        <v>22</v>
      </c>
      <c r="K32" t="s">
        <v>22</v>
      </c>
      <c r="L32" t="s">
        <v>27</v>
      </c>
      <c r="M32" s="9">
        <v>0.390755806385503</v>
      </c>
      <c r="N32" s="11">
        <v>44197</v>
      </c>
      <c r="O32">
        <v>8758</v>
      </c>
      <c r="P32" s="11">
        <v>2021</v>
      </c>
      <c r="Q32" s="11">
        <v>2021</v>
      </c>
      <c r="R32" s="11">
        <v>2192</v>
      </c>
    </row>
    <row r="33" spans="1:18" x14ac:dyDescent="0.3">
      <c r="A33" t="s">
        <v>44</v>
      </c>
      <c r="B33" t="s">
        <v>45</v>
      </c>
      <c r="C33" t="s">
        <v>46</v>
      </c>
      <c r="D33" t="s">
        <v>47</v>
      </c>
      <c r="E33" t="s">
        <v>21</v>
      </c>
      <c r="F33" t="s">
        <v>22</v>
      </c>
      <c r="G33" t="s">
        <v>27</v>
      </c>
      <c r="H33" t="s">
        <v>27</v>
      </c>
      <c r="I33" t="s">
        <v>27</v>
      </c>
      <c r="J33" t="s">
        <v>27</v>
      </c>
      <c r="K33" t="s">
        <v>22</v>
      </c>
      <c r="L33" t="s">
        <v>27</v>
      </c>
      <c r="M33" s="9">
        <v>-0.61139202601329401</v>
      </c>
      <c r="N33" s="11">
        <v>42736</v>
      </c>
      <c r="O33">
        <v>9252</v>
      </c>
      <c r="P33" s="11">
        <v>2017</v>
      </c>
      <c r="Q33" s="11">
        <v>2017</v>
      </c>
      <c r="R33" s="11">
        <v>2192</v>
      </c>
    </row>
    <row r="34" spans="1:18" x14ac:dyDescent="0.3">
      <c r="A34" t="s">
        <v>44</v>
      </c>
      <c r="B34" t="s">
        <v>45</v>
      </c>
      <c r="C34" t="s">
        <v>46</v>
      </c>
      <c r="D34" t="s">
        <v>47</v>
      </c>
      <c r="E34" t="s">
        <v>21</v>
      </c>
      <c r="F34" t="s">
        <v>22</v>
      </c>
      <c r="G34" t="s">
        <v>27</v>
      </c>
      <c r="H34" t="s">
        <v>27</v>
      </c>
      <c r="I34" t="s">
        <v>27</v>
      </c>
      <c r="J34" t="s">
        <v>27</v>
      </c>
      <c r="K34" t="s">
        <v>22</v>
      </c>
      <c r="L34" t="s">
        <v>27</v>
      </c>
      <c r="M34" s="9">
        <v>-0.61139202601329401</v>
      </c>
      <c r="N34" s="11">
        <v>43101</v>
      </c>
      <c r="O34">
        <v>8499</v>
      </c>
      <c r="P34" s="11">
        <v>2018</v>
      </c>
      <c r="Q34" s="11">
        <v>2018</v>
      </c>
      <c r="R34" s="11">
        <v>2192</v>
      </c>
    </row>
    <row r="35" spans="1:18" x14ac:dyDescent="0.3">
      <c r="A35" t="s">
        <v>44</v>
      </c>
      <c r="B35" t="s">
        <v>45</v>
      </c>
      <c r="C35" t="s">
        <v>46</v>
      </c>
      <c r="D35" t="s">
        <v>47</v>
      </c>
      <c r="E35" t="s">
        <v>21</v>
      </c>
      <c r="F35" t="s">
        <v>22</v>
      </c>
      <c r="G35" t="s">
        <v>27</v>
      </c>
      <c r="H35" t="s">
        <v>27</v>
      </c>
      <c r="I35" t="s">
        <v>27</v>
      </c>
      <c r="J35" t="s">
        <v>27</v>
      </c>
      <c r="K35" t="s">
        <v>22</v>
      </c>
      <c r="L35" t="s">
        <v>27</v>
      </c>
      <c r="M35" s="9">
        <v>-0.61139202601329401</v>
      </c>
      <c r="N35" s="11">
        <v>43466</v>
      </c>
      <c r="O35">
        <v>991</v>
      </c>
      <c r="P35" s="11">
        <v>2019</v>
      </c>
      <c r="Q35" s="11">
        <v>2019</v>
      </c>
      <c r="R35" s="11">
        <v>2192</v>
      </c>
    </row>
    <row r="36" spans="1:18" x14ac:dyDescent="0.3">
      <c r="A36" t="s">
        <v>44</v>
      </c>
      <c r="B36" t="s">
        <v>45</v>
      </c>
      <c r="C36" t="s">
        <v>46</v>
      </c>
      <c r="D36" t="s">
        <v>47</v>
      </c>
      <c r="E36" t="s">
        <v>21</v>
      </c>
      <c r="F36" t="s">
        <v>22</v>
      </c>
      <c r="G36" t="s">
        <v>27</v>
      </c>
      <c r="H36" t="s">
        <v>27</v>
      </c>
      <c r="I36" t="s">
        <v>27</v>
      </c>
      <c r="J36" t="s">
        <v>27</v>
      </c>
      <c r="K36" t="s">
        <v>22</v>
      </c>
      <c r="L36" t="s">
        <v>27</v>
      </c>
      <c r="M36" s="9">
        <v>-0.61139202601329401</v>
      </c>
      <c r="N36" s="11">
        <v>43831</v>
      </c>
      <c r="O36">
        <v>448</v>
      </c>
      <c r="P36" s="11">
        <v>2020</v>
      </c>
      <c r="Q36" s="11">
        <v>2020</v>
      </c>
      <c r="R36" s="11">
        <v>2192</v>
      </c>
    </row>
    <row r="37" spans="1:18" x14ac:dyDescent="0.3">
      <c r="A37" t="s">
        <v>44</v>
      </c>
      <c r="B37" t="s">
        <v>45</v>
      </c>
      <c r="C37" t="s">
        <v>46</v>
      </c>
      <c r="D37" t="s">
        <v>47</v>
      </c>
      <c r="E37" t="s">
        <v>21</v>
      </c>
      <c r="F37" t="s">
        <v>22</v>
      </c>
      <c r="G37" t="s">
        <v>27</v>
      </c>
      <c r="H37" t="s">
        <v>27</v>
      </c>
      <c r="I37" t="s">
        <v>27</v>
      </c>
      <c r="J37" t="s">
        <v>27</v>
      </c>
      <c r="K37" t="s">
        <v>22</v>
      </c>
      <c r="L37" t="s">
        <v>27</v>
      </c>
      <c r="M37" s="9">
        <v>-0.61139202601329401</v>
      </c>
      <c r="N37" s="11">
        <v>44197</v>
      </c>
      <c r="O37">
        <v>211</v>
      </c>
      <c r="P37" s="11">
        <v>2021</v>
      </c>
      <c r="Q37" s="11">
        <v>2021</v>
      </c>
      <c r="R37" s="11">
        <v>2192</v>
      </c>
    </row>
    <row r="38" spans="1:18" x14ac:dyDescent="0.3">
      <c r="A38" t="s">
        <v>48</v>
      </c>
      <c r="B38" t="s">
        <v>49</v>
      </c>
      <c r="C38" t="s">
        <v>50</v>
      </c>
      <c r="D38" t="s">
        <v>51</v>
      </c>
      <c r="E38" t="s">
        <v>21</v>
      </c>
      <c r="F38" t="s">
        <v>22</v>
      </c>
      <c r="G38" t="s">
        <v>27</v>
      </c>
      <c r="H38" t="s">
        <v>22</v>
      </c>
      <c r="I38" t="s">
        <v>22</v>
      </c>
      <c r="J38" t="s">
        <v>27</v>
      </c>
      <c r="K38" t="s">
        <v>22</v>
      </c>
      <c r="L38" t="s">
        <v>27</v>
      </c>
      <c r="M38" s="9">
        <v>0.57622554654037395</v>
      </c>
      <c r="N38" s="11">
        <v>42736</v>
      </c>
      <c r="O38">
        <v>1581</v>
      </c>
      <c r="P38" s="11">
        <v>2017</v>
      </c>
      <c r="Q38" s="11">
        <v>2017</v>
      </c>
      <c r="R38" s="11">
        <v>2192</v>
      </c>
    </row>
    <row r="39" spans="1:18" x14ac:dyDescent="0.3">
      <c r="A39" t="s">
        <v>48</v>
      </c>
      <c r="B39" t="s">
        <v>49</v>
      </c>
      <c r="C39" t="s">
        <v>50</v>
      </c>
      <c r="D39" t="s">
        <v>51</v>
      </c>
      <c r="E39" t="s">
        <v>21</v>
      </c>
      <c r="F39" t="s">
        <v>22</v>
      </c>
      <c r="G39" t="s">
        <v>27</v>
      </c>
      <c r="H39" t="s">
        <v>22</v>
      </c>
      <c r="I39" t="s">
        <v>22</v>
      </c>
      <c r="J39" t="s">
        <v>27</v>
      </c>
      <c r="K39" t="s">
        <v>22</v>
      </c>
      <c r="L39" t="s">
        <v>27</v>
      </c>
      <c r="M39" s="9">
        <v>0.57622554654037395</v>
      </c>
      <c r="N39" s="11">
        <v>43101</v>
      </c>
      <c r="O39">
        <v>4799</v>
      </c>
      <c r="P39" s="11">
        <v>2018</v>
      </c>
      <c r="Q39" s="11">
        <v>2018</v>
      </c>
      <c r="R39" s="11">
        <v>2192</v>
      </c>
    </row>
    <row r="40" spans="1:18" x14ac:dyDescent="0.3">
      <c r="A40" t="s">
        <v>48</v>
      </c>
      <c r="B40" t="s">
        <v>49</v>
      </c>
      <c r="C40" t="s">
        <v>50</v>
      </c>
      <c r="D40" t="s">
        <v>51</v>
      </c>
      <c r="E40" t="s">
        <v>21</v>
      </c>
      <c r="F40" t="s">
        <v>22</v>
      </c>
      <c r="G40" t="s">
        <v>27</v>
      </c>
      <c r="H40" t="s">
        <v>22</v>
      </c>
      <c r="I40" t="s">
        <v>22</v>
      </c>
      <c r="J40" t="s">
        <v>27</v>
      </c>
      <c r="K40" t="s">
        <v>22</v>
      </c>
      <c r="L40" t="s">
        <v>27</v>
      </c>
      <c r="M40" s="9">
        <v>0.57622554654037395</v>
      </c>
      <c r="N40" s="11">
        <v>43466</v>
      </c>
      <c r="O40">
        <v>6582</v>
      </c>
      <c r="P40" s="11">
        <v>2019</v>
      </c>
      <c r="Q40" s="11">
        <v>2019</v>
      </c>
      <c r="R40" s="11">
        <v>2192</v>
      </c>
    </row>
    <row r="41" spans="1:18" x14ac:dyDescent="0.3">
      <c r="A41" t="s">
        <v>48</v>
      </c>
      <c r="B41" t="s">
        <v>49</v>
      </c>
      <c r="C41" t="s">
        <v>50</v>
      </c>
      <c r="D41" t="s">
        <v>51</v>
      </c>
      <c r="E41" t="s">
        <v>21</v>
      </c>
      <c r="F41" t="s">
        <v>22</v>
      </c>
      <c r="G41" t="s">
        <v>27</v>
      </c>
      <c r="H41" t="s">
        <v>22</v>
      </c>
      <c r="I41" t="s">
        <v>22</v>
      </c>
      <c r="J41" t="s">
        <v>27</v>
      </c>
      <c r="K41" t="s">
        <v>22</v>
      </c>
      <c r="L41" t="s">
        <v>27</v>
      </c>
      <c r="M41" s="9">
        <v>0.57622554654037395</v>
      </c>
      <c r="N41" s="11">
        <v>43831</v>
      </c>
      <c r="O41">
        <v>9024</v>
      </c>
      <c r="P41" s="11">
        <v>2020</v>
      </c>
      <c r="Q41" s="11">
        <v>2020</v>
      </c>
      <c r="R41" s="11">
        <v>2192</v>
      </c>
    </row>
    <row r="42" spans="1:18" x14ac:dyDescent="0.3">
      <c r="A42" t="s">
        <v>48</v>
      </c>
      <c r="B42" t="s">
        <v>49</v>
      </c>
      <c r="C42" t="s">
        <v>50</v>
      </c>
      <c r="D42" t="s">
        <v>51</v>
      </c>
      <c r="E42" t="s">
        <v>21</v>
      </c>
      <c r="F42" t="s">
        <v>22</v>
      </c>
      <c r="G42" t="s">
        <v>27</v>
      </c>
      <c r="H42" t="s">
        <v>22</v>
      </c>
      <c r="I42" t="s">
        <v>22</v>
      </c>
      <c r="J42" t="s">
        <v>27</v>
      </c>
      <c r="K42" t="s">
        <v>22</v>
      </c>
      <c r="L42" t="s">
        <v>27</v>
      </c>
      <c r="M42" s="9">
        <v>0.57622554654037395</v>
      </c>
      <c r="N42" s="11">
        <v>44197</v>
      </c>
      <c r="O42">
        <v>9759</v>
      </c>
      <c r="P42" s="11">
        <v>2021</v>
      </c>
      <c r="Q42" s="11">
        <v>2021</v>
      </c>
      <c r="R42" s="11">
        <v>2192</v>
      </c>
    </row>
    <row r="43" spans="1:18" x14ac:dyDescent="0.3">
      <c r="A43" t="s">
        <v>52</v>
      </c>
      <c r="B43" t="s">
        <v>53</v>
      </c>
      <c r="C43" t="s">
        <v>54</v>
      </c>
      <c r="D43" t="s">
        <v>55</v>
      </c>
      <c r="E43" t="s">
        <v>21</v>
      </c>
      <c r="F43" t="s">
        <v>22</v>
      </c>
      <c r="G43" t="s">
        <v>27</v>
      </c>
      <c r="H43" t="s">
        <v>27</v>
      </c>
      <c r="I43" t="s">
        <v>27</v>
      </c>
      <c r="J43" t="s">
        <v>27</v>
      </c>
      <c r="K43" t="s">
        <v>22</v>
      </c>
      <c r="L43" t="s">
        <v>27</v>
      </c>
      <c r="M43" s="9">
        <v>-0.29790601141591699</v>
      </c>
      <c r="N43" s="11">
        <v>42736</v>
      </c>
      <c r="O43">
        <v>9766</v>
      </c>
      <c r="P43" s="11">
        <v>2017</v>
      </c>
      <c r="Q43" s="11">
        <v>2017</v>
      </c>
      <c r="R43" s="11">
        <v>2192</v>
      </c>
    </row>
    <row r="44" spans="1:18" x14ac:dyDescent="0.3">
      <c r="A44" t="s">
        <v>52</v>
      </c>
      <c r="B44" t="s">
        <v>53</v>
      </c>
      <c r="C44" t="s">
        <v>54</v>
      </c>
      <c r="D44" t="s">
        <v>55</v>
      </c>
      <c r="E44" t="s">
        <v>21</v>
      </c>
      <c r="F44" t="s">
        <v>22</v>
      </c>
      <c r="G44" t="s">
        <v>27</v>
      </c>
      <c r="H44" t="s">
        <v>27</v>
      </c>
      <c r="I44" t="s">
        <v>27</v>
      </c>
      <c r="J44" t="s">
        <v>27</v>
      </c>
      <c r="K44" t="s">
        <v>22</v>
      </c>
      <c r="L44" t="s">
        <v>27</v>
      </c>
      <c r="M44" s="9">
        <v>-0.29790601141591699</v>
      </c>
      <c r="N44" s="11">
        <v>43101</v>
      </c>
      <c r="O44">
        <v>8049</v>
      </c>
      <c r="P44" s="11">
        <v>2018</v>
      </c>
      <c r="Q44" s="11">
        <v>2018</v>
      </c>
      <c r="R44" s="11">
        <v>2192</v>
      </c>
    </row>
    <row r="45" spans="1:18" x14ac:dyDescent="0.3">
      <c r="A45" t="s">
        <v>52</v>
      </c>
      <c r="B45" t="s">
        <v>53</v>
      </c>
      <c r="C45" t="s">
        <v>54</v>
      </c>
      <c r="D45" t="s">
        <v>55</v>
      </c>
      <c r="E45" t="s">
        <v>21</v>
      </c>
      <c r="F45" t="s">
        <v>22</v>
      </c>
      <c r="G45" t="s">
        <v>27</v>
      </c>
      <c r="H45" t="s">
        <v>27</v>
      </c>
      <c r="I45" t="s">
        <v>27</v>
      </c>
      <c r="J45" t="s">
        <v>27</v>
      </c>
      <c r="K45" t="s">
        <v>22</v>
      </c>
      <c r="L45" t="s">
        <v>27</v>
      </c>
      <c r="M45" s="9">
        <v>-0.29790601141591699</v>
      </c>
      <c r="N45" s="11">
        <v>43466</v>
      </c>
      <c r="O45">
        <v>5556</v>
      </c>
      <c r="P45" s="11">
        <v>2019</v>
      </c>
      <c r="Q45" s="11">
        <v>2019</v>
      </c>
      <c r="R45" s="11">
        <v>2192</v>
      </c>
    </row>
    <row r="46" spans="1:18" x14ac:dyDescent="0.3">
      <c r="A46" t="s">
        <v>52</v>
      </c>
      <c r="B46" t="s">
        <v>53</v>
      </c>
      <c r="C46" t="s">
        <v>54</v>
      </c>
      <c r="D46" t="s">
        <v>55</v>
      </c>
      <c r="E46" t="s">
        <v>21</v>
      </c>
      <c r="F46" t="s">
        <v>22</v>
      </c>
      <c r="G46" t="s">
        <v>27</v>
      </c>
      <c r="H46" t="s">
        <v>27</v>
      </c>
      <c r="I46" t="s">
        <v>27</v>
      </c>
      <c r="J46" t="s">
        <v>27</v>
      </c>
      <c r="K46" t="s">
        <v>22</v>
      </c>
      <c r="L46" t="s">
        <v>27</v>
      </c>
      <c r="M46" s="9">
        <v>-0.29790601141591699</v>
      </c>
      <c r="N46" s="11">
        <v>43831</v>
      </c>
      <c r="O46">
        <v>5202</v>
      </c>
      <c r="P46" s="11">
        <v>2020</v>
      </c>
      <c r="Q46" s="11">
        <v>2020</v>
      </c>
      <c r="R46" s="11">
        <v>2192</v>
      </c>
    </row>
    <row r="47" spans="1:18" x14ac:dyDescent="0.3">
      <c r="A47" t="s">
        <v>52</v>
      </c>
      <c r="B47" t="s">
        <v>53</v>
      </c>
      <c r="C47" t="s">
        <v>54</v>
      </c>
      <c r="D47" t="s">
        <v>55</v>
      </c>
      <c r="E47" t="s">
        <v>21</v>
      </c>
      <c r="F47" t="s">
        <v>22</v>
      </c>
      <c r="G47" t="s">
        <v>27</v>
      </c>
      <c r="H47" t="s">
        <v>27</v>
      </c>
      <c r="I47" t="s">
        <v>27</v>
      </c>
      <c r="J47" t="s">
        <v>27</v>
      </c>
      <c r="K47" t="s">
        <v>22</v>
      </c>
      <c r="L47" t="s">
        <v>27</v>
      </c>
      <c r="M47" s="9">
        <v>-0.29790601141591699</v>
      </c>
      <c r="N47" s="11">
        <v>44197</v>
      </c>
      <c r="O47">
        <v>2373</v>
      </c>
      <c r="P47" s="11">
        <v>2021</v>
      </c>
      <c r="Q47" s="11">
        <v>2021</v>
      </c>
      <c r="R47" s="11">
        <v>2192</v>
      </c>
    </row>
    <row r="48" spans="1:18" x14ac:dyDescent="0.3">
      <c r="A48" t="s">
        <v>56</v>
      </c>
      <c r="B48" t="s">
        <v>57</v>
      </c>
      <c r="C48" t="s">
        <v>58</v>
      </c>
      <c r="D48" t="s">
        <v>59</v>
      </c>
      <c r="E48" t="s">
        <v>21</v>
      </c>
      <c r="F48" t="s">
        <v>22</v>
      </c>
      <c r="G48" t="s">
        <v>22</v>
      </c>
      <c r="H48" t="s">
        <v>27</v>
      </c>
      <c r="I48" t="s">
        <v>22</v>
      </c>
      <c r="J48" t="s">
        <v>27</v>
      </c>
      <c r="K48" t="s">
        <v>22</v>
      </c>
      <c r="L48" t="s">
        <v>27</v>
      </c>
      <c r="M48" s="9">
        <v>0.407346832744091</v>
      </c>
      <c r="N48" s="11">
        <v>42736</v>
      </c>
      <c r="O48">
        <v>1530</v>
      </c>
      <c r="P48" s="11">
        <v>2017</v>
      </c>
      <c r="Q48" s="11">
        <v>2017</v>
      </c>
      <c r="R48" s="11">
        <v>2192</v>
      </c>
    </row>
    <row r="49" spans="1:21" x14ac:dyDescent="0.3">
      <c r="A49" t="s">
        <v>56</v>
      </c>
      <c r="B49" t="s">
        <v>57</v>
      </c>
      <c r="C49" t="s">
        <v>58</v>
      </c>
      <c r="D49" t="s">
        <v>59</v>
      </c>
      <c r="E49" t="s">
        <v>21</v>
      </c>
      <c r="F49" t="s">
        <v>22</v>
      </c>
      <c r="G49" t="s">
        <v>22</v>
      </c>
      <c r="H49" t="s">
        <v>27</v>
      </c>
      <c r="I49" t="s">
        <v>22</v>
      </c>
      <c r="J49" t="s">
        <v>27</v>
      </c>
      <c r="K49" t="s">
        <v>22</v>
      </c>
      <c r="L49" t="s">
        <v>27</v>
      </c>
      <c r="M49" s="9">
        <v>0.407346832744091</v>
      </c>
      <c r="N49" s="11">
        <v>43101</v>
      </c>
      <c r="O49">
        <v>1620</v>
      </c>
      <c r="P49" s="11">
        <v>2018</v>
      </c>
      <c r="Q49" s="11">
        <v>2018</v>
      </c>
      <c r="R49" s="11">
        <v>2192</v>
      </c>
    </row>
    <row r="50" spans="1:21" x14ac:dyDescent="0.3">
      <c r="A50" t="s">
        <v>56</v>
      </c>
      <c r="B50" t="s">
        <v>57</v>
      </c>
      <c r="C50" t="s">
        <v>58</v>
      </c>
      <c r="D50" t="s">
        <v>59</v>
      </c>
      <c r="E50" t="s">
        <v>21</v>
      </c>
      <c r="F50" t="s">
        <v>22</v>
      </c>
      <c r="G50" t="s">
        <v>22</v>
      </c>
      <c r="H50" t="s">
        <v>27</v>
      </c>
      <c r="I50" t="s">
        <v>22</v>
      </c>
      <c r="J50" t="s">
        <v>27</v>
      </c>
      <c r="K50" t="s">
        <v>22</v>
      </c>
      <c r="L50" t="s">
        <v>27</v>
      </c>
      <c r="M50" s="9">
        <v>0.407346832744091</v>
      </c>
      <c r="N50" s="11">
        <v>43466</v>
      </c>
      <c r="O50">
        <v>2027</v>
      </c>
      <c r="P50" s="11">
        <v>2019</v>
      </c>
      <c r="Q50" s="11">
        <v>2019</v>
      </c>
      <c r="R50" s="11">
        <v>2192</v>
      </c>
    </row>
    <row r="51" spans="1:21" x14ac:dyDescent="0.3">
      <c r="A51" t="s">
        <v>56</v>
      </c>
      <c r="B51" t="s">
        <v>57</v>
      </c>
      <c r="C51" t="s">
        <v>58</v>
      </c>
      <c r="D51" t="s">
        <v>59</v>
      </c>
      <c r="E51" t="s">
        <v>21</v>
      </c>
      <c r="F51" t="s">
        <v>22</v>
      </c>
      <c r="G51" t="s">
        <v>22</v>
      </c>
      <c r="H51" t="s">
        <v>27</v>
      </c>
      <c r="I51" t="s">
        <v>22</v>
      </c>
      <c r="J51" t="s">
        <v>27</v>
      </c>
      <c r="K51" t="s">
        <v>22</v>
      </c>
      <c r="L51" t="s">
        <v>27</v>
      </c>
      <c r="M51" s="9">
        <v>0.407346832744091</v>
      </c>
      <c r="N51" s="11">
        <v>43831</v>
      </c>
      <c r="O51">
        <v>4881</v>
      </c>
      <c r="P51" s="11">
        <v>2020</v>
      </c>
      <c r="Q51" s="11">
        <v>2020</v>
      </c>
      <c r="R51" s="11">
        <v>2192</v>
      </c>
    </row>
    <row r="52" spans="1:21" x14ac:dyDescent="0.3">
      <c r="A52" t="s">
        <v>56</v>
      </c>
      <c r="B52" t="s">
        <v>57</v>
      </c>
      <c r="C52" t="s">
        <v>58</v>
      </c>
      <c r="D52" t="s">
        <v>59</v>
      </c>
      <c r="E52" t="s">
        <v>21</v>
      </c>
      <c r="F52" t="s">
        <v>22</v>
      </c>
      <c r="G52" t="s">
        <v>22</v>
      </c>
      <c r="H52" t="s">
        <v>27</v>
      </c>
      <c r="I52" t="s">
        <v>22</v>
      </c>
      <c r="J52" t="s">
        <v>27</v>
      </c>
      <c r="K52" t="s">
        <v>22</v>
      </c>
      <c r="L52" t="s">
        <v>27</v>
      </c>
      <c r="M52" s="9">
        <v>0.407346832744091</v>
      </c>
      <c r="N52" s="11">
        <v>44197</v>
      </c>
      <c r="O52">
        <v>6002</v>
      </c>
      <c r="P52" s="11">
        <v>2021</v>
      </c>
      <c r="Q52" s="11">
        <v>2021</v>
      </c>
      <c r="R52" s="11">
        <v>2192</v>
      </c>
    </row>
    <row r="53" spans="1:21" x14ac:dyDescent="0.3">
      <c r="A53" t="s">
        <v>60</v>
      </c>
      <c r="B53" t="s">
        <v>61</v>
      </c>
      <c r="C53" t="s">
        <v>62</v>
      </c>
      <c r="D53" t="s">
        <v>63</v>
      </c>
      <c r="E53" t="s">
        <v>21</v>
      </c>
      <c r="F53" t="s">
        <v>22</v>
      </c>
      <c r="G53" t="s">
        <v>27</v>
      </c>
      <c r="H53" t="s">
        <v>27</v>
      </c>
      <c r="I53" t="s">
        <v>27</v>
      </c>
      <c r="J53" t="s">
        <v>27</v>
      </c>
      <c r="K53" t="s">
        <v>27</v>
      </c>
      <c r="L53" t="s">
        <v>27</v>
      </c>
      <c r="M53" s="9">
        <v>-0.25247905109930902</v>
      </c>
      <c r="N53" s="11">
        <v>42736</v>
      </c>
      <c r="O53">
        <v>7555</v>
      </c>
      <c r="P53" s="11">
        <v>2017</v>
      </c>
      <c r="Q53" s="11">
        <v>2017</v>
      </c>
      <c r="R53" s="11">
        <v>2192</v>
      </c>
      <c r="U53">
        <f>83367</f>
        <v>83367</v>
      </c>
    </row>
    <row r="54" spans="1:21" x14ac:dyDescent="0.3">
      <c r="A54" t="s">
        <v>60</v>
      </c>
      <c r="B54" t="s">
        <v>61</v>
      </c>
      <c r="C54" t="s">
        <v>62</v>
      </c>
      <c r="D54" t="s">
        <v>63</v>
      </c>
      <c r="E54" t="s">
        <v>21</v>
      </c>
      <c r="F54" t="s">
        <v>22</v>
      </c>
      <c r="G54" t="s">
        <v>27</v>
      </c>
      <c r="H54" t="s">
        <v>27</v>
      </c>
      <c r="I54" t="s">
        <v>27</v>
      </c>
      <c r="J54" t="s">
        <v>27</v>
      </c>
      <c r="K54" t="s">
        <v>27</v>
      </c>
      <c r="L54" t="s">
        <v>27</v>
      </c>
      <c r="M54" s="9">
        <v>-0.25247905109930902</v>
      </c>
      <c r="N54" s="11">
        <v>43101</v>
      </c>
      <c r="O54">
        <v>6551</v>
      </c>
      <c r="P54" s="11">
        <v>2018</v>
      </c>
      <c r="Q54" s="11">
        <v>2018</v>
      </c>
      <c r="R54" s="11">
        <v>2192</v>
      </c>
      <c r="U54">
        <v>23671</v>
      </c>
    </row>
    <row r="55" spans="1:21" x14ac:dyDescent="0.3">
      <c r="A55" t="s">
        <v>60</v>
      </c>
      <c r="B55" t="s">
        <v>61</v>
      </c>
      <c r="C55" t="s">
        <v>62</v>
      </c>
      <c r="D55" t="s">
        <v>63</v>
      </c>
      <c r="E55" t="s">
        <v>21</v>
      </c>
      <c r="F55" t="s">
        <v>22</v>
      </c>
      <c r="G55" t="s">
        <v>27</v>
      </c>
      <c r="H55" t="s">
        <v>27</v>
      </c>
      <c r="I55" t="s">
        <v>27</v>
      </c>
      <c r="J55" t="s">
        <v>27</v>
      </c>
      <c r="K55" t="s">
        <v>27</v>
      </c>
      <c r="L55" t="s">
        <v>27</v>
      </c>
      <c r="M55" s="9">
        <v>-0.25247905109930902</v>
      </c>
      <c r="N55" s="11">
        <v>43466</v>
      </c>
      <c r="O55">
        <v>5188</v>
      </c>
      <c r="P55" s="11">
        <v>2019</v>
      </c>
      <c r="Q55" s="11">
        <v>2019</v>
      </c>
      <c r="R55" s="11">
        <v>2192</v>
      </c>
      <c r="U55">
        <f>_xlfn.RRI(4,U53,U54)</f>
        <v>-0.2700289983172468</v>
      </c>
    </row>
    <row r="56" spans="1:21" x14ac:dyDescent="0.3">
      <c r="A56" t="s">
        <v>60</v>
      </c>
      <c r="B56" t="s">
        <v>61</v>
      </c>
      <c r="C56" t="s">
        <v>62</v>
      </c>
      <c r="D56" t="s">
        <v>63</v>
      </c>
      <c r="E56" t="s">
        <v>21</v>
      </c>
      <c r="F56" t="s">
        <v>22</v>
      </c>
      <c r="G56" t="s">
        <v>27</v>
      </c>
      <c r="H56" t="s">
        <v>27</v>
      </c>
      <c r="I56" t="s">
        <v>27</v>
      </c>
      <c r="J56" t="s">
        <v>27</v>
      </c>
      <c r="K56" t="s">
        <v>27</v>
      </c>
      <c r="L56" t="s">
        <v>27</v>
      </c>
      <c r="M56" s="9">
        <v>-0.25247905109930902</v>
      </c>
      <c r="N56" s="11">
        <v>43831</v>
      </c>
      <c r="O56">
        <v>3436</v>
      </c>
      <c r="P56" s="11">
        <v>2020</v>
      </c>
      <c r="Q56" s="11">
        <v>2020</v>
      </c>
      <c r="R56" s="11">
        <v>2192</v>
      </c>
    </row>
    <row r="57" spans="1:21" x14ac:dyDescent="0.3">
      <c r="A57" t="s">
        <v>60</v>
      </c>
      <c r="B57" t="s">
        <v>61</v>
      </c>
      <c r="C57" t="s">
        <v>62</v>
      </c>
      <c r="D57" t="s">
        <v>63</v>
      </c>
      <c r="E57" t="s">
        <v>21</v>
      </c>
      <c r="F57" t="s">
        <v>22</v>
      </c>
      <c r="G57" t="s">
        <v>27</v>
      </c>
      <c r="H57" t="s">
        <v>27</v>
      </c>
      <c r="I57" t="s">
        <v>27</v>
      </c>
      <c r="J57" t="s">
        <v>27</v>
      </c>
      <c r="K57" t="s">
        <v>27</v>
      </c>
      <c r="L57" t="s">
        <v>27</v>
      </c>
      <c r="M57" s="9">
        <v>-0.25247905109930902</v>
      </c>
      <c r="N57" s="11">
        <v>44197</v>
      </c>
      <c r="O57">
        <v>2359</v>
      </c>
      <c r="P57" s="11">
        <v>2021</v>
      </c>
      <c r="Q57" s="11">
        <v>2021</v>
      </c>
      <c r="R57" s="11">
        <v>2192</v>
      </c>
    </row>
    <row r="58" spans="1:21" x14ac:dyDescent="0.3">
      <c r="A58" t="s">
        <v>64</v>
      </c>
      <c r="B58" t="s">
        <v>65</v>
      </c>
      <c r="C58" t="s">
        <v>66</v>
      </c>
      <c r="D58" t="s">
        <v>67</v>
      </c>
      <c r="E58" t="s">
        <v>21</v>
      </c>
      <c r="F58" t="s">
        <v>22</v>
      </c>
      <c r="G58" t="s">
        <v>27</v>
      </c>
      <c r="H58" t="s">
        <v>27</v>
      </c>
      <c r="I58" t="s">
        <v>27</v>
      </c>
      <c r="J58" t="s">
        <v>27</v>
      </c>
      <c r="K58" t="s">
        <v>27</v>
      </c>
      <c r="L58" t="s">
        <v>27</v>
      </c>
      <c r="M58" s="9">
        <v>0.36905606024702098</v>
      </c>
      <c r="N58" s="11">
        <v>42736</v>
      </c>
      <c r="O58">
        <v>1532</v>
      </c>
      <c r="P58" s="11">
        <v>2017</v>
      </c>
      <c r="Q58" s="11">
        <v>2017</v>
      </c>
      <c r="R58" s="11">
        <v>2192</v>
      </c>
    </row>
    <row r="59" spans="1:21" x14ac:dyDescent="0.3">
      <c r="A59" t="s">
        <v>64</v>
      </c>
      <c r="B59" t="s">
        <v>65</v>
      </c>
      <c r="C59" t="s">
        <v>66</v>
      </c>
      <c r="D59" t="s">
        <v>67</v>
      </c>
      <c r="E59" t="s">
        <v>21</v>
      </c>
      <c r="F59" t="s">
        <v>22</v>
      </c>
      <c r="G59" t="s">
        <v>27</v>
      </c>
      <c r="H59" t="s">
        <v>27</v>
      </c>
      <c r="I59" t="s">
        <v>27</v>
      </c>
      <c r="J59" t="s">
        <v>27</v>
      </c>
      <c r="K59" t="s">
        <v>27</v>
      </c>
      <c r="L59" t="s">
        <v>27</v>
      </c>
      <c r="M59" s="9">
        <v>0.36905606024702098</v>
      </c>
      <c r="N59" s="11">
        <v>43101</v>
      </c>
      <c r="O59">
        <v>2678</v>
      </c>
      <c r="P59" s="11">
        <v>2018</v>
      </c>
      <c r="Q59" s="11">
        <v>2018</v>
      </c>
      <c r="R59" s="11">
        <v>2192</v>
      </c>
    </row>
    <row r="60" spans="1:21" x14ac:dyDescent="0.3">
      <c r="A60" t="s">
        <v>64</v>
      </c>
      <c r="B60" t="s">
        <v>65</v>
      </c>
      <c r="C60" t="s">
        <v>66</v>
      </c>
      <c r="D60" t="s">
        <v>67</v>
      </c>
      <c r="E60" t="s">
        <v>21</v>
      </c>
      <c r="F60" t="s">
        <v>22</v>
      </c>
      <c r="G60" t="s">
        <v>27</v>
      </c>
      <c r="H60" t="s">
        <v>27</v>
      </c>
      <c r="I60" t="s">
        <v>27</v>
      </c>
      <c r="J60" t="s">
        <v>27</v>
      </c>
      <c r="K60" t="s">
        <v>27</v>
      </c>
      <c r="L60" t="s">
        <v>27</v>
      </c>
      <c r="M60" s="9">
        <v>0.36905606024702098</v>
      </c>
      <c r="N60" s="11">
        <v>43466</v>
      </c>
      <c r="O60">
        <v>4068</v>
      </c>
      <c r="P60" s="11">
        <v>2019</v>
      </c>
      <c r="Q60" s="11">
        <v>2019</v>
      </c>
      <c r="R60" s="11">
        <v>2192</v>
      </c>
    </row>
    <row r="61" spans="1:21" x14ac:dyDescent="0.3">
      <c r="A61" t="s">
        <v>64</v>
      </c>
      <c r="B61" t="s">
        <v>65</v>
      </c>
      <c r="C61" t="s">
        <v>66</v>
      </c>
      <c r="D61" t="s">
        <v>67</v>
      </c>
      <c r="E61" t="s">
        <v>21</v>
      </c>
      <c r="F61" t="s">
        <v>22</v>
      </c>
      <c r="G61" t="s">
        <v>27</v>
      </c>
      <c r="H61" t="s">
        <v>27</v>
      </c>
      <c r="I61" t="s">
        <v>27</v>
      </c>
      <c r="J61" t="s">
        <v>27</v>
      </c>
      <c r="K61" t="s">
        <v>27</v>
      </c>
      <c r="L61" t="s">
        <v>27</v>
      </c>
      <c r="M61" s="9">
        <v>0.36905606024702098</v>
      </c>
      <c r="N61" s="11">
        <v>43831</v>
      </c>
      <c r="O61">
        <v>4278</v>
      </c>
      <c r="P61" s="11">
        <v>2020</v>
      </c>
      <c r="Q61" s="11">
        <v>2020</v>
      </c>
      <c r="R61" s="11">
        <v>2192</v>
      </c>
    </row>
    <row r="62" spans="1:21" x14ac:dyDescent="0.3">
      <c r="A62" t="s">
        <v>64</v>
      </c>
      <c r="B62" t="s">
        <v>65</v>
      </c>
      <c r="C62" t="s">
        <v>66</v>
      </c>
      <c r="D62" t="s">
        <v>67</v>
      </c>
      <c r="E62" t="s">
        <v>21</v>
      </c>
      <c r="F62" t="s">
        <v>22</v>
      </c>
      <c r="G62" t="s">
        <v>27</v>
      </c>
      <c r="H62" t="s">
        <v>27</v>
      </c>
      <c r="I62" t="s">
        <v>27</v>
      </c>
      <c r="J62" t="s">
        <v>27</v>
      </c>
      <c r="K62" t="s">
        <v>27</v>
      </c>
      <c r="L62" t="s">
        <v>27</v>
      </c>
      <c r="M62" s="9">
        <v>0.36905606024702098</v>
      </c>
      <c r="N62" s="11">
        <v>44197</v>
      </c>
      <c r="O62">
        <v>5382</v>
      </c>
      <c r="P62" s="11">
        <v>2021</v>
      </c>
      <c r="Q62" s="11">
        <v>2021</v>
      </c>
      <c r="R62" s="11">
        <v>2192</v>
      </c>
    </row>
    <row r="63" spans="1:21" x14ac:dyDescent="0.3">
      <c r="A63" t="s">
        <v>68</v>
      </c>
      <c r="B63" t="s">
        <v>69</v>
      </c>
      <c r="C63" t="s">
        <v>70</v>
      </c>
      <c r="D63" t="s">
        <v>71</v>
      </c>
      <c r="E63" t="s">
        <v>21</v>
      </c>
      <c r="F63" t="s">
        <v>22</v>
      </c>
      <c r="G63" t="s">
        <v>27</v>
      </c>
      <c r="H63" t="s">
        <v>22</v>
      </c>
      <c r="I63" t="s">
        <v>22</v>
      </c>
      <c r="J63" t="s">
        <v>22</v>
      </c>
      <c r="K63" t="s">
        <v>22</v>
      </c>
      <c r="L63" t="s">
        <v>22</v>
      </c>
      <c r="M63" s="9">
        <v>3.3498147004699499</v>
      </c>
      <c r="N63" s="11">
        <v>42736</v>
      </c>
      <c r="O63">
        <v>24</v>
      </c>
      <c r="P63" s="11">
        <v>2017</v>
      </c>
      <c r="Q63" s="11">
        <v>2017</v>
      </c>
      <c r="R63" s="11">
        <v>2192</v>
      </c>
    </row>
    <row r="64" spans="1:21" x14ac:dyDescent="0.3">
      <c r="A64" t="s">
        <v>68</v>
      </c>
      <c r="B64" t="s">
        <v>69</v>
      </c>
      <c r="C64" t="s">
        <v>70</v>
      </c>
      <c r="D64" t="s">
        <v>71</v>
      </c>
      <c r="E64" t="s">
        <v>21</v>
      </c>
      <c r="F64" t="s">
        <v>22</v>
      </c>
      <c r="G64" t="s">
        <v>27</v>
      </c>
      <c r="H64" t="s">
        <v>22</v>
      </c>
      <c r="I64" t="s">
        <v>22</v>
      </c>
      <c r="J64" t="s">
        <v>22</v>
      </c>
      <c r="K64" t="s">
        <v>22</v>
      </c>
      <c r="L64" t="s">
        <v>22</v>
      </c>
      <c r="M64" s="9">
        <v>3.3498147004699499</v>
      </c>
      <c r="N64" s="11">
        <v>43101</v>
      </c>
      <c r="O64">
        <v>1797</v>
      </c>
      <c r="P64" s="11">
        <v>2018</v>
      </c>
      <c r="Q64" s="11">
        <v>2018</v>
      </c>
      <c r="R64" s="11">
        <v>2192</v>
      </c>
    </row>
    <row r="65" spans="1:18" x14ac:dyDescent="0.3">
      <c r="A65" t="s">
        <v>68</v>
      </c>
      <c r="B65" t="s">
        <v>69</v>
      </c>
      <c r="C65" t="s">
        <v>70</v>
      </c>
      <c r="D65" t="s">
        <v>71</v>
      </c>
      <c r="E65" t="s">
        <v>21</v>
      </c>
      <c r="F65" t="s">
        <v>22</v>
      </c>
      <c r="G65" t="s">
        <v>27</v>
      </c>
      <c r="H65" t="s">
        <v>22</v>
      </c>
      <c r="I65" t="s">
        <v>22</v>
      </c>
      <c r="J65" t="s">
        <v>22</v>
      </c>
      <c r="K65" t="s">
        <v>22</v>
      </c>
      <c r="L65" t="s">
        <v>22</v>
      </c>
      <c r="M65" s="9">
        <v>3.3498147004699499</v>
      </c>
      <c r="N65" s="11">
        <v>43466</v>
      </c>
      <c r="O65">
        <v>3548</v>
      </c>
      <c r="P65" s="11">
        <v>2019</v>
      </c>
      <c r="Q65" s="11">
        <v>2019</v>
      </c>
      <c r="R65" s="11">
        <v>2192</v>
      </c>
    </row>
    <row r="66" spans="1:18" x14ac:dyDescent="0.3">
      <c r="A66" t="s">
        <v>68</v>
      </c>
      <c r="B66" t="s">
        <v>69</v>
      </c>
      <c r="C66" t="s">
        <v>70</v>
      </c>
      <c r="D66" t="s">
        <v>71</v>
      </c>
      <c r="E66" t="s">
        <v>21</v>
      </c>
      <c r="F66" t="s">
        <v>22</v>
      </c>
      <c r="G66" t="s">
        <v>27</v>
      </c>
      <c r="H66" t="s">
        <v>22</v>
      </c>
      <c r="I66" t="s">
        <v>22</v>
      </c>
      <c r="J66" t="s">
        <v>22</v>
      </c>
      <c r="K66" t="s">
        <v>22</v>
      </c>
      <c r="L66" t="s">
        <v>22</v>
      </c>
      <c r="M66" s="9">
        <v>3.3498147004699499</v>
      </c>
      <c r="N66" s="11">
        <v>43831</v>
      </c>
      <c r="O66">
        <v>3668</v>
      </c>
      <c r="P66" s="11">
        <v>2020</v>
      </c>
      <c r="Q66" s="11">
        <v>2020</v>
      </c>
      <c r="R66" s="11">
        <v>2192</v>
      </c>
    </row>
    <row r="67" spans="1:18" x14ac:dyDescent="0.3">
      <c r="A67" t="s">
        <v>68</v>
      </c>
      <c r="B67" t="s">
        <v>69</v>
      </c>
      <c r="C67" t="s">
        <v>70</v>
      </c>
      <c r="D67" t="s">
        <v>71</v>
      </c>
      <c r="E67" t="s">
        <v>21</v>
      </c>
      <c r="F67" t="s">
        <v>22</v>
      </c>
      <c r="G67" t="s">
        <v>27</v>
      </c>
      <c r="H67" t="s">
        <v>22</v>
      </c>
      <c r="I67" t="s">
        <v>22</v>
      </c>
      <c r="J67" t="s">
        <v>22</v>
      </c>
      <c r="K67" t="s">
        <v>22</v>
      </c>
      <c r="L67" t="s">
        <v>22</v>
      </c>
      <c r="M67" s="9">
        <v>3.3498147004699499</v>
      </c>
      <c r="N67" s="11">
        <v>44197</v>
      </c>
      <c r="O67">
        <v>8592</v>
      </c>
      <c r="P67" s="11">
        <v>2021</v>
      </c>
      <c r="Q67" s="11">
        <v>2021</v>
      </c>
      <c r="R67" s="11">
        <v>2192</v>
      </c>
    </row>
    <row r="68" spans="1:18" x14ac:dyDescent="0.3">
      <c r="A68" t="s">
        <v>72</v>
      </c>
      <c r="B68" t="s">
        <v>73</v>
      </c>
      <c r="C68" t="s">
        <v>74</v>
      </c>
      <c r="D68" t="s">
        <v>75</v>
      </c>
      <c r="E68" t="s">
        <v>21</v>
      </c>
      <c r="F68" t="s">
        <v>22</v>
      </c>
      <c r="G68" t="s">
        <v>22</v>
      </c>
      <c r="H68" t="s">
        <v>22</v>
      </c>
      <c r="I68" t="s">
        <v>22</v>
      </c>
      <c r="J68" t="s">
        <v>22</v>
      </c>
      <c r="K68" t="s">
        <v>22</v>
      </c>
      <c r="L68" t="s">
        <v>22</v>
      </c>
      <c r="M68" s="9">
        <v>0.81146879617010603</v>
      </c>
      <c r="N68" s="11">
        <v>42736</v>
      </c>
      <c r="O68">
        <v>861</v>
      </c>
      <c r="P68" s="11">
        <v>2017</v>
      </c>
      <c r="Q68" s="11">
        <v>2017</v>
      </c>
      <c r="R68" s="11">
        <v>2192</v>
      </c>
    </row>
    <row r="69" spans="1:18" x14ac:dyDescent="0.3">
      <c r="A69" t="s">
        <v>72</v>
      </c>
      <c r="B69" t="s">
        <v>73</v>
      </c>
      <c r="C69" t="s">
        <v>74</v>
      </c>
      <c r="D69" t="s">
        <v>75</v>
      </c>
      <c r="E69" t="s">
        <v>21</v>
      </c>
      <c r="F69" t="s">
        <v>22</v>
      </c>
      <c r="G69" t="s">
        <v>22</v>
      </c>
      <c r="H69" t="s">
        <v>22</v>
      </c>
      <c r="I69" t="s">
        <v>22</v>
      </c>
      <c r="J69" t="s">
        <v>22</v>
      </c>
      <c r="K69" t="s">
        <v>22</v>
      </c>
      <c r="L69" t="s">
        <v>22</v>
      </c>
      <c r="M69" s="9">
        <v>0.81146879617010603</v>
      </c>
      <c r="N69" s="11">
        <v>43101</v>
      </c>
      <c r="O69">
        <v>1314</v>
      </c>
      <c r="P69" s="11">
        <v>2018</v>
      </c>
      <c r="Q69" s="11">
        <v>2018</v>
      </c>
      <c r="R69" s="11">
        <v>2192</v>
      </c>
    </row>
    <row r="70" spans="1:18" x14ac:dyDescent="0.3">
      <c r="A70" t="s">
        <v>72</v>
      </c>
      <c r="B70" t="s">
        <v>73</v>
      </c>
      <c r="C70" t="s">
        <v>74</v>
      </c>
      <c r="D70" t="s">
        <v>75</v>
      </c>
      <c r="E70" t="s">
        <v>21</v>
      </c>
      <c r="F70" t="s">
        <v>22</v>
      </c>
      <c r="G70" t="s">
        <v>22</v>
      </c>
      <c r="H70" t="s">
        <v>22</v>
      </c>
      <c r="I70" t="s">
        <v>22</v>
      </c>
      <c r="J70" t="s">
        <v>22</v>
      </c>
      <c r="K70" t="s">
        <v>22</v>
      </c>
      <c r="L70" t="s">
        <v>22</v>
      </c>
      <c r="M70" s="9">
        <v>0.81146879617010603</v>
      </c>
      <c r="N70" s="11">
        <v>43466</v>
      </c>
      <c r="O70">
        <v>1810</v>
      </c>
      <c r="P70" s="11">
        <v>2019</v>
      </c>
      <c r="Q70" s="11">
        <v>2019</v>
      </c>
      <c r="R70" s="11">
        <v>2192</v>
      </c>
    </row>
    <row r="71" spans="1:18" x14ac:dyDescent="0.3">
      <c r="A71" t="s">
        <v>72</v>
      </c>
      <c r="B71" t="s">
        <v>73</v>
      </c>
      <c r="C71" t="s">
        <v>74</v>
      </c>
      <c r="D71" t="s">
        <v>75</v>
      </c>
      <c r="E71" t="s">
        <v>21</v>
      </c>
      <c r="F71" t="s">
        <v>22</v>
      </c>
      <c r="G71" t="s">
        <v>22</v>
      </c>
      <c r="H71" t="s">
        <v>22</v>
      </c>
      <c r="I71" t="s">
        <v>22</v>
      </c>
      <c r="J71" t="s">
        <v>22</v>
      </c>
      <c r="K71" t="s">
        <v>22</v>
      </c>
      <c r="L71" t="s">
        <v>22</v>
      </c>
      <c r="M71" s="9">
        <v>0.81146879617010603</v>
      </c>
      <c r="N71" s="11">
        <v>43831</v>
      </c>
      <c r="O71">
        <v>6510</v>
      </c>
      <c r="P71" s="11">
        <v>2020</v>
      </c>
      <c r="Q71" s="11">
        <v>2020</v>
      </c>
      <c r="R71" s="11">
        <v>2192</v>
      </c>
    </row>
    <row r="72" spans="1:18" x14ac:dyDescent="0.3">
      <c r="A72" t="s">
        <v>72</v>
      </c>
      <c r="B72" t="s">
        <v>73</v>
      </c>
      <c r="C72" t="s">
        <v>74</v>
      </c>
      <c r="D72" t="s">
        <v>75</v>
      </c>
      <c r="E72" t="s">
        <v>21</v>
      </c>
      <c r="F72" t="s">
        <v>22</v>
      </c>
      <c r="G72" t="s">
        <v>22</v>
      </c>
      <c r="H72" t="s">
        <v>22</v>
      </c>
      <c r="I72" t="s">
        <v>22</v>
      </c>
      <c r="J72" t="s">
        <v>22</v>
      </c>
      <c r="K72" t="s">
        <v>22</v>
      </c>
      <c r="L72" t="s">
        <v>22</v>
      </c>
      <c r="M72" s="9">
        <v>0.81146879617010603</v>
      </c>
      <c r="N72" s="11">
        <v>44197</v>
      </c>
      <c r="O72">
        <v>9271</v>
      </c>
      <c r="P72" s="11">
        <v>2021</v>
      </c>
      <c r="Q72" s="11">
        <v>2021</v>
      </c>
      <c r="R72" s="11">
        <v>2192</v>
      </c>
    </row>
    <row r="73" spans="1:18" x14ac:dyDescent="0.3">
      <c r="A73" t="s">
        <v>76</v>
      </c>
      <c r="B73" t="s">
        <v>77</v>
      </c>
      <c r="C73" t="s">
        <v>78</v>
      </c>
      <c r="D73" t="s">
        <v>79</v>
      </c>
      <c r="E73" t="s">
        <v>21</v>
      </c>
      <c r="F73" t="s">
        <v>22</v>
      </c>
      <c r="G73" t="s">
        <v>22</v>
      </c>
      <c r="H73" t="s">
        <v>27</v>
      </c>
      <c r="I73" t="s">
        <v>27</v>
      </c>
      <c r="J73" t="s">
        <v>27</v>
      </c>
      <c r="K73" t="s">
        <v>27</v>
      </c>
      <c r="L73" t="s">
        <v>27</v>
      </c>
      <c r="M73" s="9">
        <v>-0.55073921414194804</v>
      </c>
      <c r="N73" s="11">
        <v>42736</v>
      </c>
      <c r="O73">
        <v>9058</v>
      </c>
      <c r="P73" s="11">
        <v>2017</v>
      </c>
      <c r="Q73" s="11">
        <v>2017</v>
      </c>
      <c r="R73" s="11">
        <v>2192</v>
      </c>
    </row>
    <row r="74" spans="1:18" x14ac:dyDescent="0.3">
      <c r="A74" t="s">
        <v>76</v>
      </c>
      <c r="B74" t="s">
        <v>77</v>
      </c>
      <c r="C74" t="s">
        <v>78</v>
      </c>
      <c r="D74" t="s">
        <v>79</v>
      </c>
      <c r="E74" t="s">
        <v>21</v>
      </c>
      <c r="F74" t="s">
        <v>22</v>
      </c>
      <c r="G74" t="s">
        <v>22</v>
      </c>
      <c r="H74" t="s">
        <v>27</v>
      </c>
      <c r="I74" t="s">
        <v>27</v>
      </c>
      <c r="J74" t="s">
        <v>27</v>
      </c>
      <c r="K74" t="s">
        <v>27</v>
      </c>
      <c r="L74" t="s">
        <v>27</v>
      </c>
      <c r="M74" s="9">
        <v>-0.55073921414194804</v>
      </c>
      <c r="N74" s="11">
        <v>43101</v>
      </c>
      <c r="O74">
        <v>4839</v>
      </c>
      <c r="P74" s="11">
        <v>2018</v>
      </c>
      <c r="Q74" s="11">
        <v>2018</v>
      </c>
      <c r="R74" s="11">
        <v>2192</v>
      </c>
    </row>
    <row r="75" spans="1:18" x14ac:dyDescent="0.3">
      <c r="A75" t="s">
        <v>76</v>
      </c>
      <c r="B75" t="s">
        <v>77</v>
      </c>
      <c r="C75" t="s">
        <v>78</v>
      </c>
      <c r="D75" t="s">
        <v>79</v>
      </c>
      <c r="E75" t="s">
        <v>21</v>
      </c>
      <c r="F75" t="s">
        <v>22</v>
      </c>
      <c r="G75" t="s">
        <v>22</v>
      </c>
      <c r="H75" t="s">
        <v>27</v>
      </c>
      <c r="I75" t="s">
        <v>27</v>
      </c>
      <c r="J75" t="s">
        <v>27</v>
      </c>
      <c r="K75" t="s">
        <v>27</v>
      </c>
      <c r="L75" t="s">
        <v>27</v>
      </c>
      <c r="M75" s="9">
        <v>-0.55073921414194804</v>
      </c>
      <c r="N75" s="11">
        <v>43466</v>
      </c>
      <c r="O75">
        <v>4776</v>
      </c>
      <c r="P75" s="11">
        <v>2019</v>
      </c>
      <c r="Q75" s="11">
        <v>2019</v>
      </c>
      <c r="R75" s="11">
        <v>2192</v>
      </c>
    </row>
    <row r="76" spans="1:18" x14ac:dyDescent="0.3">
      <c r="A76" t="s">
        <v>76</v>
      </c>
      <c r="B76" t="s">
        <v>77</v>
      </c>
      <c r="C76" t="s">
        <v>78</v>
      </c>
      <c r="D76" t="s">
        <v>79</v>
      </c>
      <c r="E76" t="s">
        <v>21</v>
      </c>
      <c r="F76" t="s">
        <v>22</v>
      </c>
      <c r="G76" t="s">
        <v>22</v>
      </c>
      <c r="H76" t="s">
        <v>27</v>
      </c>
      <c r="I76" t="s">
        <v>27</v>
      </c>
      <c r="J76" t="s">
        <v>27</v>
      </c>
      <c r="K76" t="s">
        <v>27</v>
      </c>
      <c r="L76" t="s">
        <v>27</v>
      </c>
      <c r="M76" s="9">
        <v>-0.55073921414194804</v>
      </c>
      <c r="N76" s="11">
        <v>43831</v>
      </c>
      <c r="O76">
        <v>4024</v>
      </c>
      <c r="P76" s="11">
        <v>2020</v>
      </c>
      <c r="Q76" s="11">
        <v>2020</v>
      </c>
      <c r="R76" s="11">
        <v>2192</v>
      </c>
    </row>
    <row r="77" spans="1:18" x14ac:dyDescent="0.3">
      <c r="A77" t="s">
        <v>76</v>
      </c>
      <c r="B77" t="s">
        <v>77</v>
      </c>
      <c r="C77" t="s">
        <v>78</v>
      </c>
      <c r="D77" t="s">
        <v>79</v>
      </c>
      <c r="E77" t="s">
        <v>21</v>
      </c>
      <c r="F77" t="s">
        <v>22</v>
      </c>
      <c r="G77" t="s">
        <v>22</v>
      </c>
      <c r="H77" t="s">
        <v>27</v>
      </c>
      <c r="I77" t="s">
        <v>27</v>
      </c>
      <c r="J77" t="s">
        <v>27</v>
      </c>
      <c r="K77" t="s">
        <v>27</v>
      </c>
      <c r="L77" t="s">
        <v>27</v>
      </c>
      <c r="M77" s="9">
        <v>-0.55073921414194804</v>
      </c>
      <c r="N77" s="11">
        <v>44197</v>
      </c>
      <c r="O77">
        <v>369</v>
      </c>
      <c r="P77" s="11">
        <v>2021</v>
      </c>
      <c r="Q77" s="11">
        <v>2021</v>
      </c>
      <c r="R77" s="11">
        <v>2192</v>
      </c>
    </row>
    <row r="78" spans="1:18" x14ac:dyDescent="0.3">
      <c r="A78" t="s">
        <v>80</v>
      </c>
      <c r="B78" t="s">
        <v>81</v>
      </c>
      <c r="C78" t="s">
        <v>82</v>
      </c>
      <c r="D78" t="s">
        <v>83</v>
      </c>
      <c r="E78" t="s">
        <v>84</v>
      </c>
      <c r="F78" t="s">
        <v>22</v>
      </c>
      <c r="G78" t="s">
        <v>22</v>
      </c>
      <c r="H78" t="s">
        <v>27</v>
      </c>
      <c r="I78" t="s">
        <v>27</v>
      </c>
      <c r="J78" t="s">
        <v>27</v>
      </c>
      <c r="K78" t="s">
        <v>27</v>
      </c>
      <c r="L78" t="s">
        <v>27</v>
      </c>
      <c r="M78" s="9">
        <v>0.27407081068210998</v>
      </c>
      <c r="N78" s="11">
        <v>42736</v>
      </c>
      <c r="O78">
        <v>3501</v>
      </c>
      <c r="P78" s="11">
        <v>2017</v>
      </c>
      <c r="Q78" s="11">
        <v>2017</v>
      </c>
      <c r="R78" s="11">
        <v>2192</v>
      </c>
    </row>
    <row r="79" spans="1:18" x14ac:dyDescent="0.3">
      <c r="A79" t="s">
        <v>80</v>
      </c>
      <c r="B79" t="s">
        <v>81</v>
      </c>
      <c r="C79" t="s">
        <v>82</v>
      </c>
      <c r="D79" t="s">
        <v>83</v>
      </c>
      <c r="E79" t="s">
        <v>84</v>
      </c>
      <c r="F79" t="s">
        <v>22</v>
      </c>
      <c r="G79" t="s">
        <v>22</v>
      </c>
      <c r="H79" t="s">
        <v>27</v>
      </c>
      <c r="I79" t="s">
        <v>27</v>
      </c>
      <c r="J79" t="s">
        <v>27</v>
      </c>
      <c r="K79" t="s">
        <v>27</v>
      </c>
      <c r="L79" t="s">
        <v>27</v>
      </c>
      <c r="M79" s="9">
        <v>0.27407081068210998</v>
      </c>
      <c r="N79" s="11">
        <v>43101</v>
      </c>
      <c r="O79">
        <v>7079</v>
      </c>
      <c r="P79" s="11">
        <v>2018</v>
      </c>
      <c r="Q79" s="11">
        <v>2018</v>
      </c>
      <c r="R79" s="11">
        <v>2192</v>
      </c>
    </row>
    <row r="80" spans="1:18" x14ac:dyDescent="0.3">
      <c r="A80" t="s">
        <v>80</v>
      </c>
      <c r="B80" t="s">
        <v>81</v>
      </c>
      <c r="C80" t="s">
        <v>82</v>
      </c>
      <c r="D80" t="s">
        <v>83</v>
      </c>
      <c r="E80" t="s">
        <v>84</v>
      </c>
      <c r="F80" t="s">
        <v>22</v>
      </c>
      <c r="G80" t="s">
        <v>22</v>
      </c>
      <c r="H80" t="s">
        <v>27</v>
      </c>
      <c r="I80" t="s">
        <v>27</v>
      </c>
      <c r="J80" t="s">
        <v>27</v>
      </c>
      <c r="K80" t="s">
        <v>27</v>
      </c>
      <c r="L80" t="s">
        <v>27</v>
      </c>
      <c r="M80" s="9">
        <v>0.27407081068210998</v>
      </c>
      <c r="N80" s="11">
        <v>43466</v>
      </c>
      <c r="O80">
        <v>7438</v>
      </c>
      <c r="P80" s="11">
        <v>2019</v>
      </c>
      <c r="Q80" s="11">
        <v>2019</v>
      </c>
      <c r="R80" s="11">
        <v>2192</v>
      </c>
    </row>
    <row r="81" spans="1:18" x14ac:dyDescent="0.3">
      <c r="A81" t="s">
        <v>80</v>
      </c>
      <c r="B81" t="s">
        <v>81</v>
      </c>
      <c r="C81" t="s">
        <v>82</v>
      </c>
      <c r="D81" t="s">
        <v>83</v>
      </c>
      <c r="E81" t="s">
        <v>84</v>
      </c>
      <c r="F81" t="s">
        <v>22</v>
      </c>
      <c r="G81" t="s">
        <v>22</v>
      </c>
      <c r="H81" t="s">
        <v>27</v>
      </c>
      <c r="I81" t="s">
        <v>27</v>
      </c>
      <c r="J81" t="s">
        <v>27</v>
      </c>
      <c r="K81" t="s">
        <v>27</v>
      </c>
      <c r="L81" t="s">
        <v>27</v>
      </c>
      <c r="M81" s="9">
        <v>0.27407081068210998</v>
      </c>
      <c r="N81" s="11">
        <v>43831</v>
      </c>
      <c r="O81">
        <v>7443</v>
      </c>
      <c r="P81" s="11">
        <v>2020</v>
      </c>
      <c r="Q81" s="11">
        <v>2020</v>
      </c>
      <c r="R81" s="11">
        <v>2192</v>
      </c>
    </row>
    <row r="82" spans="1:18" x14ac:dyDescent="0.3">
      <c r="A82" t="s">
        <v>80</v>
      </c>
      <c r="B82" t="s">
        <v>81</v>
      </c>
      <c r="C82" t="s">
        <v>82</v>
      </c>
      <c r="D82" t="s">
        <v>83</v>
      </c>
      <c r="E82" t="s">
        <v>84</v>
      </c>
      <c r="F82" t="s">
        <v>22</v>
      </c>
      <c r="G82" t="s">
        <v>22</v>
      </c>
      <c r="H82" t="s">
        <v>27</v>
      </c>
      <c r="I82" t="s">
        <v>27</v>
      </c>
      <c r="J82" t="s">
        <v>27</v>
      </c>
      <c r="K82" t="s">
        <v>27</v>
      </c>
      <c r="L82" t="s">
        <v>27</v>
      </c>
      <c r="M82" s="9">
        <v>0.27407081068210998</v>
      </c>
      <c r="N82" s="11">
        <v>44197</v>
      </c>
      <c r="O82">
        <v>9225</v>
      </c>
      <c r="P82" s="11">
        <v>2021</v>
      </c>
      <c r="Q82" s="11">
        <v>2021</v>
      </c>
      <c r="R82" s="11">
        <v>2192</v>
      </c>
    </row>
    <row r="83" spans="1:18" x14ac:dyDescent="0.3">
      <c r="A83" t="s">
        <v>85</v>
      </c>
      <c r="B83" t="s">
        <v>86</v>
      </c>
      <c r="C83" t="s">
        <v>87</v>
      </c>
      <c r="D83" t="s">
        <v>88</v>
      </c>
      <c r="E83" t="s">
        <v>84</v>
      </c>
      <c r="F83" t="s">
        <v>22</v>
      </c>
      <c r="G83" t="s">
        <v>22</v>
      </c>
      <c r="H83" t="s">
        <v>27</v>
      </c>
      <c r="I83" t="s">
        <v>27</v>
      </c>
      <c r="J83" t="s">
        <v>27</v>
      </c>
      <c r="K83" t="s">
        <v>27</v>
      </c>
      <c r="L83" t="s">
        <v>27</v>
      </c>
      <c r="M83" s="9">
        <v>0.179834685761873</v>
      </c>
      <c r="N83" s="11">
        <v>42736</v>
      </c>
      <c r="O83">
        <v>3916</v>
      </c>
      <c r="P83" s="11">
        <v>2017</v>
      </c>
      <c r="Q83" s="11">
        <v>2017</v>
      </c>
      <c r="R83" s="11">
        <v>2192</v>
      </c>
    </row>
    <row r="84" spans="1:18" x14ac:dyDescent="0.3">
      <c r="A84" t="s">
        <v>85</v>
      </c>
      <c r="B84" t="s">
        <v>86</v>
      </c>
      <c r="C84" t="s">
        <v>87</v>
      </c>
      <c r="D84" t="s">
        <v>88</v>
      </c>
      <c r="E84" t="s">
        <v>84</v>
      </c>
      <c r="F84" t="s">
        <v>22</v>
      </c>
      <c r="G84" t="s">
        <v>22</v>
      </c>
      <c r="H84" t="s">
        <v>27</v>
      </c>
      <c r="I84" t="s">
        <v>27</v>
      </c>
      <c r="J84" t="s">
        <v>27</v>
      </c>
      <c r="K84" t="s">
        <v>27</v>
      </c>
      <c r="L84" t="s">
        <v>27</v>
      </c>
      <c r="M84" s="9">
        <v>0.179834685761873</v>
      </c>
      <c r="N84" s="11">
        <v>43101</v>
      </c>
      <c r="O84">
        <v>4218</v>
      </c>
      <c r="P84" s="11">
        <v>2018</v>
      </c>
      <c r="Q84" s="11">
        <v>2018</v>
      </c>
      <c r="R84" s="11">
        <v>2192</v>
      </c>
    </row>
    <row r="85" spans="1:18" x14ac:dyDescent="0.3">
      <c r="A85" t="s">
        <v>85</v>
      </c>
      <c r="B85" t="s">
        <v>86</v>
      </c>
      <c r="C85" t="s">
        <v>87</v>
      </c>
      <c r="D85" t="s">
        <v>88</v>
      </c>
      <c r="E85" t="s">
        <v>84</v>
      </c>
      <c r="F85" t="s">
        <v>22</v>
      </c>
      <c r="G85" t="s">
        <v>22</v>
      </c>
      <c r="H85" t="s">
        <v>27</v>
      </c>
      <c r="I85" t="s">
        <v>27</v>
      </c>
      <c r="J85" t="s">
        <v>27</v>
      </c>
      <c r="K85" t="s">
        <v>27</v>
      </c>
      <c r="L85" t="s">
        <v>27</v>
      </c>
      <c r="M85" s="9">
        <v>0.179834685761873</v>
      </c>
      <c r="N85" s="11">
        <v>43466</v>
      </c>
      <c r="O85">
        <v>5072</v>
      </c>
      <c r="P85" s="11">
        <v>2019</v>
      </c>
      <c r="Q85" s="11">
        <v>2019</v>
      </c>
      <c r="R85" s="11">
        <v>2192</v>
      </c>
    </row>
    <row r="86" spans="1:18" x14ac:dyDescent="0.3">
      <c r="A86" t="s">
        <v>85</v>
      </c>
      <c r="B86" t="s">
        <v>86</v>
      </c>
      <c r="C86" t="s">
        <v>87</v>
      </c>
      <c r="D86" t="s">
        <v>88</v>
      </c>
      <c r="E86" t="s">
        <v>84</v>
      </c>
      <c r="F86" t="s">
        <v>22</v>
      </c>
      <c r="G86" t="s">
        <v>22</v>
      </c>
      <c r="H86" t="s">
        <v>27</v>
      </c>
      <c r="I86" t="s">
        <v>27</v>
      </c>
      <c r="J86" t="s">
        <v>27</v>
      </c>
      <c r="K86" t="s">
        <v>27</v>
      </c>
      <c r="L86" t="s">
        <v>27</v>
      </c>
      <c r="M86" s="9">
        <v>0.179834685761873</v>
      </c>
      <c r="N86" s="11">
        <v>43831</v>
      </c>
      <c r="O86">
        <v>5201</v>
      </c>
      <c r="P86" s="11">
        <v>2020</v>
      </c>
      <c r="Q86" s="11">
        <v>2020</v>
      </c>
      <c r="R86" s="11">
        <v>2192</v>
      </c>
    </row>
    <row r="87" spans="1:18" x14ac:dyDescent="0.3">
      <c r="A87" t="s">
        <v>85</v>
      </c>
      <c r="B87" t="s">
        <v>86</v>
      </c>
      <c r="C87" t="s">
        <v>87</v>
      </c>
      <c r="D87" t="s">
        <v>88</v>
      </c>
      <c r="E87" t="s">
        <v>84</v>
      </c>
      <c r="F87" t="s">
        <v>22</v>
      </c>
      <c r="G87" t="s">
        <v>22</v>
      </c>
      <c r="H87" t="s">
        <v>27</v>
      </c>
      <c r="I87" t="s">
        <v>27</v>
      </c>
      <c r="J87" t="s">
        <v>27</v>
      </c>
      <c r="K87" t="s">
        <v>27</v>
      </c>
      <c r="L87" t="s">
        <v>27</v>
      </c>
      <c r="M87" s="9">
        <v>0.179834685761873</v>
      </c>
      <c r="N87" s="11">
        <v>44197</v>
      </c>
      <c r="O87">
        <v>7588</v>
      </c>
      <c r="P87" s="11">
        <v>2021</v>
      </c>
      <c r="Q87" s="11">
        <v>2021</v>
      </c>
      <c r="R87" s="11">
        <v>2192</v>
      </c>
    </row>
    <row r="88" spans="1:18" x14ac:dyDescent="0.3">
      <c r="A88" t="s">
        <v>89</v>
      </c>
      <c r="B88" t="s">
        <v>90</v>
      </c>
      <c r="C88" t="s">
        <v>91</v>
      </c>
      <c r="D88" t="s">
        <v>92</v>
      </c>
      <c r="E88" t="s">
        <v>84</v>
      </c>
      <c r="F88" t="s">
        <v>22</v>
      </c>
      <c r="G88" t="s">
        <v>22</v>
      </c>
      <c r="H88" t="s">
        <v>27</v>
      </c>
      <c r="I88" t="s">
        <v>22</v>
      </c>
      <c r="J88" t="s">
        <v>27</v>
      </c>
      <c r="K88" t="s">
        <v>22</v>
      </c>
      <c r="L88" t="s">
        <v>27</v>
      </c>
      <c r="M88" s="9">
        <v>0.90588403033885301</v>
      </c>
      <c r="N88" s="11">
        <v>42736</v>
      </c>
      <c r="O88">
        <v>700</v>
      </c>
      <c r="P88" s="11">
        <v>2017</v>
      </c>
      <c r="Q88" s="11">
        <v>2017</v>
      </c>
      <c r="R88" s="11">
        <v>2192</v>
      </c>
    </row>
    <row r="89" spans="1:18" x14ac:dyDescent="0.3">
      <c r="A89" t="s">
        <v>89</v>
      </c>
      <c r="B89" t="s">
        <v>90</v>
      </c>
      <c r="C89" t="s">
        <v>91</v>
      </c>
      <c r="D89" t="s">
        <v>92</v>
      </c>
      <c r="E89" t="s">
        <v>84</v>
      </c>
      <c r="F89" t="s">
        <v>22</v>
      </c>
      <c r="G89" t="s">
        <v>22</v>
      </c>
      <c r="H89" t="s">
        <v>27</v>
      </c>
      <c r="I89" t="s">
        <v>22</v>
      </c>
      <c r="J89" t="s">
        <v>27</v>
      </c>
      <c r="K89" t="s">
        <v>22</v>
      </c>
      <c r="L89" t="s">
        <v>27</v>
      </c>
      <c r="M89" s="9">
        <v>0.90588403033885301</v>
      </c>
      <c r="N89" s="11">
        <v>43101</v>
      </c>
      <c r="O89">
        <v>5721</v>
      </c>
      <c r="P89" s="11">
        <v>2018</v>
      </c>
      <c r="Q89" s="11">
        <v>2018</v>
      </c>
      <c r="R89" s="11">
        <v>2192</v>
      </c>
    </row>
    <row r="90" spans="1:18" x14ac:dyDescent="0.3">
      <c r="A90" t="s">
        <v>89</v>
      </c>
      <c r="B90" t="s">
        <v>90</v>
      </c>
      <c r="C90" t="s">
        <v>91</v>
      </c>
      <c r="D90" t="s">
        <v>92</v>
      </c>
      <c r="E90" t="s">
        <v>84</v>
      </c>
      <c r="F90" t="s">
        <v>22</v>
      </c>
      <c r="G90" t="s">
        <v>22</v>
      </c>
      <c r="H90" t="s">
        <v>27</v>
      </c>
      <c r="I90" t="s">
        <v>22</v>
      </c>
      <c r="J90" t="s">
        <v>27</v>
      </c>
      <c r="K90" t="s">
        <v>22</v>
      </c>
      <c r="L90" t="s">
        <v>27</v>
      </c>
      <c r="M90" s="9">
        <v>0.90588403033885301</v>
      </c>
      <c r="N90" s="11">
        <v>43466</v>
      </c>
      <c r="O90">
        <v>6247</v>
      </c>
      <c r="P90" s="11">
        <v>2019</v>
      </c>
      <c r="Q90" s="11">
        <v>2019</v>
      </c>
      <c r="R90" s="11">
        <v>2192</v>
      </c>
    </row>
    <row r="91" spans="1:18" x14ac:dyDescent="0.3">
      <c r="A91" t="s">
        <v>89</v>
      </c>
      <c r="B91" t="s">
        <v>90</v>
      </c>
      <c r="C91" t="s">
        <v>91</v>
      </c>
      <c r="D91" t="s">
        <v>92</v>
      </c>
      <c r="E91" t="s">
        <v>84</v>
      </c>
      <c r="F91" t="s">
        <v>22</v>
      </c>
      <c r="G91" t="s">
        <v>22</v>
      </c>
      <c r="H91" t="s">
        <v>27</v>
      </c>
      <c r="I91" t="s">
        <v>22</v>
      </c>
      <c r="J91" t="s">
        <v>27</v>
      </c>
      <c r="K91" t="s">
        <v>22</v>
      </c>
      <c r="L91" t="s">
        <v>27</v>
      </c>
      <c r="M91" s="9">
        <v>0.90588403033885301</v>
      </c>
      <c r="N91" s="11">
        <v>43831</v>
      </c>
      <c r="O91">
        <v>8495</v>
      </c>
      <c r="P91" s="11">
        <v>2020</v>
      </c>
      <c r="Q91" s="11">
        <v>2020</v>
      </c>
      <c r="R91" s="11">
        <v>2192</v>
      </c>
    </row>
    <row r="92" spans="1:18" x14ac:dyDescent="0.3">
      <c r="A92" t="s">
        <v>89</v>
      </c>
      <c r="B92" t="s">
        <v>90</v>
      </c>
      <c r="C92" t="s">
        <v>91</v>
      </c>
      <c r="D92" t="s">
        <v>92</v>
      </c>
      <c r="E92" t="s">
        <v>84</v>
      </c>
      <c r="F92" t="s">
        <v>22</v>
      </c>
      <c r="G92" t="s">
        <v>22</v>
      </c>
      <c r="H92" t="s">
        <v>27</v>
      </c>
      <c r="I92" t="s">
        <v>22</v>
      </c>
      <c r="J92" t="s">
        <v>27</v>
      </c>
      <c r="K92" t="s">
        <v>22</v>
      </c>
      <c r="L92" t="s">
        <v>27</v>
      </c>
      <c r="M92" s="9">
        <v>0.90588403033885301</v>
      </c>
      <c r="N92" s="11">
        <v>44197</v>
      </c>
      <c r="O92">
        <v>9236</v>
      </c>
      <c r="P92" s="11">
        <v>2021</v>
      </c>
      <c r="Q92" s="11">
        <v>2021</v>
      </c>
      <c r="R92" s="11">
        <v>2192</v>
      </c>
    </row>
    <row r="93" spans="1:18" x14ac:dyDescent="0.3">
      <c r="A93" t="s">
        <v>93</v>
      </c>
      <c r="B93" t="s">
        <v>94</v>
      </c>
      <c r="C93" t="s">
        <v>95</v>
      </c>
      <c r="D93" t="s">
        <v>96</v>
      </c>
      <c r="E93" t="s">
        <v>84</v>
      </c>
      <c r="F93" t="s">
        <v>22</v>
      </c>
      <c r="G93" t="s">
        <v>22</v>
      </c>
      <c r="H93" t="s">
        <v>27</v>
      </c>
      <c r="I93" t="s">
        <v>27</v>
      </c>
      <c r="J93" t="s">
        <v>27</v>
      </c>
      <c r="K93" t="s">
        <v>27</v>
      </c>
      <c r="L93" t="s">
        <v>27</v>
      </c>
      <c r="M93" s="9">
        <v>-0.20956409258224701</v>
      </c>
      <c r="N93" s="11">
        <v>42736</v>
      </c>
      <c r="O93">
        <v>9773</v>
      </c>
      <c r="P93" s="11">
        <v>2017</v>
      </c>
      <c r="Q93" s="11">
        <v>2017</v>
      </c>
      <c r="R93" s="11">
        <v>2192</v>
      </c>
    </row>
    <row r="94" spans="1:18" x14ac:dyDescent="0.3">
      <c r="A94" t="s">
        <v>93</v>
      </c>
      <c r="B94" t="s">
        <v>94</v>
      </c>
      <c r="C94" t="s">
        <v>95</v>
      </c>
      <c r="D94" t="s">
        <v>96</v>
      </c>
      <c r="E94" t="s">
        <v>84</v>
      </c>
      <c r="F94" t="s">
        <v>22</v>
      </c>
      <c r="G94" t="s">
        <v>22</v>
      </c>
      <c r="H94" t="s">
        <v>27</v>
      </c>
      <c r="I94" t="s">
        <v>27</v>
      </c>
      <c r="J94" t="s">
        <v>27</v>
      </c>
      <c r="K94" t="s">
        <v>27</v>
      </c>
      <c r="L94" t="s">
        <v>27</v>
      </c>
      <c r="M94" s="9">
        <v>-0.20956409258224701</v>
      </c>
      <c r="N94" s="11">
        <v>43101</v>
      </c>
      <c r="O94">
        <v>9179</v>
      </c>
      <c r="P94" s="11">
        <v>2018</v>
      </c>
      <c r="Q94" s="11">
        <v>2018</v>
      </c>
      <c r="R94" s="11">
        <v>2192</v>
      </c>
    </row>
    <row r="95" spans="1:18" x14ac:dyDescent="0.3">
      <c r="A95" t="s">
        <v>93</v>
      </c>
      <c r="B95" t="s">
        <v>94</v>
      </c>
      <c r="C95" t="s">
        <v>95</v>
      </c>
      <c r="D95" t="s">
        <v>96</v>
      </c>
      <c r="E95" t="s">
        <v>84</v>
      </c>
      <c r="F95" t="s">
        <v>22</v>
      </c>
      <c r="G95" t="s">
        <v>22</v>
      </c>
      <c r="H95" t="s">
        <v>27</v>
      </c>
      <c r="I95" t="s">
        <v>27</v>
      </c>
      <c r="J95" t="s">
        <v>27</v>
      </c>
      <c r="K95" t="s">
        <v>27</v>
      </c>
      <c r="L95" t="s">
        <v>27</v>
      </c>
      <c r="M95" s="9">
        <v>-0.20956409258224701</v>
      </c>
      <c r="N95" s="11">
        <v>43466</v>
      </c>
      <c r="O95">
        <v>8390</v>
      </c>
      <c r="P95" s="11">
        <v>2019</v>
      </c>
      <c r="Q95" s="11">
        <v>2019</v>
      </c>
      <c r="R95" s="11">
        <v>2192</v>
      </c>
    </row>
    <row r="96" spans="1:18" x14ac:dyDescent="0.3">
      <c r="A96" t="s">
        <v>93</v>
      </c>
      <c r="B96" t="s">
        <v>94</v>
      </c>
      <c r="C96" t="s">
        <v>95</v>
      </c>
      <c r="D96" t="s">
        <v>96</v>
      </c>
      <c r="E96" t="s">
        <v>84</v>
      </c>
      <c r="F96" t="s">
        <v>22</v>
      </c>
      <c r="G96" t="s">
        <v>22</v>
      </c>
      <c r="H96" t="s">
        <v>27</v>
      </c>
      <c r="I96" t="s">
        <v>27</v>
      </c>
      <c r="J96" t="s">
        <v>27</v>
      </c>
      <c r="K96" t="s">
        <v>27</v>
      </c>
      <c r="L96" t="s">
        <v>27</v>
      </c>
      <c r="M96" s="9">
        <v>-0.20956409258224701</v>
      </c>
      <c r="N96" s="11">
        <v>43831</v>
      </c>
      <c r="O96">
        <v>8256</v>
      </c>
      <c r="P96" s="11">
        <v>2020</v>
      </c>
      <c r="Q96" s="11">
        <v>2020</v>
      </c>
      <c r="R96" s="11">
        <v>2192</v>
      </c>
    </row>
    <row r="97" spans="1:18" x14ac:dyDescent="0.3">
      <c r="A97" t="s">
        <v>93</v>
      </c>
      <c r="B97" t="s">
        <v>94</v>
      </c>
      <c r="C97" t="s">
        <v>95</v>
      </c>
      <c r="D97" t="s">
        <v>96</v>
      </c>
      <c r="E97" t="s">
        <v>84</v>
      </c>
      <c r="F97" t="s">
        <v>22</v>
      </c>
      <c r="G97" t="s">
        <v>22</v>
      </c>
      <c r="H97" t="s">
        <v>27</v>
      </c>
      <c r="I97" t="s">
        <v>27</v>
      </c>
      <c r="J97" t="s">
        <v>27</v>
      </c>
      <c r="K97" t="s">
        <v>27</v>
      </c>
      <c r="L97" t="s">
        <v>27</v>
      </c>
      <c r="M97" s="9">
        <v>-0.20956409258224701</v>
      </c>
      <c r="N97" s="11">
        <v>44197</v>
      </c>
      <c r="O97">
        <v>3815</v>
      </c>
      <c r="P97" s="11">
        <v>2021</v>
      </c>
      <c r="Q97" s="11">
        <v>2021</v>
      </c>
      <c r="R97" s="11">
        <v>2192</v>
      </c>
    </row>
    <row r="98" spans="1:18" x14ac:dyDescent="0.3">
      <c r="A98" t="s">
        <v>97</v>
      </c>
      <c r="B98" t="s">
        <v>98</v>
      </c>
      <c r="C98" t="s">
        <v>99</v>
      </c>
      <c r="D98" t="s">
        <v>100</v>
      </c>
      <c r="E98" t="s">
        <v>84</v>
      </c>
      <c r="F98" t="s">
        <v>22</v>
      </c>
      <c r="G98" t="s">
        <v>22</v>
      </c>
      <c r="H98" t="s">
        <v>27</v>
      </c>
      <c r="I98" t="s">
        <v>22</v>
      </c>
      <c r="J98" t="s">
        <v>27</v>
      </c>
      <c r="K98" t="s">
        <v>22</v>
      </c>
      <c r="L98" t="s">
        <v>27</v>
      </c>
      <c r="M98" s="9">
        <v>2.2455667067018901</v>
      </c>
      <c r="N98" s="11">
        <v>42736</v>
      </c>
      <c r="O98">
        <v>73</v>
      </c>
      <c r="P98" s="11">
        <v>2017</v>
      </c>
      <c r="Q98" s="11">
        <v>2017</v>
      </c>
      <c r="R98" s="11">
        <v>2192</v>
      </c>
    </row>
    <row r="99" spans="1:18" x14ac:dyDescent="0.3">
      <c r="A99" t="s">
        <v>97</v>
      </c>
      <c r="B99" t="s">
        <v>98</v>
      </c>
      <c r="C99" t="s">
        <v>99</v>
      </c>
      <c r="D99" t="s">
        <v>100</v>
      </c>
      <c r="E99" t="s">
        <v>84</v>
      </c>
      <c r="F99" t="s">
        <v>22</v>
      </c>
      <c r="G99" t="s">
        <v>22</v>
      </c>
      <c r="H99" t="s">
        <v>27</v>
      </c>
      <c r="I99" t="s">
        <v>22</v>
      </c>
      <c r="J99" t="s">
        <v>27</v>
      </c>
      <c r="K99" t="s">
        <v>22</v>
      </c>
      <c r="L99" t="s">
        <v>27</v>
      </c>
      <c r="M99" s="9">
        <v>2.2455667067018901</v>
      </c>
      <c r="N99" s="11">
        <v>43101</v>
      </c>
      <c r="O99">
        <v>3485</v>
      </c>
      <c r="P99" s="11">
        <v>2018</v>
      </c>
      <c r="Q99" s="11">
        <v>2018</v>
      </c>
      <c r="R99" s="11">
        <v>2192</v>
      </c>
    </row>
    <row r="100" spans="1:18" x14ac:dyDescent="0.3">
      <c r="A100" t="s">
        <v>97</v>
      </c>
      <c r="B100" t="s">
        <v>98</v>
      </c>
      <c r="C100" t="s">
        <v>99</v>
      </c>
      <c r="D100" t="s">
        <v>100</v>
      </c>
      <c r="E100" t="s">
        <v>84</v>
      </c>
      <c r="F100" t="s">
        <v>22</v>
      </c>
      <c r="G100" t="s">
        <v>22</v>
      </c>
      <c r="H100" t="s">
        <v>27</v>
      </c>
      <c r="I100" t="s">
        <v>22</v>
      </c>
      <c r="J100" t="s">
        <v>27</v>
      </c>
      <c r="K100" t="s">
        <v>22</v>
      </c>
      <c r="L100" t="s">
        <v>27</v>
      </c>
      <c r="M100" s="9">
        <v>2.2455667067018901</v>
      </c>
      <c r="N100" s="11">
        <v>43466</v>
      </c>
      <c r="O100">
        <v>4592</v>
      </c>
      <c r="P100" s="11">
        <v>2019</v>
      </c>
      <c r="Q100" s="11">
        <v>2019</v>
      </c>
      <c r="R100" s="11">
        <v>2192</v>
      </c>
    </row>
    <row r="101" spans="1:18" x14ac:dyDescent="0.3">
      <c r="A101" t="s">
        <v>97</v>
      </c>
      <c r="B101" t="s">
        <v>98</v>
      </c>
      <c r="C101" t="s">
        <v>99</v>
      </c>
      <c r="D101" t="s">
        <v>100</v>
      </c>
      <c r="E101" t="s">
        <v>84</v>
      </c>
      <c r="F101" t="s">
        <v>22</v>
      </c>
      <c r="G101" t="s">
        <v>22</v>
      </c>
      <c r="H101" t="s">
        <v>27</v>
      </c>
      <c r="I101" t="s">
        <v>22</v>
      </c>
      <c r="J101" t="s">
        <v>27</v>
      </c>
      <c r="K101" t="s">
        <v>22</v>
      </c>
      <c r="L101" t="s">
        <v>27</v>
      </c>
      <c r="M101" s="9">
        <v>2.2455667067018901</v>
      </c>
      <c r="N101" s="11">
        <v>43831</v>
      </c>
      <c r="O101">
        <v>5143</v>
      </c>
      <c r="P101" s="11">
        <v>2020</v>
      </c>
      <c r="Q101" s="11">
        <v>2020</v>
      </c>
      <c r="R101" s="11">
        <v>2192</v>
      </c>
    </row>
    <row r="102" spans="1:18" x14ac:dyDescent="0.3">
      <c r="A102" t="s">
        <v>97</v>
      </c>
      <c r="B102" t="s">
        <v>98</v>
      </c>
      <c r="C102" t="s">
        <v>99</v>
      </c>
      <c r="D102" t="s">
        <v>100</v>
      </c>
      <c r="E102" t="s">
        <v>84</v>
      </c>
      <c r="F102" t="s">
        <v>22</v>
      </c>
      <c r="G102" t="s">
        <v>22</v>
      </c>
      <c r="H102" t="s">
        <v>27</v>
      </c>
      <c r="I102" t="s">
        <v>22</v>
      </c>
      <c r="J102" t="s">
        <v>27</v>
      </c>
      <c r="K102" t="s">
        <v>22</v>
      </c>
      <c r="L102" t="s">
        <v>27</v>
      </c>
      <c r="M102" s="9">
        <v>2.2455667067018901</v>
      </c>
      <c r="N102" s="11">
        <v>44197</v>
      </c>
      <c r="O102">
        <v>8100</v>
      </c>
      <c r="P102" s="11">
        <v>2021</v>
      </c>
      <c r="Q102" s="11">
        <v>2021</v>
      </c>
      <c r="R102" s="11">
        <v>2192</v>
      </c>
    </row>
    <row r="103" spans="1:18" x14ac:dyDescent="0.3">
      <c r="A103" t="s">
        <v>101</v>
      </c>
      <c r="B103" t="s">
        <v>102</v>
      </c>
      <c r="C103" t="s">
        <v>103</v>
      </c>
      <c r="D103" t="s">
        <v>104</v>
      </c>
      <c r="E103" t="s">
        <v>84</v>
      </c>
      <c r="F103" t="s">
        <v>22</v>
      </c>
      <c r="G103" t="s">
        <v>22</v>
      </c>
      <c r="H103" t="s">
        <v>27</v>
      </c>
      <c r="I103" t="s">
        <v>22</v>
      </c>
      <c r="J103" t="s">
        <v>27</v>
      </c>
      <c r="K103" t="s">
        <v>22</v>
      </c>
      <c r="L103" t="s">
        <v>27</v>
      </c>
      <c r="M103" s="9">
        <v>1.4232703532020701</v>
      </c>
      <c r="N103" s="11">
        <v>42736</v>
      </c>
      <c r="O103">
        <v>238</v>
      </c>
      <c r="P103" s="11">
        <v>2017</v>
      </c>
      <c r="Q103" s="11">
        <v>2017</v>
      </c>
      <c r="R103" s="11">
        <v>2192</v>
      </c>
    </row>
    <row r="104" spans="1:18" x14ac:dyDescent="0.3">
      <c r="A104" t="s">
        <v>101</v>
      </c>
      <c r="B104" t="s">
        <v>102</v>
      </c>
      <c r="C104" t="s">
        <v>103</v>
      </c>
      <c r="D104" t="s">
        <v>104</v>
      </c>
      <c r="E104" t="s">
        <v>84</v>
      </c>
      <c r="F104" t="s">
        <v>22</v>
      </c>
      <c r="G104" t="s">
        <v>22</v>
      </c>
      <c r="H104" t="s">
        <v>27</v>
      </c>
      <c r="I104" t="s">
        <v>22</v>
      </c>
      <c r="J104" t="s">
        <v>27</v>
      </c>
      <c r="K104" t="s">
        <v>22</v>
      </c>
      <c r="L104" t="s">
        <v>27</v>
      </c>
      <c r="M104" s="9">
        <v>1.4232703532020701</v>
      </c>
      <c r="N104" s="11">
        <v>43101</v>
      </c>
      <c r="O104">
        <v>1235</v>
      </c>
      <c r="P104" s="11">
        <v>2018</v>
      </c>
      <c r="Q104" s="11">
        <v>2018</v>
      </c>
      <c r="R104" s="11">
        <v>2192</v>
      </c>
    </row>
    <row r="105" spans="1:18" x14ac:dyDescent="0.3">
      <c r="A105" t="s">
        <v>101</v>
      </c>
      <c r="B105" t="s">
        <v>102</v>
      </c>
      <c r="C105" t="s">
        <v>103</v>
      </c>
      <c r="D105" t="s">
        <v>104</v>
      </c>
      <c r="E105" t="s">
        <v>84</v>
      </c>
      <c r="F105" t="s">
        <v>22</v>
      </c>
      <c r="G105" t="s">
        <v>22</v>
      </c>
      <c r="H105" t="s">
        <v>27</v>
      </c>
      <c r="I105" t="s">
        <v>22</v>
      </c>
      <c r="J105" t="s">
        <v>27</v>
      </c>
      <c r="K105" t="s">
        <v>22</v>
      </c>
      <c r="L105" t="s">
        <v>27</v>
      </c>
      <c r="M105" s="9">
        <v>1.4232703532020701</v>
      </c>
      <c r="N105" s="11">
        <v>43466</v>
      </c>
      <c r="O105">
        <v>1822</v>
      </c>
      <c r="P105" s="11">
        <v>2019</v>
      </c>
      <c r="Q105" s="11">
        <v>2019</v>
      </c>
      <c r="R105" s="11">
        <v>2192</v>
      </c>
    </row>
    <row r="106" spans="1:18" x14ac:dyDescent="0.3">
      <c r="A106" t="s">
        <v>101</v>
      </c>
      <c r="B106" t="s">
        <v>102</v>
      </c>
      <c r="C106" t="s">
        <v>103</v>
      </c>
      <c r="D106" t="s">
        <v>104</v>
      </c>
      <c r="E106" t="s">
        <v>84</v>
      </c>
      <c r="F106" t="s">
        <v>22</v>
      </c>
      <c r="G106" t="s">
        <v>22</v>
      </c>
      <c r="H106" t="s">
        <v>27</v>
      </c>
      <c r="I106" t="s">
        <v>22</v>
      </c>
      <c r="J106" t="s">
        <v>27</v>
      </c>
      <c r="K106" t="s">
        <v>22</v>
      </c>
      <c r="L106" t="s">
        <v>27</v>
      </c>
      <c r="M106" s="9">
        <v>1.4232703532020701</v>
      </c>
      <c r="N106" s="11">
        <v>43831</v>
      </c>
      <c r="O106">
        <v>7074</v>
      </c>
      <c r="P106" s="11">
        <v>2020</v>
      </c>
      <c r="Q106" s="11">
        <v>2020</v>
      </c>
      <c r="R106" s="11">
        <v>2192</v>
      </c>
    </row>
    <row r="107" spans="1:18" x14ac:dyDescent="0.3">
      <c r="A107" t="s">
        <v>101</v>
      </c>
      <c r="B107" t="s">
        <v>102</v>
      </c>
      <c r="C107" t="s">
        <v>103</v>
      </c>
      <c r="D107" t="s">
        <v>104</v>
      </c>
      <c r="E107" t="s">
        <v>84</v>
      </c>
      <c r="F107" t="s">
        <v>22</v>
      </c>
      <c r="G107" t="s">
        <v>22</v>
      </c>
      <c r="H107" t="s">
        <v>27</v>
      </c>
      <c r="I107" t="s">
        <v>22</v>
      </c>
      <c r="J107" t="s">
        <v>27</v>
      </c>
      <c r="K107" t="s">
        <v>22</v>
      </c>
      <c r="L107" t="s">
        <v>27</v>
      </c>
      <c r="M107" s="9">
        <v>1.4232703532020701</v>
      </c>
      <c r="N107" s="11">
        <v>44197</v>
      </c>
      <c r="O107">
        <v>8207</v>
      </c>
      <c r="P107" s="11">
        <v>2021</v>
      </c>
      <c r="Q107" s="11">
        <v>2021</v>
      </c>
      <c r="R107" s="11">
        <v>2192</v>
      </c>
    </row>
    <row r="108" spans="1:18" x14ac:dyDescent="0.3">
      <c r="A108" t="s">
        <v>105</v>
      </c>
      <c r="B108" t="s">
        <v>106</v>
      </c>
      <c r="C108" t="s">
        <v>107</v>
      </c>
      <c r="D108" t="s">
        <v>108</v>
      </c>
      <c r="E108" t="s">
        <v>84</v>
      </c>
      <c r="F108" t="s">
        <v>22</v>
      </c>
      <c r="G108" t="s">
        <v>22</v>
      </c>
      <c r="H108" t="s">
        <v>27</v>
      </c>
      <c r="I108" t="s">
        <v>22</v>
      </c>
      <c r="J108" t="s">
        <v>27</v>
      </c>
      <c r="K108" t="s">
        <v>22</v>
      </c>
      <c r="L108" t="s">
        <v>27</v>
      </c>
      <c r="M108" s="9">
        <v>0.64359095818904999</v>
      </c>
      <c r="N108" s="11">
        <v>42736</v>
      </c>
      <c r="O108">
        <v>1368</v>
      </c>
      <c r="P108" s="11">
        <v>2017</v>
      </c>
      <c r="Q108" s="11">
        <v>2017</v>
      </c>
      <c r="R108" s="11">
        <v>2192</v>
      </c>
    </row>
    <row r="109" spans="1:18" x14ac:dyDescent="0.3">
      <c r="A109" t="s">
        <v>105</v>
      </c>
      <c r="B109" t="s">
        <v>106</v>
      </c>
      <c r="C109" t="s">
        <v>107</v>
      </c>
      <c r="D109" t="s">
        <v>108</v>
      </c>
      <c r="E109" t="s">
        <v>84</v>
      </c>
      <c r="F109" t="s">
        <v>22</v>
      </c>
      <c r="G109" t="s">
        <v>22</v>
      </c>
      <c r="H109" t="s">
        <v>27</v>
      </c>
      <c r="I109" t="s">
        <v>22</v>
      </c>
      <c r="J109" t="s">
        <v>27</v>
      </c>
      <c r="K109" t="s">
        <v>22</v>
      </c>
      <c r="L109" t="s">
        <v>27</v>
      </c>
      <c r="M109" s="9">
        <v>0.64359095818904999</v>
      </c>
      <c r="N109" s="11">
        <v>43101</v>
      </c>
      <c r="O109">
        <v>3447</v>
      </c>
      <c r="P109" s="11">
        <v>2018</v>
      </c>
      <c r="Q109" s="11">
        <v>2018</v>
      </c>
      <c r="R109" s="11">
        <v>2192</v>
      </c>
    </row>
    <row r="110" spans="1:18" x14ac:dyDescent="0.3">
      <c r="A110" t="s">
        <v>105</v>
      </c>
      <c r="B110" t="s">
        <v>106</v>
      </c>
      <c r="C110" t="s">
        <v>107</v>
      </c>
      <c r="D110" t="s">
        <v>108</v>
      </c>
      <c r="E110" t="s">
        <v>84</v>
      </c>
      <c r="F110" t="s">
        <v>22</v>
      </c>
      <c r="G110" t="s">
        <v>22</v>
      </c>
      <c r="H110" t="s">
        <v>27</v>
      </c>
      <c r="I110" t="s">
        <v>22</v>
      </c>
      <c r="J110" t="s">
        <v>27</v>
      </c>
      <c r="K110" t="s">
        <v>22</v>
      </c>
      <c r="L110" t="s">
        <v>27</v>
      </c>
      <c r="M110" s="9">
        <v>0.64359095818904999</v>
      </c>
      <c r="N110" s="11">
        <v>43466</v>
      </c>
      <c r="O110">
        <v>4535</v>
      </c>
      <c r="P110" s="11">
        <v>2019</v>
      </c>
      <c r="Q110" s="11">
        <v>2019</v>
      </c>
      <c r="R110" s="11">
        <v>2192</v>
      </c>
    </row>
    <row r="111" spans="1:18" x14ac:dyDescent="0.3">
      <c r="A111" t="s">
        <v>105</v>
      </c>
      <c r="B111" t="s">
        <v>106</v>
      </c>
      <c r="C111" t="s">
        <v>107</v>
      </c>
      <c r="D111" t="s">
        <v>108</v>
      </c>
      <c r="E111" t="s">
        <v>84</v>
      </c>
      <c r="F111" t="s">
        <v>22</v>
      </c>
      <c r="G111" t="s">
        <v>22</v>
      </c>
      <c r="H111" t="s">
        <v>27</v>
      </c>
      <c r="I111" t="s">
        <v>22</v>
      </c>
      <c r="J111" t="s">
        <v>27</v>
      </c>
      <c r="K111" t="s">
        <v>22</v>
      </c>
      <c r="L111" t="s">
        <v>27</v>
      </c>
      <c r="M111" s="9">
        <v>0.64359095818904999</v>
      </c>
      <c r="N111" s="11">
        <v>43831</v>
      </c>
      <c r="O111">
        <v>5476</v>
      </c>
      <c r="P111" s="11">
        <v>2020</v>
      </c>
      <c r="Q111" s="11">
        <v>2020</v>
      </c>
      <c r="R111" s="11">
        <v>2192</v>
      </c>
    </row>
    <row r="112" spans="1:18" x14ac:dyDescent="0.3">
      <c r="A112" t="s">
        <v>105</v>
      </c>
      <c r="B112" t="s">
        <v>106</v>
      </c>
      <c r="C112" t="s">
        <v>107</v>
      </c>
      <c r="D112" t="s">
        <v>108</v>
      </c>
      <c r="E112" t="s">
        <v>84</v>
      </c>
      <c r="F112" t="s">
        <v>22</v>
      </c>
      <c r="G112" t="s">
        <v>22</v>
      </c>
      <c r="H112" t="s">
        <v>27</v>
      </c>
      <c r="I112" t="s">
        <v>22</v>
      </c>
      <c r="J112" t="s">
        <v>27</v>
      </c>
      <c r="K112" t="s">
        <v>22</v>
      </c>
      <c r="L112" t="s">
        <v>27</v>
      </c>
      <c r="M112" s="9">
        <v>0.64359095818904999</v>
      </c>
      <c r="N112" s="11">
        <v>44197</v>
      </c>
      <c r="O112">
        <v>9983</v>
      </c>
      <c r="P112" s="11">
        <v>2021</v>
      </c>
      <c r="Q112" s="11">
        <v>2021</v>
      </c>
      <c r="R112" s="11">
        <v>2192</v>
      </c>
    </row>
    <row r="113" spans="1:18" x14ac:dyDescent="0.3">
      <c r="A113" t="s">
        <v>109</v>
      </c>
      <c r="B113" t="s">
        <v>110</v>
      </c>
      <c r="C113" t="s">
        <v>111</v>
      </c>
      <c r="D113" t="s">
        <v>112</v>
      </c>
      <c r="E113" t="s">
        <v>84</v>
      </c>
      <c r="F113" t="s">
        <v>22</v>
      </c>
      <c r="G113" t="s">
        <v>27</v>
      </c>
      <c r="H113" t="s">
        <v>27</v>
      </c>
      <c r="I113" t="s">
        <v>27</v>
      </c>
      <c r="J113" t="s">
        <v>22</v>
      </c>
      <c r="K113" t="s">
        <v>27</v>
      </c>
      <c r="L113" t="s">
        <v>27</v>
      </c>
      <c r="M113" s="9">
        <v>-0.53938981874158298</v>
      </c>
      <c r="N113" s="11">
        <v>42736</v>
      </c>
      <c r="O113">
        <v>8331</v>
      </c>
      <c r="P113" s="11">
        <v>2017</v>
      </c>
      <c r="Q113" s="11">
        <v>2017</v>
      </c>
      <c r="R113" s="11">
        <v>2192</v>
      </c>
    </row>
    <row r="114" spans="1:18" x14ac:dyDescent="0.3">
      <c r="A114" t="s">
        <v>109</v>
      </c>
      <c r="B114" t="s">
        <v>110</v>
      </c>
      <c r="C114" t="s">
        <v>111</v>
      </c>
      <c r="D114" t="s">
        <v>112</v>
      </c>
      <c r="E114" t="s">
        <v>84</v>
      </c>
      <c r="F114" t="s">
        <v>22</v>
      </c>
      <c r="G114" t="s">
        <v>27</v>
      </c>
      <c r="H114" t="s">
        <v>27</v>
      </c>
      <c r="I114" t="s">
        <v>27</v>
      </c>
      <c r="J114" t="s">
        <v>22</v>
      </c>
      <c r="K114" t="s">
        <v>27</v>
      </c>
      <c r="L114" t="s">
        <v>27</v>
      </c>
      <c r="M114" s="9">
        <v>-0.53938981874158298</v>
      </c>
      <c r="N114" s="11">
        <v>43101</v>
      </c>
      <c r="O114">
        <v>7667</v>
      </c>
      <c r="P114" s="11">
        <v>2018</v>
      </c>
      <c r="Q114" s="11">
        <v>2018</v>
      </c>
      <c r="R114" s="11">
        <v>2192</v>
      </c>
    </row>
    <row r="115" spans="1:18" x14ac:dyDescent="0.3">
      <c r="A115" t="s">
        <v>109</v>
      </c>
      <c r="B115" t="s">
        <v>110</v>
      </c>
      <c r="C115" t="s">
        <v>111</v>
      </c>
      <c r="D115" t="s">
        <v>112</v>
      </c>
      <c r="E115" t="s">
        <v>84</v>
      </c>
      <c r="F115" t="s">
        <v>22</v>
      </c>
      <c r="G115" t="s">
        <v>27</v>
      </c>
      <c r="H115" t="s">
        <v>27</v>
      </c>
      <c r="I115" t="s">
        <v>27</v>
      </c>
      <c r="J115" t="s">
        <v>22</v>
      </c>
      <c r="K115" t="s">
        <v>27</v>
      </c>
      <c r="L115" t="s">
        <v>27</v>
      </c>
      <c r="M115" s="9">
        <v>-0.53938981874158298</v>
      </c>
      <c r="N115" s="11">
        <v>43466</v>
      </c>
      <c r="O115">
        <v>5952</v>
      </c>
      <c r="P115" s="11">
        <v>2019</v>
      </c>
      <c r="Q115" s="11">
        <v>2019</v>
      </c>
      <c r="R115" s="11">
        <v>2192</v>
      </c>
    </row>
    <row r="116" spans="1:18" x14ac:dyDescent="0.3">
      <c r="A116" t="s">
        <v>109</v>
      </c>
      <c r="B116" t="s">
        <v>110</v>
      </c>
      <c r="C116" t="s">
        <v>111</v>
      </c>
      <c r="D116" t="s">
        <v>112</v>
      </c>
      <c r="E116" t="s">
        <v>84</v>
      </c>
      <c r="F116" t="s">
        <v>22</v>
      </c>
      <c r="G116" t="s">
        <v>27</v>
      </c>
      <c r="H116" t="s">
        <v>27</v>
      </c>
      <c r="I116" t="s">
        <v>27</v>
      </c>
      <c r="J116" t="s">
        <v>22</v>
      </c>
      <c r="K116" t="s">
        <v>27</v>
      </c>
      <c r="L116" t="s">
        <v>27</v>
      </c>
      <c r="M116" s="9">
        <v>-0.53938981874158298</v>
      </c>
      <c r="N116" s="11">
        <v>43831</v>
      </c>
      <c r="O116">
        <v>1998</v>
      </c>
      <c r="P116" s="11">
        <v>2020</v>
      </c>
      <c r="Q116" s="11">
        <v>2020</v>
      </c>
      <c r="R116" s="11">
        <v>2192</v>
      </c>
    </row>
    <row r="117" spans="1:18" x14ac:dyDescent="0.3">
      <c r="A117" t="s">
        <v>109</v>
      </c>
      <c r="B117" t="s">
        <v>110</v>
      </c>
      <c r="C117" t="s">
        <v>111</v>
      </c>
      <c r="D117" t="s">
        <v>112</v>
      </c>
      <c r="E117" t="s">
        <v>84</v>
      </c>
      <c r="F117" t="s">
        <v>22</v>
      </c>
      <c r="G117" t="s">
        <v>27</v>
      </c>
      <c r="H117" t="s">
        <v>27</v>
      </c>
      <c r="I117" t="s">
        <v>27</v>
      </c>
      <c r="J117" t="s">
        <v>22</v>
      </c>
      <c r="K117" t="s">
        <v>27</v>
      </c>
      <c r="L117" t="s">
        <v>27</v>
      </c>
      <c r="M117" s="9">
        <v>-0.53938981874158298</v>
      </c>
      <c r="N117" s="11">
        <v>44197</v>
      </c>
      <c r="O117">
        <v>375</v>
      </c>
      <c r="P117" s="11">
        <v>2021</v>
      </c>
      <c r="Q117" s="11">
        <v>2021</v>
      </c>
      <c r="R117" s="11">
        <v>2192</v>
      </c>
    </row>
    <row r="118" spans="1:18" x14ac:dyDescent="0.3">
      <c r="A118" t="s">
        <v>113</v>
      </c>
      <c r="B118" t="s">
        <v>114</v>
      </c>
      <c r="C118" t="s">
        <v>115</v>
      </c>
      <c r="D118" t="s">
        <v>116</v>
      </c>
      <c r="E118" t="s">
        <v>84</v>
      </c>
      <c r="F118" t="s">
        <v>22</v>
      </c>
      <c r="G118" t="s">
        <v>22</v>
      </c>
      <c r="H118" t="s">
        <v>27</v>
      </c>
      <c r="I118" t="s">
        <v>22</v>
      </c>
      <c r="J118" t="s">
        <v>22</v>
      </c>
      <c r="K118" t="s">
        <v>22</v>
      </c>
      <c r="L118" t="s">
        <v>27</v>
      </c>
      <c r="M118" s="9">
        <v>0.52294422157633302</v>
      </c>
      <c r="N118" s="11">
        <v>42736</v>
      </c>
      <c r="O118">
        <v>1779</v>
      </c>
      <c r="P118" s="11">
        <v>2017</v>
      </c>
      <c r="Q118" s="11">
        <v>2017</v>
      </c>
      <c r="R118" s="11">
        <v>2192</v>
      </c>
    </row>
    <row r="119" spans="1:18" x14ac:dyDescent="0.3">
      <c r="A119" t="s">
        <v>113</v>
      </c>
      <c r="B119" t="s">
        <v>114</v>
      </c>
      <c r="C119" t="s">
        <v>115</v>
      </c>
      <c r="D119" t="s">
        <v>116</v>
      </c>
      <c r="E119" t="s">
        <v>84</v>
      </c>
      <c r="F119" t="s">
        <v>22</v>
      </c>
      <c r="G119" t="s">
        <v>22</v>
      </c>
      <c r="H119" t="s">
        <v>27</v>
      </c>
      <c r="I119" t="s">
        <v>22</v>
      </c>
      <c r="J119" t="s">
        <v>22</v>
      </c>
      <c r="K119" t="s">
        <v>22</v>
      </c>
      <c r="L119" t="s">
        <v>27</v>
      </c>
      <c r="M119" s="9">
        <v>0.52294422157633302</v>
      </c>
      <c r="N119" s="11">
        <v>43101</v>
      </c>
      <c r="O119">
        <v>2124</v>
      </c>
      <c r="P119" s="11">
        <v>2018</v>
      </c>
      <c r="Q119" s="11">
        <v>2018</v>
      </c>
      <c r="R119" s="11">
        <v>2192</v>
      </c>
    </row>
    <row r="120" spans="1:18" x14ac:dyDescent="0.3">
      <c r="A120" t="s">
        <v>113</v>
      </c>
      <c r="B120" t="s">
        <v>114</v>
      </c>
      <c r="C120" t="s">
        <v>115</v>
      </c>
      <c r="D120" t="s">
        <v>116</v>
      </c>
      <c r="E120" t="s">
        <v>84</v>
      </c>
      <c r="F120" t="s">
        <v>22</v>
      </c>
      <c r="G120" t="s">
        <v>22</v>
      </c>
      <c r="H120" t="s">
        <v>27</v>
      </c>
      <c r="I120" t="s">
        <v>22</v>
      </c>
      <c r="J120" t="s">
        <v>22</v>
      </c>
      <c r="K120" t="s">
        <v>22</v>
      </c>
      <c r="L120" t="s">
        <v>27</v>
      </c>
      <c r="M120" s="9">
        <v>0.52294422157633302</v>
      </c>
      <c r="N120" s="11">
        <v>43466</v>
      </c>
      <c r="O120">
        <v>2844</v>
      </c>
      <c r="P120" s="11">
        <v>2019</v>
      </c>
      <c r="Q120" s="11">
        <v>2019</v>
      </c>
      <c r="R120" s="11">
        <v>2192</v>
      </c>
    </row>
    <row r="121" spans="1:18" x14ac:dyDescent="0.3">
      <c r="A121" t="s">
        <v>113</v>
      </c>
      <c r="B121" t="s">
        <v>114</v>
      </c>
      <c r="C121" t="s">
        <v>115</v>
      </c>
      <c r="D121" t="s">
        <v>116</v>
      </c>
      <c r="E121" t="s">
        <v>84</v>
      </c>
      <c r="F121" t="s">
        <v>22</v>
      </c>
      <c r="G121" t="s">
        <v>22</v>
      </c>
      <c r="H121" t="s">
        <v>27</v>
      </c>
      <c r="I121" t="s">
        <v>22</v>
      </c>
      <c r="J121" t="s">
        <v>22</v>
      </c>
      <c r="K121" t="s">
        <v>22</v>
      </c>
      <c r="L121" t="s">
        <v>27</v>
      </c>
      <c r="M121" s="9">
        <v>0.52294422157633302</v>
      </c>
      <c r="N121" s="11">
        <v>43831</v>
      </c>
      <c r="O121">
        <v>6877</v>
      </c>
      <c r="P121" s="11">
        <v>2020</v>
      </c>
      <c r="Q121" s="11">
        <v>2020</v>
      </c>
      <c r="R121" s="11">
        <v>2192</v>
      </c>
    </row>
    <row r="122" spans="1:18" x14ac:dyDescent="0.3">
      <c r="A122" t="s">
        <v>113</v>
      </c>
      <c r="B122" t="s">
        <v>114</v>
      </c>
      <c r="C122" t="s">
        <v>115</v>
      </c>
      <c r="D122" t="s">
        <v>116</v>
      </c>
      <c r="E122" t="s">
        <v>84</v>
      </c>
      <c r="F122" t="s">
        <v>22</v>
      </c>
      <c r="G122" t="s">
        <v>22</v>
      </c>
      <c r="H122" t="s">
        <v>27</v>
      </c>
      <c r="I122" t="s">
        <v>22</v>
      </c>
      <c r="J122" t="s">
        <v>22</v>
      </c>
      <c r="K122" t="s">
        <v>22</v>
      </c>
      <c r="L122" t="s">
        <v>27</v>
      </c>
      <c r="M122" s="9">
        <v>0.52294422157633302</v>
      </c>
      <c r="N122" s="11">
        <v>44197</v>
      </c>
      <c r="O122">
        <v>9570</v>
      </c>
      <c r="P122" s="11">
        <v>2021</v>
      </c>
      <c r="Q122" s="11">
        <v>2021</v>
      </c>
      <c r="R122" s="11">
        <v>2192</v>
      </c>
    </row>
    <row r="123" spans="1:18" x14ac:dyDescent="0.3">
      <c r="A123" t="s">
        <v>117</v>
      </c>
      <c r="B123" t="s">
        <v>118</v>
      </c>
      <c r="C123" t="s">
        <v>119</v>
      </c>
      <c r="D123" t="s">
        <v>120</v>
      </c>
      <c r="E123" t="s">
        <v>84</v>
      </c>
      <c r="F123" t="s">
        <v>22</v>
      </c>
      <c r="G123" t="s">
        <v>22</v>
      </c>
      <c r="H123" t="s">
        <v>27</v>
      </c>
      <c r="I123" t="s">
        <v>22</v>
      </c>
      <c r="J123" t="s">
        <v>22</v>
      </c>
      <c r="K123" t="s">
        <v>22</v>
      </c>
      <c r="L123" t="s">
        <v>27</v>
      </c>
      <c r="M123" s="9">
        <v>1.0242801438529201</v>
      </c>
      <c r="N123" s="11">
        <v>42736</v>
      </c>
      <c r="O123">
        <v>570</v>
      </c>
      <c r="P123" s="11">
        <v>2017</v>
      </c>
      <c r="Q123" s="11">
        <v>2017</v>
      </c>
      <c r="R123" s="11">
        <v>2192</v>
      </c>
    </row>
    <row r="124" spans="1:18" x14ac:dyDescent="0.3">
      <c r="A124" t="s">
        <v>117</v>
      </c>
      <c r="B124" t="s">
        <v>118</v>
      </c>
      <c r="C124" t="s">
        <v>119</v>
      </c>
      <c r="D124" t="s">
        <v>120</v>
      </c>
      <c r="E124" t="s">
        <v>84</v>
      </c>
      <c r="F124" t="s">
        <v>22</v>
      </c>
      <c r="G124" t="s">
        <v>22</v>
      </c>
      <c r="H124" t="s">
        <v>27</v>
      </c>
      <c r="I124" t="s">
        <v>22</v>
      </c>
      <c r="J124" t="s">
        <v>22</v>
      </c>
      <c r="K124" t="s">
        <v>22</v>
      </c>
      <c r="L124" t="s">
        <v>27</v>
      </c>
      <c r="M124" s="9">
        <v>1.0242801438529201</v>
      </c>
      <c r="N124" s="11">
        <v>43101</v>
      </c>
      <c r="O124">
        <v>1322</v>
      </c>
      <c r="P124" s="11">
        <v>2018</v>
      </c>
      <c r="Q124" s="11">
        <v>2018</v>
      </c>
      <c r="R124" s="11">
        <v>2192</v>
      </c>
    </row>
    <row r="125" spans="1:18" x14ac:dyDescent="0.3">
      <c r="A125" t="s">
        <v>117</v>
      </c>
      <c r="B125" t="s">
        <v>118</v>
      </c>
      <c r="C125" t="s">
        <v>119</v>
      </c>
      <c r="D125" t="s">
        <v>120</v>
      </c>
      <c r="E125" t="s">
        <v>84</v>
      </c>
      <c r="F125" t="s">
        <v>22</v>
      </c>
      <c r="G125" t="s">
        <v>22</v>
      </c>
      <c r="H125" t="s">
        <v>27</v>
      </c>
      <c r="I125" t="s">
        <v>22</v>
      </c>
      <c r="J125" t="s">
        <v>22</v>
      </c>
      <c r="K125" t="s">
        <v>22</v>
      </c>
      <c r="L125" t="s">
        <v>27</v>
      </c>
      <c r="M125" s="9">
        <v>1.0242801438529201</v>
      </c>
      <c r="N125" s="11">
        <v>43466</v>
      </c>
      <c r="O125">
        <v>7279</v>
      </c>
      <c r="P125" s="11">
        <v>2019</v>
      </c>
      <c r="Q125" s="11">
        <v>2019</v>
      </c>
      <c r="R125" s="11">
        <v>2192</v>
      </c>
    </row>
    <row r="126" spans="1:18" x14ac:dyDescent="0.3">
      <c r="A126" t="s">
        <v>117</v>
      </c>
      <c r="B126" t="s">
        <v>118</v>
      </c>
      <c r="C126" t="s">
        <v>119</v>
      </c>
      <c r="D126" t="s">
        <v>120</v>
      </c>
      <c r="E126" t="s">
        <v>84</v>
      </c>
      <c r="F126" t="s">
        <v>22</v>
      </c>
      <c r="G126" t="s">
        <v>22</v>
      </c>
      <c r="H126" t="s">
        <v>27</v>
      </c>
      <c r="I126" t="s">
        <v>22</v>
      </c>
      <c r="J126" t="s">
        <v>22</v>
      </c>
      <c r="K126" t="s">
        <v>22</v>
      </c>
      <c r="L126" t="s">
        <v>27</v>
      </c>
      <c r="M126" s="9">
        <v>1.0242801438529201</v>
      </c>
      <c r="N126" s="11">
        <v>43831</v>
      </c>
      <c r="O126">
        <v>8443</v>
      </c>
      <c r="P126" s="11">
        <v>2020</v>
      </c>
      <c r="Q126" s="11">
        <v>2020</v>
      </c>
      <c r="R126" s="11">
        <v>2192</v>
      </c>
    </row>
    <row r="127" spans="1:18" x14ac:dyDescent="0.3">
      <c r="A127" t="s">
        <v>117</v>
      </c>
      <c r="B127" t="s">
        <v>118</v>
      </c>
      <c r="C127" t="s">
        <v>119</v>
      </c>
      <c r="D127" t="s">
        <v>120</v>
      </c>
      <c r="E127" t="s">
        <v>84</v>
      </c>
      <c r="F127" t="s">
        <v>22</v>
      </c>
      <c r="G127" t="s">
        <v>22</v>
      </c>
      <c r="H127" t="s">
        <v>27</v>
      </c>
      <c r="I127" t="s">
        <v>22</v>
      </c>
      <c r="J127" t="s">
        <v>22</v>
      </c>
      <c r="K127" t="s">
        <v>22</v>
      </c>
      <c r="L127" t="s">
        <v>27</v>
      </c>
      <c r="M127" s="9">
        <v>1.0242801438529201</v>
      </c>
      <c r="N127" s="11">
        <v>44197</v>
      </c>
      <c r="O127">
        <v>9571</v>
      </c>
      <c r="P127" s="11">
        <v>2021</v>
      </c>
      <c r="Q127" s="11">
        <v>2021</v>
      </c>
      <c r="R127" s="11">
        <v>2192</v>
      </c>
    </row>
    <row r="128" spans="1:18" x14ac:dyDescent="0.3">
      <c r="A128" t="s">
        <v>121</v>
      </c>
      <c r="B128" t="s">
        <v>122</v>
      </c>
      <c r="C128" t="s">
        <v>123</v>
      </c>
      <c r="D128" t="s">
        <v>124</v>
      </c>
      <c r="E128" t="s">
        <v>84</v>
      </c>
      <c r="F128" t="s">
        <v>22</v>
      </c>
      <c r="G128" t="s">
        <v>27</v>
      </c>
      <c r="H128" t="s">
        <v>27</v>
      </c>
      <c r="I128" t="s">
        <v>27</v>
      </c>
      <c r="J128" t="s">
        <v>22</v>
      </c>
      <c r="K128" t="s">
        <v>27</v>
      </c>
      <c r="L128" t="s">
        <v>27</v>
      </c>
      <c r="M128" s="9">
        <v>-0.37012221518144001</v>
      </c>
      <c r="N128" s="11">
        <v>42736</v>
      </c>
      <c r="O128">
        <v>6156</v>
      </c>
      <c r="P128" s="11">
        <v>2017</v>
      </c>
      <c r="Q128" s="11">
        <v>2017</v>
      </c>
      <c r="R128" s="11">
        <v>2192</v>
      </c>
    </row>
    <row r="129" spans="1:20" x14ac:dyDescent="0.3">
      <c r="A129" t="s">
        <v>121</v>
      </c>
      <c r="B129" t="s">
        <v>122</v>
      </c>
      <c r="C129" t="s">
        <v>123</v>
      </c>
      <c r="D129" t="s">
        <v>124</v>
      </c>
      <c r="E129" t="s">
        <v>84</v>
      </c>
      <c r="F129" t="s">
        <v>22</v>
      </c>
      <c r="G129" t="s">
        <v>27</v>
      </c>
      <c r="H129" t="s">
        <v>27</v>
      </c>
      <c r="I129" t="s">
        <v>27</v>
      </c>
      <c r="J129" t="s">
        <v>22</v>
      </c>
      <c r="K129" t="s">
        <v>27</v>
      </c>
      <c r="L129" t="s">
        <v>27</v>
      </c>
      <c r="M129" s="9">
        <v>-0.37012221518144001</v>
      </c>
      <c r="N129" s="11">
        <v>43101</v>
      </c>
      <c r="O129">
        <v>6110</v>
      </c>
      <c r="P129" s="11">
        <v>2018</v>
      </c>
      <c r="Q129" s="11">
        <v>2018</v>
      </c>
      <c r="R129" s="11">
        <v>2192</v>
      </c>
    </row>
    <row r="130" spans="1:20" x14ac:dyDescent="0.3">
      <c r="A130" t="s">
        <v>121</v>
      </c>
      <c r="B130" t="s">
        <v>122</v>
      </c>
      <c r="C130" t="s">
        <v>123</v>
      </c>
      <c r="D130" t="s">
        <v>124</v>
      </c>
      <c r="E130" t="s">
        <v>84</v>
      </c>
      <c r="F130" t="s">
        <v>22</v>
      </c>
      <c r="G130" t="s">
        <v>27</v>
      </c>
      <c r="H130" t="s">
        <v>27</v>
      </c>
      <c r="I130" t="s">
        <v>27</v>
      </c>
      <c r="J130" t="s">
        <v>22</v>
      </c>
      <c r="K130" t="s">
        <v>27</v>
      </c>
      <c r="L130" t="s">
        <v>27</v>
      </c>
      <c r="M130" s="9">
        <v>-0.37012221518144001</v>
      </c>
      <c r="N130" s="11">
        <v>43466</v>
      </c>
      <c r="O130">
        <v>5791</v>
      </c>
      <c r="P130" s="11">
        <v>2019</v>
      </c>
      <c r="Q130" s="11">
        <v>2019</v>
      </c>
      <c r="R130" s="11">
        <v>2192</v>
      </c>
    </row>
    <row r="131" spans="1:20" x14ac:dyDescent="0.3">
      <c r="A131" t="s">
        <v>121</v>
      </c>
      <c r="B131" t="s">
        <v>122</v>
      </c>
      <c r="C131" t="s">
        <v>123</v>
      </c>
      <c r="D131" t="s">
        <v>124</v>
      </c>
      <c r="E131" t="s">
        <v>84</v>
      </c>
      <c r="F131" t="s">
        <v>22</v>
      </c>
      <c r="G131" t="s">
        <v>27</v>
      </c>
      <c r="H131" t="s">
        <v>27</v>
      </c>
      <c r="I131" t="s">
        <v>27</v>
      </c>
      <c r="J131" t="s">
        <v>22</v>
      </c>
      <c r="K131" t="s">
        <v>27</v>
      </c>
      <c r="L131" t="s">
        <v>27</v>
      </c>
      <c r="M131" s="9">
        <v>-0.37012221518144001</v>
      </c>
      <c r="N131" s="11">
        <v>43831</v>
      </c>
      <c r="O131">
        <v>1759</v>
      </c>
      <c r="P131" s="11">
        <v>2020</v>
      </c>
      <c r="Q131" s="11">
        <v>2020</v>
      </c>
      <c r="R131" s="11">
        <v>2192</v>
      </c>
    </row>
    <row r="132" spans="1:20" x14ac:dyDescent="0.3">
      <c r="A132" t="s">
        <v>121</v>
      </c>
      <c r="B132" t="s">
        <v>122</v>
      </c>
      <c r="C132" t="s">
        <v>123</v>
      </c>
      <c r="D132" t="s">
        <v>124</v>
      </c>
      <c r="E132" t="s">
        <v>84</v>
      </c>
      <c r="F132" t="s">
        <v>22</v>
      </c>
      <c r="G132" t="s">
        <v>27</v>
      </c>
      <c r="H132" t="s">
        <v>27</v>
      </c>
      <c r="I132" t="s">
        <v>27</v>
      </c>
      <c r="J132" t="s">
        <v>22</v>
      </c>
      <c r="K132" t="s">
        <v>27</v>
      </c>
      <c r="L132" t="s">
        <v>27</v>
      </c>
      <c r="M132" s="9">
        <v>-0.37012221518144001</v>
      </c>
      <c r="N132" s="11">
        <v>44197</v>
      </c>
      <c r="O132">
        <v>969</v>
      </c>
      <c r="P132" s="11">
        <v>2021</v>
      </c>
      <c r="Q132" s="11">
        <v>2021</v>
      </c>
      <c r="R132" s="11">
        <v>2192</v>
      </c>
      <c r="T132">
        <v>23671</v>
      </c>
    </row>
    <row r="133" spans="1:20" x14ac:dyDescent="0.3">
      <c r="A133" t="s">
        <v>125</v>
      </c>
      <c r="B133" t="s">
        <v>126</v>
      </c>
      <c r="C133" t="s">
        <v>127</v>
      </c>
      <c r="D133" t="s">
        <v>128</v>
      </c>
      <c r="E133" t="s">
        <v>84</v>
      </c>
      <c r="F133" t="s">
        <v>22</v>
      </c>
      <c r="G133" t="s">
        <v>22</v>
      </c>
      <c r="H133" t="s">
        <v>27</v>
      </c>
      <c r="I133" t="s">
        <v>22</v>
      </c>
      <c r="J133" t="s">
        <v>22</v>
      </c>
      <c r="K133" t="s">
        <v>22</v>
      </c>
      <c r="L133" t="s">
        <v>27</v>
      </c>
      <c r="M133" s="9">
        <v>1.52033896375026</v>
      </c>
      <c r="N133" s="11">
        <v>42736</v>
      </c>
      <c r="O133">
        <v>209</v>
      </c>
      <c r="P133" s="11">
        <v>2017</v>
      </c>
      <c r="Q133" s="11">
        <v>2017</v>
      </c>
      <c r="R133" s="11">
        <v>2192</v>
      </c>
    </row>
    <row r="134" spans="1:20" x14ac:dyDescent="0.3">
      <c r="A134" t="s">
        <v>125</v>
      </c>
      <c r="B134" t="s">
        <v>126</v>
      </c>
      <c r="C134" t="s">
        <v>127</v>
      </c>
      <c r="D134" t="s">
        <v>128</v>
      </c>
      <c r="E134" t="s">
        <v>84</v>
      </c>
      <c r="F134" t="s">
        <v>22</v>
      </c>
      <c r="G134" t="s">
        <v>22</v>
      </c>
      <c r="H134" t="s">
        <v>27</v>
      </c>
      <c r="I134" t="s">
        <v>22</v>
      </c>
      <c r="J134" t="s">
        <v>22</v>
      </c>
      <c r="K134" t="s">
        <v>22</v>
      </c>
      <c r="L134" t="s">
        <v>27</v>
      </c>
      <c r="M134" s="9">
        <v>1.52033896375026</v>
      </c>
      <c r="N134" s="11">
        <v>43101</v>
      </c>
      <c r="O134">
        <v>621</v>
      </c>
      <c r="P134" s="11">
        <v>2018</v>
      </c>
      <c r="Q134" s="11">
        <v>2018</v>
      </c>
      <c r="R134" s="11">
        <v>2192</v>
      </c>
    </row>
    <row r="135" spans="1:20" x14ac:dyDescent="0.3">
      <c r="A135" t="s">
        <v>125</v>
      </c>
      <c r="B135" t="s">
        <v>126</v>
      </c>
      <c r="C135" t="s">
        <v>127</v>
      </c>
      <c r="D135" t="s">
        <v>128</v>
      </c>
      <c r="E135" t="s">
        <v>84</v>
      </c>
      <c r="F135" t="s">
        <v>22</v>
      </c>
      <c r="G135" t="s">
        <v>22</v>
      </c>
      <c r="H135" t="s">
        <v>27</v>
      </c>
      <c r="I135" t="s">
        <v>22</v>
      </c>
      <c r="J135" t="s">
        <v>22</v>
      </c>
      <c r="K135" t="s">
        <v>22</v>
      </c>
      <c r="L135" t="s">
        <v>27</v>
      </c>
      <c r="M135" s="9">
        <v>1.52033896375026</v>
      </c>
      <c r="N135" s="11">
        <v>43466</v>
      </c>
      <c r="O135">
        <v>3098</v>
      </c>
      <c r="P135" s="11">
        <v>2019</v>
      </c>
      <c r="Q135" s="11">
        <v>2019</v>
      </c>
      <c r="R135" s="11">
        <v>2192</v>
      </c>
    </row>
    <row r="136" spans="1:20" x14ac:dyDescent="0.3">
      <c r="A136" t="s">
        <v>125</v>
      </c>
      <c r="B136" t="s">
        <v>126</v>
      </c>
      <c r="C136" t="s">
        <v>127</v>
      </c>
      <c r="D136" t="s">
        <v>128</v>
      </c>
      <c r="E136" t="s">
        <v>84</v>
      </c>
      <c r="F136" t="s">
        <v>22</v>
      </c>
      <c r="G136" t="s">
        <v>22</v>
      </c>
      <c r="H136" t="s">
        <v>27</v>
      </c>
      <c r="I136" t="s">
        <v>22</v>
      </c>
      <c r="J136" t="s">
        <v>22</v>
      </c>
      <c r="K136" t="s">
        <v>22</v>
      </c>
      <c r="L136" t="s">
        <v>27</v>
      </c>
      <c r="M136" s="9">
        <v>1.52033896375026</v>
      </c>
      <c r="N136" s="11">
        <v>43831</v>
      </c>
      <c r="O136">
        <v>7118</v>
      </c>
      <c r="P136" s="11">
        <v>2020</v>
      </c>
      <c r="Q136" s="11">
        <v>2020</v>
      </c>
      <c r="R136" s="11">
        <v>2192</v>
      </c>
    </row>
    <row r="137" spans="1:20" x14ac:dyDescent="0.3">
      <c r="A137" t="s">
        <v>125</v>
      </c>
      <c r="B137" t="s">
        <v>126</v>
      </c>
      <c r="C137" t="s">
        <v>127</v>
      </c>
      <c r="D137" t="s">
        <v>128</v>
      </c>
      <c r="E137" t="s">
        <v>84</v>
      </c>
      <c r="F137" t="s">
        <v>22</v>
      </c>
      <c r="G137" t="s">
        <v>22</v>
      </c>
      <c r="H137" t="s">
        <v>27</v>
      </c>
      <c r="I137" t="s">
        <v>22</v>
      </c>
      <c r="J137" t="s">
        <v>22</v>
      </c>
      <c r="K137" t="s">
        <v>22</v>
      </c>
      <c r="L137" t="s">
        <v>27</v>
      </c>
      <c r="M137" s="9">
        <v>1.52033896375026</v>
      </c>
      <c r="N137" s="11">
        <v>44197</v>
      </c>
      <c r="O137">
        <v>8433</v>
      </c>
      <c r="P137" s="11">
        <v>2021</v>
      </c>
      <c r="Q137" s="11">
        <v>2021</v>
      </c>
      <c r="R137" s="11">
        <v>2192</v>
      </c>
    </row>
    <row r="138" spans="1:20" x14ac:dyDescent="0.3">
      <c r="A138" t="s">
        <v>129</v>
      </c>
      <c r="B138" t="s">
        <v>130</v>
      </c>
      <c r="C138" t="s">
        <v>131</v>
      </c>
      <c r="D138" t="s">
        <v>132</v>
      </c>
      <c r="E138" t="s">
        <v>84</v>
      </c>
      <c r="F138" t="s">
        <v>22</v>
      </c>
      <c r="G138" t="s">
        <v>22</v>
      </c>
      <c r="H138" t="s">
        <v>27</v>
      </c>
      <c r="I138" t="s">
        <v>27</v>
      </c>
      <c r="J138" t="s">
        <v>27</v>
      </c>
      <c r="K138" t="s">
        <v>27</v>
      </c>
      <c r="L138" t="s">
        <v>27</v>
      </c>
      <c r="M138" s="9">
        <v>-0.115755681857539</v>
      </c>
      <c r="N138" s="11">
        <v>42736</v>
      </c>
      <c r="O138">
        <v>6309</v>
      </c>
      <c r="P138" s="11">
        <v>2017</v>
      </c>
      <c r="Q138" s="11">
        <v>2017</v>
      </c>
      <c r="R138" s="11">
        <v>2192</v>
      </c>
    </row>
    <row r="139" spans="1:20" x14ac:dyDescent="0.3">
      <c r="A139" t="s">
        <v>129</v>
      </c>
      <c r="B139" t="s">
        <v>130</v>
      </c>
      <c r="C139" t="s">
        <v>131</v>
      </c>
      <c r="D139" t="s">
        <v>132</v>
      </c>
      <c r="E139" t="s">
        <v>84</v>
      </c>
      <c r="F139" t="s">
        <v>22</v>
      </c>
      <c r="G139" t="s">
        <v>22</v>
      </c>
      <c r="H139" t="s">
        <v>27</v>
      </c>
      <c r="I139" t="s">
        <v>27</v>
      </c>
      <c r="J139" t="s">
        <v>27</v>
      </c>
      <c r="K139" t="s">
        <v>27</v>
      </c>
      <c r="L139" t="s">
        <v>27</v>
      </c>
      <c r="M139" s="9">
        <v>-0.115755681857539</v>
      </c>
      <c r="N139" s="11">
        <v>43101</v>
      </c>
      <c r="O139">
        <v>6227</v>
      </c>
      <c r="P139" s="11">
        <v>2018</v>
      </c>
      <c r="Q139" s="11">
        <v>2018</v>
      </c>
      <c r="R139" s="11">
        <v>2192</v>
      </c>
    </row>
    <row r="140" spans="1:20" x14ac:dyDescent="0.3">
      <c r="A140" t="s">
        <v>129</v>
      </c>
      <c r="B140" t="s">
        <v>130</v>
      </c>
      <c r="C140" t="s">
        <v>131</v>
      </c>
      <c r="D140" t="s">
        <v>132</v>
      </c>
      <c r="E140" t="s">
        <v>84</v>
      </c>
      <c r="F140" t="s">
        <v>22</v>
      </c>
      <c r="G140" t="s">
        <v>22</v>
      </c>
      <c r="H140" t="s">
        <v>27</v>
      </c>
      <c r="I140" t="s">
        <v>27</v>
      </c>
      <c r="J140" t="s">
        <v>27</v>
      </c>
      <c r="K140" t="s">
        <v>27</v>
      </c>
      <c r="L140" t="s">
        <v>27</v>
      </c>
      <c r="M140" s="9">
        <v>-0.115755681857539</v>
      </c>
      <c r="N140" s="11">
        <v>43466</v>
      </c>
      <c r="O140">
        <v>5123</v>
      </c>
      <c r="P140" s="11">
        <v>2019</v>
      </c>
      <c r="Q140" s="11">
        <v>2019</v>
      </c>
      <c r="R140" s="11">
        <v>2192</v>
      </c>
    </row>
    <row r="141" spans="1:20" x14ac:dyDescent="0.3">
      <c r="A141" t="s">
        <v>129</v>
      </c>
      <c r="B141" t="s">
        <v>130</v>
      </c>
      <c r="C141" t="s">
        <v>131</v>
      </c>
      <c r="D141" t="s">
        <v>132</v>
      </c>
      <c r="E141" t="s">
        <v>84</v>
      </c>
      <c r="F141" t="s">
        <v>22</v>
      </c>
      <c r="G141" t="s">
        <v>22</v>
      </c>
      <c r="H141" t="s">
        <v>27</v>
      </c>
      <c r="I141" t="s">
        <v>27</v>
      </c>
      <c r="J141" t="s">
        <v>27</v>
      </c>
      <c r="K141" t="s">
        <v>27</v>
      </c>
      <c r="L141" t="s">
        <v>27</v>
      </c>
      <c r="M141" s="9">
        <v>-0.115755681857539</v>
      </c>
      <c r="N141" s="11">
        <v>43831</v>
      </c>
      <c r="O141">
        <v>4968</v>
      </c>
      <c r="P141" s="11">
        <v>2020</v>
      </c>
      <c r="Q141" s="11">
        <v>2020</v>
      </c>
      <c r="R141" s="11">
        <v>2192</v>
      </c>
    </row>
    <row r="142" spans="1:20" x14ac:dyDescent="0.3">
      <c r="A142" t="s">
        <v>129</v>
      </c>
      <c r="B142" t="s">
        <v>130</v>
      </c>
      <c r="C142" t="s">
        <v>131</v>
      </c>
      <c r="D142" t="s">
        <v>132</v>
      </c>
      <c r="E142" t="s">
        <v>84</v>
      </c>
      <c r="F142" t="s">
        <v>22</v>
      </c>
      <c r="G142" t="s">
        <v>22</v>
      </c>
      <c r="H142" t="s">
        <v>27</v>
      </c>
      <c r="I142" t="s">
        <v>27</v>
      </c>
      <c r="J142" t="s">
        <v>27</v>
      </c>
      <c r="K142" t="s">
        <v>27</v>
      </c>
      <c r="L142" t="s">
        <v>27</v>
      </c>
      <c r="M142" s="9">
        <v>-0.115755681857539</v>
      </c>
      <c r="N142" s="11">
        <v>44197</v>
      </c>
      <c r="O142">
        <v>3857</v>
      </c>
      <c r="P142" s="11">
        <v>2021</v>
      </c>
      <c r="Q142" s="11">
        <v>2021</v>
      </c>
      <c r="R142" s="11">
        <v>2192</v>
      </c>
    </row>
    <row r="143" spans="1:20" x14ac:dyDescent="0.3">
      <c r="A143" t="s">
        <v>133</v>
      </c>
      <c r="B143" t="s">
        <v>134</v>
      </c>
      <c r="C143" t="s">
        <v>135</v>
      </c>
      <c r="D143" t="s">
        <v>136</v>
      </c>
      <c r="E143" t="s">
        <v>84</v>
      </c>
      <c r="F143" t="s">
        <v>22</v>
      </c>
      <c r="G143" t="s">
        <v>22</v>
      </c>
      <c r="H143" t="s">
        <v>27</v>
      </c>
      <c r="I143" t="s">
        <v>22</v>
      </c>
      <c r="J143" t="s">
        <v>27</v>
      </c>
      <c r="K143" t="s">
        <v>22</v>
      </c>
      <c r="L143" t="s">
        <v>27</v>
      </c>
      <c r="M143" s="9">
        <v>0.86419779018759801</v>
      </c>
      <c r="N143" s="11">
        <v>42736</v>
      </c>
      <c r="O143">
        <v>712</v>
      </c>
      <c r="P143" s="11">
        <v>2017</v>
      </c>
      <c r="Q143" s="11">
        <v>2017</v>
      </c>
      <c r="R143" s="11">
        <v>2192</v>
      </c>
    </row>
    <row r="144" spans="1:20" x14ac:dyDescent="0.3">
      <c r="A144" t="s">
        <v>133</v>
      </c>
      <c r="B144" t="s">
        <v>134</v>
      </c>
      <c r="C144" t="s">
        <v>135</v>
      </c>
      <c r="D144" t="s">
        <v>136</v>
      </c>
      <c r="E144" t="s">
        <v>84</v>
      </c>
      <c r="F144" t="s">
        <v>22</v>
      </c>
      <c r="G144" t="s">
        <v>22</v>
      </c>
      <c r="H144" t="s">
        <v>27</v>
      </c>
      <c r="I144" t="s">
        <v>22</v>
      </c>
      <c r="J144" t="s">
        <v>27</v>
      </c>
      <c r="K144" t="s">
        <v>22</v>
      </c>
      <c r="L144" t="s">
        <v>27</v>
      </c>
      <c r="M144" s="9">
        <v>0.86419779018759801</v>
      </c>
      <c r="N144" s="11">
        <v>43101</v>
      </c>
      <c r="O144">
        <v>4182</v>
      </c>
      <c r="P144" s="11">
        <v>2018</v>
      </c>
      <c r="Q144" s="11">
        <v>2018</v>
      </c>
      <c r="R144" s="11">
        <v>2192</v>
      </c>
    </row>
    <row r="145" spans="1:18" x14ac:dyDescent="0.3">
      <c r="A145" t="s">
        <v>133</v>
      </c>
      <c r="B145" t="s">
        <v>134</v>
      </c>
      <c r="C145" t="s">
        <v>135</v>
      </c>
      <c r="D145" t="s">
        <v>136</v>
      </c>
      <c r="E145" t="s">
        <v>84</v>
      </c>
      <c r="F145" t="s">
        <v>22</v>
      </c>
      <c r="G145" t="s">
        <v>22</v>
      </c>
      <c r="H145" t="s">
        <v>27</v>
      </c>
      <c r="I145" t="s">
        <v>22</v>
      </c>
      <c r="J145" t="s">
        <v>27</v>
      </c>
      <c r="K145" t="s">
        <v>22</v>
      </c>
      <c r="L145" t="s">
        <v>27</v>
      </c>
      <c r="M145" s="9">
        <v>0.86419779018759801</v>
      </c>
      <c r="N145" s="11">
        <v>43466</v>
      </c>
      <c r="O145">
        <v>6087</v>
      </c>
      <c r="P145" s="11">
        <v>2019</v>
      </c>
      <c r="Q145" s="11">
        <v>2019</v>
      </c>
      <c r="R145" s="11">
        <v>2192</v>
      </c>
    </row>
    <row r="146" spans="1:18" x14ac:dyDescent="0.3">
      <c r="A146" t="s">
        <v>133</v>
      </c>
      <c r="B146" t="s">
        <v>134</v>
      </c>
      <c r="C146" t="s">
        <v>135</v>
      </c>
      <c r="D146" t="s">
        <v>136</v>
      </c>
      <c r="E146" t="s">
        <v>84</v>
      </c>
      <c r="F146" t="s">
        <v>22</v>
      </c>
      <c r="G146" t="s">
        <v>22</v>
      </c>
      <c r="H146" t="s">
        <v>27</v>
      </c>
      <c r="I146" t="s">
        <v>22</v>
      </c>
      <c r="J146" t="s">
        <v>27</v>
      </c>
      <c r="K146" t="s">
        <v>22</v>
      </c>
      <c r="L146" t="s">
        <v>27</v>
      </c>
      <c r="M146" s="9">
        <v>0.86419779018759801</v>
      </c>
      <c r="N146" s="11">
        <v>43831</v>
      </c>
      <c r="O146">
        <v>7494</v>
      </c>
      <c r="P146" s="11">
        <v>2020</v>
      </c>
      <c r="Q146" s="11">
        <v>2020</v>
      </c>
      <c r="R146" s="11">
        <v>2192</v>
      </c>
    </row>
    <row r="147" spans="1:18" x14ac:dyDescent="0.3">
      <c r="A147" t="s">
        <v>133</v>
      </c>
      <c r="B147" t="s">
        <v>134</v>
      </c>
      <c r="C147" t="s">
        <v>135</v>
      </c>
      <c r="D147" t="s">
        <v>136</v>
      </c>
      <c r="E147" t="s">
        <v>84</v>
      </c>
      <c r="F147" t="s">
        <v>22</v>
      </c>
      <c r="G147" t="s">
        <v>22</v>
      </c>
      <c r="H147" t="s">
        <v>27</v>
      </c>
      <c r="I147" t="s">
        <v>22</v>
      </c>
      <c r="J147" t="s">
        <v>27</v>
      </c>
      <c r="K147" t="s">
        <v>22</v>
      </c>
      <c r="L147" t="s">
        <v>27</v>
      </c>
      <c r="M147" s="9">
        <v>0.86419779018759801</v>
      </c>
      <c r="N147" s="11">
        <v>44197</v>
      </c>
      <c r="O147">
        <v>8599</v>
      </c>
      <c r="P147" s="11">
        <v>2021</v>
      </c>
      <c r="Q147" s="11">
        <v>2021</v>
      </c>
      <c r="R147" s="11">
        <v>2192</v>
      </c>
    </row>
    <row r="148" spans="1:18" x14ac:dyDescent="0.3">
      <c r="A148" t="s">
        <v>137</v>
      </c>
      <c r="B148" t="s">
        <v>138</v>
      </c>
      <c r="C148" t="s">
        <v>139</v>
      </c>
      <c r="D148" t="s">
        <v>140</v>
      </c>
      <c r="E148" t="s">
        <v>84</v>
      </c>
      <c r="F148" t="s">
        <v>22</v>
      </c>
      <c r="G148" t="s">
        <v>22</v>
      </c>
      <c r="H148" t="s">
        <v>27</v>
      </c>
      <c r="I148" t="s">
        <v>27</v>
      </c>
      <c r="J148" t="s">
        <v>27</v>
      </c>
      <c r="K148" t="s">
        <v>27</v>
      </c>
      <c r="L148" t="s">
        <v>27</v>
      </c>
      <c r="M148" s="9">
        <v>0.18148193130433601</v>
      </c>
      <c r="N148" s="11">
        <v>42736</v>
      </c>
      <c r="O148">
        <v>2390</v>
      </c>
      <c r="P148" s="11">
        <v>2017</v>
      </c>
      <c r="Q148" s="11">
        <v>2017</v>
      </c>
      <c r="R148" s="11">
        <v>2192</v>
      </c>
    </row>
    <row r="149" spans="1:18" x14ac:dyDescent="0.3">
      <c r="A149" t="s">
        <v>137</v>
      </c>
      <c r="B149" t="s">
        <v>138</v>
      </c>
      <c r="C149" t="s">
        <v>139</v>
      </c>
      <c r="D149" t="s">
        <v>140</v>
      </c>
      <c r="E149" t="s">
        <v>84</v>
      </c>
      <c r="F149" t="s">
        <v>22</v>
      </c>
      <c r="G149" t="s">
        <v>22</v>
      </c>
      <c r="H149" t="s">
        <v>27</v>
      </c>
      <c r="I149" t="s">
        <v>27</v>
      </c>
      <c r="J149" t="s">
        <v>27</v>
      </c>
      <c r="K149" t="s">
        <v>27</v>
      </c>
      <c r="L149" t="s">
        <v>27</v>
      </c>
      <c r="M149" s="9">
        <v>0.18148193130433601</v>
      </c>
      <c r="N149" s="11">
        <v>43101</v>
      </c>
      <c r="O149">
        <v>2415</v>
      </c>
      <c r="P149" s="11">
        <v>2018</v>
      </c>
      <c r="Q149" s="11">
        <v>2018</v>
      </c>
      <c r="R149" s="11">
        <v>2192</v>
      </c>
    </row>
    <row r="150" spans="1:18" x14ac:dyDescent="0.3">
      <c r="A150" t="s">
        <v>137</v>
      </c>
      <c r="B150" t="s">
        <v>138</v>
      </c>
      <c r="C150" t="s">
        <v>139</v>
      </c>
      <c r="D150" t="s">
        <v>140</v>
      </c>
      <c r="E150" t="s">
        <v>84</v>
      </c>
      <c r="F150" t="s">
        <v>22</v>
      </c>
      <c r="G150" t="s">
        <v>22</v>
      </c>
      <c r="H150" t="s">
        <v>27</v>
      </c>
      <c r="I150" t="s">
        <v>27</v>
      </c>
      <c r="J150" t="s">
        <v>27</v>
      </c>
      <c r="K150" t="s">
        <v>27</v>
      </c>
      <c r="L150" t="s">
        <v>27</v>
      </c>
      <c r="M150" s="9">
        <v>0.18148193130433601</v>
      </c>
      <c r="N150" s="11">
        <v>43466</v>
      </c>
      <c r="O150">
        <v>3461</v>
      </c>
      <c r="P150" s="11">
        <v>2019</v>
      </c>
      <c r="Q150" s="11">
        <v>2019</v>
      </c>
      <c r="R150" s="11">
        <v>2192</v>
      </c>
    </row>
    <row r="151" spans="1:18" x14ac:dyDescent="0.3">
      <c r="A151" t="s">
        <v>137</v>
      </c>
      <c r="B151" t="s">
        <v>138</v>
      </c>
      <c r="C151" t="s">
        <v>139</v>
      </c>
      <c r="D151" t="s">
        <v>140</v>
      </c>
      <c r="E151" t="s">
        <v>84</v>
      </c>
      <c r="F151" t="s">
        <v>22</v>
      </c>
      <c r="G151" t="s">
        <v>22</v>
      </c>
      <c r="H151" t="s">
        <v>27</v>
      </c>
      <c r="I151" t="s">
        <v>27</v>
      </c>
      <c r="J151" t="s">
        <v>27</v>
      </c>
      <c r="K151" t="s">
        <v>27</v>
      </c>
      <c r="L151" t="s">
        <v>27</v>
      </c>
      <c r="M151" s="9">
        <v>0.18148193130433601</v>
      </c>
      <c r="N151" s="11">
        <v>43831</v>
      </c>
      <c r="O151">
        <v>3850</v>
      </c>
      <c r="P151" s="11">
        <v>2020</v>
      </c>
      <c r="Q151" s="11">
        <v>2020</v>
      </c>
      <c r="R151" s="11">
        <v>2192</v>
      </c>
    </row>
    <row r="152" spans="1:18" x14ac:dyDescent="0.3">
      <c r="A152" t="s">
        <v>137</v>
      </c>
      <c r="B152" t="s">
        <v>138</v>
      </c>
      <c r="C152" t="s">
        <v>139</v>
      </c>
      <c r="D152" t="s">
        <v>140</v>
      </c>
      <c r="E152" t="s">
        <v>84</v>
      </c>
      <c r="F152" t="s">
        <v>22</v>
      </c>
      <c r="G152" t="s">
        <v>22</v>
      </c>
      <c r="H152" t="s">
        <v>27</v>
      </c>
      <c r="I152" t="s">
        <v>27</v>
      </c>
      <c r="J152" t="s">
        <v>27</v>
      </c>
      <c r="K152" t="s">
        <v>27</v>
      </c>
      <c r="L152" t="s">
        <v>27</v>
      </c>
      <c r="M152" s="9">
        <v>0.18148193130433601</v>
      </c>
      <c r="N152" s="11">
        <v>44197</v>
      </c>
      <c r="O152">
        <v>4657</v>
      </c>
      <c r="P152" s="11">
        <v>2021</v>
      </c>
      <c r="Q152" s="11">
        <v>2021</v>
      </c>
      <c r="R152" s="11">
        <v>2192</v>
      </c>
    </row>
    <row r="153" spans="1:18" x14ac:dyDescent="0.3">
      <c r="A153" t="s">
        <v>141</v>
      </c>
      <c r="B153" t="s">
        <v>142</v>
      </c>
      <c r="C153" t="s">
        <v>143</v>
      </c>
      <c r="D153" t="s">
        <v>144</v>
      </c>
      <c r="E153" t="s">
        <v>145</v>
      </c>
      <c r="F153" t="s">
        <v>22</v>
      </c>
      <c r="G153" t="s">
        <v>22</v>
      </c>
      <c r="H153" t="s">
        <v>22</v>
      </c>
      <c r="I153" t="s">
        <v>27</v>
      </c>
      <c r="J153" t="s">
        <v>27</v>
      </c>
      <c r="K153" t="s">
        <v>22</v>
      </c>
      <c r="L153" t="s">
        <v>27</v>
      </c>
      <c r="M153" s="9">
        <v>0.36636455401735002</v>
      </c>
      <c r="N153" s="11">
        <v>42736</v>
      </c>
      <c r="O153">
        <v>2519</v>
      </c>
      <c r="P153" s="11">
        <v>2017</v>
      </c>
      <c r="Q153" s="11">
        <v>2017</v>
      </c>
      <c r="R153" s="11">
        <v>2192</v>
      </c>
    </row>
    <row r="154" spans="1:18" x14ac:dyDescent="0.3">
      <c r="A154" t="s">
        <v>141</v>
      </c>
      <c r="B154" t="s">
        <v>142</v>
      </c>
      <c r="C154" t="s">
        <v>143</v>
      </c>
      <c r="D154" t="s">
        <v>144</v>
      </c>
      <c r="E154" t="s">
        <v>145</v>
      </c>
      <c r="F154" t="s">
        <v>22</v>
      </c>
      <c r="G154" t="s">
        <v>22</v>
      </c>
      <c r="H154" t="s">
        <v>22</v>
      </c>
      <c r="I154" t="s">
        <v>27</v>
      </c>
      <c r="J154" t="s">
        <v>27</v>
      </c>
      <c r="K154" t="s">
        <v>22</v>
      </c>
      <c r="L154" t="s">
        <v>27</v>
      </c>
      <c r="M154" s="9">
        <v>0.36636455401735002</v>
      </c>
      <c r="N154" s="11">
        <v>43101</v>
      </c>
      <c r="O154">
        <v>3938</v>
      </c>
      <c r="P154" s="11">
        <v>2018</v>
      </c>
      <c r="Q154" s="11">
        <v>2018</v>
      </c>
      <c r="R154" s="11">
        <v>2192</v>
      </c>
    </row>
    <row r="155" spans="1:18" x14ac:dyDescent="0.3">
      <c r="A155" t="s">
        <v>141</v>
      </c>
      <c r="B155" t="s">
        <v>142</v>
      </c>
      <c r="C155" t="s">
        <v>143</v>
      </c>
      <c r="D155" t="s">
        <v>144</v>
      </c>
      <c r="E155" t="s">
        <v>145</v>
      </c>
      <c r="F155" t="s">
        <v>22</v>
      </c>
      <c r="G155" t="s">
        <v>22</v>
      </c>
      <c r="H155" t="s">
        <v>22</v>
      </c>
      <c r="I155" t="s">
        <v>27</v>
      </c>
      <c r="J155" t="s">
        <v>27</v>
      </c>
      <c r="K155" t="s">
        <v>22</v>
      </c>
      <c r="L155" t="s">
        <v>27</v>
      </c>
      <c r="M155" s="9">
        <v>0.36636455401735002</v>
      </c>
      <c r="N155" s="11">
        <v>43466</v>
      </c>
      <c r="O155">
        <v>5190</v>
      </c>
      <c r="P155" s="11">
        <v>2019</v>
      </c>
      <c r="Q155" s="11">
        <v>2019</v>
      </c>
      <c r="R155" s="11">
        <v>2192</v>
      </c>
    </row>
    <row r="156" spans="1:18" x14ac:dyDescent="0.3">
      <c r="A156" t="s">
        <v>141</v>
      </c>
      <c r="B156" t="s">
        <v>142</v>
      </c>
      <c r="C156" t="s">
        <v>143</v>
      </c>
      <c r="D156" t="s">
        <v>144</v>
      </c>
      <c r="E156" t="s">
        <v>145</v>
      </c>
      <c r="F156" t="s">
        <v>22</v>
      </c>
      <c r="G156" t="s">
        <v>22</v>
      </c>
      <c r="H156" t="s">
        <v>22</v>
      </c>
      <c r="I156" t="s">
        <v>27</v>
      </c>
      <c r="J156" t="s">
        <v>27</v>
      </c>
      <c r="K156" t="s">
        <v>22</v>
      </c>
      <c r="L156" t="s">
        <v>27</v>
      </c>
      <c r="M156" s="9">
        <v>0.36636455401735002</v>
      </c>
      <c r="N156" s="11">
        <v>43831</v>
      </c>
      <c r="O156">
        <v>8203</v>
      </c>
      <c r="P156" s="11">
        <v>2020</v>
      </c>
      <c r="Q156" s="11">
        <v>2020</v>
      </c>
      <c r="R156" s="11">
        <v>2192</v>
      </c>
    </row>
    <row r="157" spans="1:18" x14ac:dyDescent="0.3">
      <c r="A157" t="s">
        <v>141</v>
      </c>
      <c r="B157" t="s">
        <v>142</v>
      </c>
      <c r="C157" t="s">
        <v>143</v>
      </c>
      <c r="D157" t="s">
        <v>144</v>
      </c>
      <c r="E157" t="s">
        <v>145</v>
      </c>
      <c r="F157" t="s">
        <v>22</v>
      </c>
      <c r="G157" t="s">
        <v>22</v>
      </c>
      <c r="H157" t="s">
        <v>22</v>
      </c>
      <c r="I157" t="s">
        <v>27</v>
      </c>
      <c r="J157" t="s">
        <v>27</v>
      </c>
      <c r="K157" t="s">
        <v>22</v>
      </c>
      <c r="L157" t="s">
        <v>27</v>
      </c>
      <c r="M157" s="9">
        <v>0.36636455401735002</v>
      </c>
      <c r="N157" s="11">
        <v>44197</v>
      </c>
      <c r="O157">
        <v>8780</v>
      </c>
      <c r="P157" s="11">
        <v>2021</v>
      </c>
      <c r="Q157" s="11">
        <v>2021</v>
      </c>
      <c r="R157" s="11">
        <v>2192</v>
      </c>
    </row>
    <row r="158" spans="1:18" x14ac:dyDescent="0.3">
      <c r="A158" t="s">
        <v>146</v>
      </c>
      <c r="B158" t="s">
        <v>147</v>
      </c>
      <c r="C158" t="s">
        <v>148</v>
      </c>
      <c r="D158" t="s">
        <v>149</v>
      </c>
      <c r="E158" t="s">
        <v>145</v>
      </c>
      <c r="F158" t="s">
        <v>22</v>
      </c>
      <c r="G158" t="s">
        <v>22</v>
      </c>
      <c r="H158" t="s">
        <v>22</v>
      </c>
      <c r="I158" t="s">
        <v>22</v>
      </c>
      <c r="J158" t="s">
        <v>22</v>
      </c>
      <c r="K158" t="s">
        <v>22</v>
      </c>
      <c r="L158" t="s">
        <v>27</v>
      </c>
      <c r="M158" s="9">
        <v>1.81422968886976</v>
      </c>
      <c r="N158" s="11">
        <v>42736</v>
      </c>
      <c r="O158">
        <v>138</v>
      </c>
      <c r="P158" s="11">
        <v>2017</v>
      </c>
      <c r="Q158" s="11">
        <v>2017</v>
      </c>
      <c r="R158" s="11">
        <v>2192</v>
      </c>
    </row>
    <row r="159" spans="1:18" x14ac:dyDescent="0.3">
      <c r="A159" t="s">
        <v>146</v>
      </c>
      <c r="B159" t="s">
        <v>147</v>
      </c>
      <c r="C159" t="s">
        <v>148</v>
      </c>
      <c r="D159" t="s">
        <v>149</v>
      </c>
      <c r="E159" t="s">
        <v>145</v>
      </c>
      <c r="F159" t="s">
        <v>22</v>
      </c>
      <c r="G159" t="s">
        <v>22</v>
      </c>
      <c r="H159" t="s">
        <v>22</v>
      </c>
      <c r="I159" t="s">
        <v>22</v>
      </c>
      <c r="J159" t="s">
        <v>22</v>
      </c>
      <c r="K159" t="s">
        <v>22</v>
      </c>
      <c r="L159" t="s">
        <v>27</v>
      </c>
      <c r="M159" s="9">
        <v>1.81422968886976</v>
      </c>
      <c r="N159" s="11">
        <v>43101</v>
      </c>
      <c r="O159">
        <v>286</v>
      </c>
      <c r="P159" s="11">
        <v>2018</v>
      </c>
      <c r="Q159" s="11">
        <v>2018</v>
      </c>
      <c r="R159" s="11">
        <v>2192</v>
      </c>
    </row>
    <row r="160" spans="1:18" x14ac:dyDescent="0.3">
      <c r="A160" t="s">
        <v>146</v>
      </c>
      <c r="B160" t="s">
        <v>147</v>
      </c>
      <c r="C160" t="s">
        <v>148</v>
      </c>
      <c r="D160" t="s">
        <v>149</v>
      </c>
      <c r="E160" t="s">
        <v>145</v>
      </c>
      <c r="F160" t="s">
        <v>22</v>
      </c>
      <c r="G160" t="s">
        <v>22</v>
      </c>
      <c r="H160" t="s">
        <v>22</v>
      </c>
      <c r="I160" t="s">
        <v>22</v>
      </c>
      <c r="J160" t="s">
        <v>22</v>
      </c>
      <c r="K160" t="s">
        <v>22</v>
      </c>
      <c r="L160" t="s">
        <v>27</v>
      </c>
      <c r="M160" s="9">
        <v>1.81422968886976</v>
      </c>
      <c r="N160" s="11">
        <v>43466</v>
      </c>
      <c r="O160">
        <v>6750</v>
      </c>
      <c r="P160" s="11">
        <v>2019</v>
      </c>
      <c r="Q160" s="11">
        <v>2019</v>
      </c>
      <c r="R160" s="11">
        <v>2192</v>
      </c>
    </row>
    <row r="161" spans="1:18" x14ac:dyDescent="0.3">
      <c r="A161" t="s">
        <v>146</v>
      </c>
      <c r="B161" t="s">
        <v>147</v>
      </c>
      <c r="C161" t="s">
        <v>148</v>
      </c>
      <c r="D161" t="s">
        <v>149</v>
      </c>
      <c r="E161" t="s">
        <v>145</v>
      </c>
      <c r="F161" t="s">
        <v>22</v>
      </c>
      <c r="G161" t="s">
        <v>22</v>
      </c>
      <c r="H161" t="s">
        <v>22</v>
      </c>
      <c r="I161" t="s">
        <v>22</v>
      </c>
      <c r="J161" t="s">
        <v>22</v>
      </c>
      <c r="K161" t="s">
        <v>22</v>
      </c>
      <c r="L161" t="s">
        <v>27</v>
      </c>
      <c r="M161" s="9">
        <v>1.81422968886976</v>
      </c>
      <c r="N161" s="11">
        <v>43831</v>
      </c>
      <c r="O161">
        <v>8254</v>
      </c>
      <c r="P161" s="11">
        <v>2020</v>
      </c>
      <c r="Q161" s="11">
        <v>2020</v>
      </c>
      <c r="R161" s="11">
        <v>2192</v>
      </c>
    </row>
    <row r="162" spans="1:18" x14ac:dyDescent="0.3">
      <c r="A162" t="s">
        <v>146</v>
      </c>
      <c r="B162" t="s">
        <v>147</v>
      </c>
      <c r="C162" t="s">
        <v>148</v>
      </c>
      <c r="D162" t="s">
        <v>149</v>
      </c>
      <c r="E162" t="s">
        <v>145</v>
      </c>
      <c r="F162" t="s">
        <v>22</v>
      </c>
      <c r="G162" t="s">
        <v>22</v>
      </c>
      <c r="H162" t="s">
        <v>22</v>
      </c>
      <c r="I162" t="s">
        <v>22</v>
      </c>
      <c r="J162" t="s">
        <v>22</v>
      </c>
      <c r="K162" t="s">
        <v>22</v>
      </c>
      <c r="L162" t="s">
        <v>27</v>
      </c>
      <c r="M162" s="9">
        <v>1.81422968886976</v>
      </c>
      <c r="N162" s="11">
        <v>44197</v>
      </c>
      <c r="O162">
        <v>8656</v>
      </c>
      <c r="P162" s="11">
        <v>2021</v>
      </c>
      <c r="Q162" s="11">
        <v>2021</v>
      </c>
      <c r="R162" s="11">
        <v>2192</v>
      </c>
    </row>
    <row r="163" spans="1:18" x14ac:dyDescent="0.3">
      <c r="A163" t="s">
        <v>150</v>
      </c>
      <c r="B163" t="s">
        <v>151</v>
      </c>
      <c r="C163" t="s">
        <v>152</v>
      </c>
      <c r="D163" t="s">
        <v>153</v>
      </c>
      <c r="E163" t="s">
        <v>145</v>
      </c>
      <c r="F163" t="s">
        <v>22</v>
      </c>
      <c r="G163" t="s">
        <v>22</v>
      </c>
      <c r="H163" t="s">
        <v>22</v>
      </c>
      <c r="I163" t="s">
        <v>27</v>
      </c>
      <c r="J163" t="s">
        <v>27</v>
      </c>
      <c r="K163" t="s">
        <v>22</v>
      </c>
      <c r="L163" t="s">
        <v>22</v>
      </c>
      <c r="M163" s="9">
        <v>-7.1596691853915498E-2</v>
      </c>
      <c r="N163" s="11">
        <v>42736</v>
      </c>
      <c r="O163">
        <v>8873</v>
      </c>
      <c r="P163" s="11">
        <v>2017</v>
      </c>
      <c r="Q163" s="11">
        <v>2017</v>
      </c>
      <c r="R163" s="11">
        <v>2192</v>
      </c>
    </row>
    <row r="164" spans="1:18" x14ac:dyDescent="0.3">
      <c r="A164" t="s">
        <v>150</v>
      </c>
      <c r="B164" t="s">
        <v>151</v>
      </c>
      <c r="C164" t="s">
        <v>152</v>
      </c>
      <c r="D164" t="s">
        <v>153</v>
      </c>
      <c r="E164" t="s">
        <v>145</v>
      </c>
      <c r="F164" t="s">
        <v>22</v>
      </c>
      <c r="G164" t="s">
        <v>22</v>
      </c>
      <c r="H164" t="s">
        <v>22</v>
      </c>
      <c r="I164" t="s">
        <v>27</v>
      </c>
      <c r="J164" t="s">
        <v>27</v>
      </c>
      <c r="K164" t="s">
        <v>22</v>
      </c>
      <c r="L164" t="s">
        <v>22</v>
      </c>
      <c r="M164" s="9">
        <v>-7.1596691853915498E-2</v>
      </c>
      <c r="N164" s="11">
        <v>43101</v>
      </c>
      <c r="O164">
        <v>8484</v>
      </c>
      <c r="P164" s="11">
        <v>2018</v>
      </c>
      <c r="Q164" s="11">
        <v>2018</v>
      </c>
      <c r="R164" s="11">
        <v>2192</v>
      </c>
    </row>
    <row r="165" spans="1:18" x14ac:dyDescent="0.3">
      <c r="A165" t="s">
        <v>150</v>
      </c>
      <c r="B165" t="s">
        <v>151</v>
      </c>
      <c r="C165" t="s">
        <v>152</v>
      </c>
      <c r="D165" t="s">
        <v>153</v>
      </c>
      <c r="E165" t="s">
        <v>145</v>
      </c>
      <c r="F165" t="s">
        <v>22</v>
      </c>
      <c r="G165" t="s">
        <v>22</v>
      </c>
      <c r="H165" t="s">
        <v>22</v>
      </c>
      <c r="I165" t="s">
        <v>27</v>
      </c>
      <c r="J165" t="s">
        <v>27</v>
      </c>
      <c r="K165" t="s">
        <v>22</v>
      </c>
      <c r="L165" t="s">
        <v>22</v>
      </c>
      <c r="M165" s="9">
        <v>-7.1596691853915498E-2</v>
      </c>
      <c r="N165" s="11">
        <v>43466</v>
      </c>
      <c r="O165">
        <v>7883</v>
      </c>
      <c r="P165" s="11">
        <v>2019</v>
      </c>
      <c r="Q165" s="11">
        <v>2019</v>
      </c>
      <c r="R165" s="11">
        <v>2192</v>
      </c>
    </row>
    <row r="166" spans="1:18" x14ac:dyDescent="0.3">
      <c r="A166" t="s">
        <v>150</v>
      </c>
      <c r="B166" t="s">
        <v>151</v>
      </c>
      <c r="C166" t="s">
        <v>152</v>
      </c>
      <c r="D166" t="s">
        <v>153</v>
      </c>
      <c r="E166" t="s">
        <v>145</v>
      </c>
      <c r="F166" t="s">
        <v>22</v>
      </c>
      <c r="G166" t="s">
        <v>22</v>
      </c>
      <c r="H166" t="s">
        <v>22</v>
      </c>
      <c r="I166" t="s">
        <v>27</v>
      </c>
      <c r="J166" t="s">
        <v>27</v>
      </c>
      <c r="K166" t="s">
        <v>22</v>
      </c>
      <c r="L166" t="s">
        <v>22</v>
      </c>
      <c r="M166" s="9">
        <v>-7.1596691853915498E-2</v>
      </c>
      <c r="N166" s="11">
        <v>43831</v>
      </c>
      <c r="O166">
        <v>7499</v>
      </c>
      <c r="P166" s="11">
        <v>2020</v>
      </c>
      <c r="Q166" s="11">
        <v>2020</v>
      </c>
      <c r="R166" s="11">
        <v>2192</v>
      </c>
    </row>
    <row r="167" spans="1:18" x14ac:dyDescent="0.3">
      <c r="A167" t="s">
        <v>150</v>
      </c>
      <c r="B167" t="s">
        <v>151</v>
      </c>
      <c r="C167" t="s">
        <v>152</v>
      </c>
      <c r="D167" t="s">
        <v>153</v>
      </c>
      <c r="E167" t="s">
        <v>145</v>
      </c>
      <c r="F167" t="s">
        <v>22</v>
      </c>
      <c r="G167" t="s">
        <v>22</v>
      </c>
      <c r="H167" t="s">
        <v>22</v>
      </c>
      <c r="I167" t="s">
        <v>27</v>
      </c>
      <c r="J167" t="s">
        <v>27</v>
      </c>
      <c r="K167" t="s">
        <v>22</v>
      </c>
      <c r="L167" t="s">
        <v>22</v>
      </c>
      <c r="M167" s="9">
        <v>-7.1596691853915498E-2</v>
      </c>
      <c r="N167" s="11">
        <v>44197</v>
      </c>
      <c r="O167">
        <v>6592</v>
      </c>
      <c r="P167" s="11">
        <v>2021</v>
      </c>
      <c r="Q167" s="11">
        <v>2021</v>
      </c>
      <c r="R167" s="11">
        <v>2192</v>
      </c>
    </row>
    <row r="168" spans="1:18" x14ac:dyDescent="0.3">
      <c r="A168" t="s">
        <v>154</v>
      </c>
      <c r="B168" t="s">
        <v>155</v>
      </c>
      <c r="C168" t="s">
        <v>156</v>
      </c>
      <c r="D168" t="s">
        <v>157</v>
      </c>
      <c r="E168" t="s">
        <v>145</v>
      </c>
      <c r="F168" t="s">
        <v>22</v>
      </c>
      <c r="G168" t="s">
        <v>22</v>
      </c>
      <c r="H168" t="s">
        <v>22</v>
      </c>
      <c r="I168" t="s">
        <v>27</v>
      </c>
      <c r="J168" t="s">
        <v>27</v>
      </c>
      <c r="K168" t="s">
        <v>22</v>
      </c>
      <c r="L168" t="s">
        <v>22</v>
      </c>
      <c r="M168" s="9">
        <v>0.30577482876902201</v>
      </c>
      <c r="N168" s="11">
        <v>42736</v>
      </c>
      <c r="O168">
        <v>3297</v>
      </c>
      <c r="P168" s="11">
        <v>2017</v>
      </c>
      <c r="Q168" s="11">
        <v>2017</v>
      </c>
      <c r="R168" s="11">
        <v>2192</v>
      </c>
    </row>
    <row r="169" spans="1:18" x14ac:dyDescent="0.3">
      <c r="A169" t="s">
        <v>154</v>
      </c>
      <c r="B169" t="s">
        <v>155</v>
      </c>
      <c r="C169" t="s">
        <v>156</v>
      </c>
      <c r="D169" t="s">
        <v>157</v>
      </c>
      <c r="E169" t="s">
        <v>145</v>
      </c>
      <c r="F169" t="s">
        <v>22</v>
      </c>
      <c r="G169" t="s">
        <v>22</v>
      </c>
      <c r="H169" t="s">
        <v>22</v>
      </c>
      <c r="I169" t="s">
        <v>27</v>
      </c>
      <c r="J169" t="s">
        <v>27</v>
      </c>
      <c r="K169" t="s">
        <v>22</v>
      </c>
      <c r="L169" t="s">
        <v>22</v>
      </c>
      <c r="M169" s="9">
        <v>0.30577482876902201</v>
      </c>
      <c r="N169" s="11">
        <v>43101</v>
      </c>
      <c r="O169">
        <v>4866</v>
      </c>
      <c r="P169" s="11">
        <v>2018</v>
      </c>
      <c r="Q169" s="11">
        <v>2018</v>
      </c>
      <c r="R169" s="11">
        <v>2192</v>
      </c>
    </row>
    <row r="170" spans="1:18" x14ac:dyDescent="0.3">
      <c r="A170" t="s">
        <v>154</v>
      </c>
      <c r="B170" t="s">
        <v>155</v>
      </c>
      <c r="C170" t="s">
        <v>156</v>
      </c>
      <c r="D170" t="s">
        <v>157</v>
      </c>
      <c r="E170" t="s">
        <v>145</v>
      </c>
      <c r="F170" t="s">
        <v>22</v>
      </c>
      <c r="G170" t="s">
        <v>22</v>
      </c>
      <c r="H170" t="s">
        <v>22</v>
      </c>
      <c r="I170" t="s">
        <v>27</v>
      </c>
      <c r="J170" t="s">
        <v>27</v>
      </c>
      <c r="K170" t="s">
        <v>22</v>
      </c>
      <c r="L170" t="s">
        <v>22</v>
      </c>
      <c r="M170" s="9">
        <v>0.30577482876902201</v>
      </c>
      <c r="N170" s="11">
        <v>43466</v>
      </c>
      <c r="O170">
        <v>4928</v>
      </c>
      <c r="P170" s="11">
        <v>2019</v>
      </c>
      <c r="Q170" s="11">
        <v>2019</v>
      </c>
      <c r="R170" s="11">
        <v>2192</v>
      </c>
    </row>
    <row r="171" spans="1:18" x14ac:dyDescent="0.3">
      <c r="A171" t="s">
        <v>154</v>
      </c>
      <c r="B171" t="s">
        <v>155</v>
      </c>
      <c r="C171" t="s">
        <v>156</v>
      </c>
      <c r="D171" t="s">
        <v>157</v>
      </c>
      <c r="E171" t="s">
        <v>145</v>
      </c>
      <c r="F171" t="s">
        <v>22</v>
      </c>
      <c r="G171" t="s">
        <v>22</v>
      </c>
      <c r="H171" t="s">
        <v>22</v>
      </c>
      <c r="I171" t="s">
        <v>27</v>
      </c>
      <c r="J171" t="s">
        <v>27</v>
      </c>
      <c r="K171" t="s">
        <v>22</v>
      </c>
      <c r="L171" t="s">
        <v>22</v>
      </c>
      <c r="M171" s="9">
        <v>0.30577482876902201</v>
      </c>
      <c r="N171" s="11">
        <v>43831</v>
      </c>
      <c r="O171">
        <v>8451</v>
      </c>
      <c r="P171" s="11">
        <v>2020</v>
      </c>
      <c r="Q171" s="11">
        <v>2020</v>
      </c>
      <c r="R171" s="11">
        <v>2192</v>
      </c>
    </row>
    <row r="172" spans="1:18" x14ac:dyDescent="0.3">
      <c r="A172" t="s">
        <v>154</v>
      </c>
      <c r="B172" t="s">
        <v>155</v>
      </c>
      <c r="C172" t="s">
        <v>156</v>
      </c>
      <c r="D172" t="s">
        <v>157</v>
      </c>
      <c r="E172" t="s">
        <v>145</v>
      </c>
      <c r="F172" t="s">
        <v>22</v>
      </c>
      <c r="G172" t="s">
        <v>22</v>
      </c>
      <c r="H172" t="s">
        <v>22</v>
      </c>
      <c r="I172" t="s">
        <v>27</v>
      </c>
      <c r="J172" t="s">
        <v>27</v>
      </c>
      <c r="K172" t="s">
        <v>22</v>
      </c>
      <c r="L172" t="s">
        <v>22</v>
      </c>
      <c r="M172" s="9">
        <v>0.30577482876902201</v>
      </c>
      <c r="N172" s="11">
        <v>44197</v>
      </c>
      <c r="O172">
        <v>9585</v>
      </c>
      <c r="P172" s="11">
        <v>2021</v>
      </c>
      <c r="Q172" s="11">
        <v>2021</v>
      </c>
      <c r="R172" s="11">
        <v>2192</v>
      </c>
    </row>
    <row r="173" spans="1:18" x14ac:dyDescent="0.3">
      <c r="A173" t="s">
        <v>158</v>
      </c>
      <c r="B173" t="s">
        <v>159</v>
      </c>
      <c r="C173" t="s">
        <v>160</v>
      </c>
      <c r="D173" t="s">
        <v>161</v>
      </c>
      <c r="E173" t="s">
        <v>145</v>
      </c>
      <c r="F173" t="s">
        <v>22</v>
      </c>
      <c r="G173" t="s">
        <v>22</v>
      </c>
      <c r="H173" t="s">
        <v>22</v>
      </c>
      <c r="I173" t="s">
        <v>22</v>
      </c>
      <c r="J173" t="s">
        <v>22</v>
      </c>
      <c r="K173" t="s">
        <v>22</v>
      </c>
      <c r="L173" t="s">
        <v>22</v>
      </c>
      <c r="M173" s="9">
        <v>0.71660086943635504</v>
      </c>
      <c r="N173" s="11">
        <v>42736</v>
      </c>
      <c r="O173">
        <v>1092</v>
      </c>
      <c r="P173" s="11">
        <v>2017</v>
      </c>
      <c r="Q173" s="11">
        <v>2017</v>
      </c>
      <c r="R173" s="11">
        <v>2192</v>
      </c>
    </row>
    <row r="174" spans="1:18" x14ac:dyDescent="0.3">
      <c r="A174" t="s">
        <v>158</v>
      </c>
      <c r="B174" t="s">
        <v>159</v>
      </c>
      <c r="C174" t="s">
        <v>160</v>
      </c>
      <c r="D174" t="s">
        <v>161</v>
      </c>
      <c r="E174" t="s">
        <v>145</v>
      </c>
      <c r="F174" t="s">
        <v>22</v>
      </c>
      <c r="G174" t="s">
        <v>22</v>
      </c>
      <c r="H174" t="s">
        <v>22</v>
      </c>
      <c r="I174" t="s">
        <v>22</v>
      </c>
      <c r="J174" t="s">
        <v>22</v>
      </c>
      <c r="K174" t="s">
        <v>22</v>
      </c>
      <c r="L174" t="s">
        <v>22</v>
      </c>
      <c r="M174" s="9">
        <v>0.71660086943635504</v>
      </c>
      <c r="N174" s="11">
        <v>43101</v>
      </c>
      <c r="O174">
        <v>3140</v>
      </c>
      <c r="P174" s="11">
        <v>2018</v>
      </c>
      <c r="Q174" s="11">
        <v>2018</v>
      </c>
      <c r="R174" s="11">
        <v>2192</v>
      </c>
    </row>
    <row r="175" spans="1:18" x14ac:dyDescent="0.3">
      <c r="A175" t="s">
        <v>158</v>
      </c>
      <c r="B175" t="s">
        <v>159</v>
      </c>
      <c r="C175" t="s">
        <v>160</v>
      </c>
      <c r="D175" t="s">
        <v>161</v>
      </c>
      <c r="E175" t="s">
        <v>145</v>
      </c>
      <c r="F175" t="s">
        <v>22</v>
      </c>
      <c r="G175" t="s">
        <v>22</v>
      </c>
      <c r="H175" t="s">
        <v>22</v>
      </c>
      <c r="I175" t="s">
        <v>22</v>
      </c>
      <c r="J175" t="s">
        <v>22</v>
      </c>
      <c r="K175" t="s">
        <v>22</v>
      </c>
      <c r="L175" t="s">
        <v>22</v>
      </c>
      <c r="M175" s="9">
        <v>0.71660086943635504</v>
      </c>
      <c r="N175" s="11">
        <v>43466</v>
      </c>
      <c r="O175">
        <v>4123</v>
      </c>
      <c r="P175" s="11">
        <v>2019</v>
      </c>
      <c r="Q175" s="11">
        <v>2019</v>
      </c>
      <c r="R175" s="11">
        <v>2192</v>
      </c>
    </row>
    <row r="176" spans="1:18" x14ac:dyDescent="0.3">
      <c r="A176" t="s">
        <v>158</v>
      </c>
      <c r="B176" t="s">
        <v>159</v>
      </c>
      <c r="C176" t="s">
        <v>160</v>
      </c>
      <c r="D176" t="s">
        <v>161</v>
      </c>
      <c r="E176" t="s">
        <v>145</v>
      </c>
      <c r="F176" t="s">
        <v>22</v>
      </c>
      <c r="G176" t="s">
        <v>22</v>
      </c>
      <c r="H176" t="s">
        <v>22</v>
      </c>
      <c r="I176" t="s">
        <v>22</v>
      </c>
      <c r="J176" t="s">
        <v>22</v>
      </c>
      <c r="K176" t="s">
        <v>22</v>
      </c>
      <c r="L176" t="s">
        <v>22</v>
      </c>
      <c r="M176" s="9">
        <v>0.71660086943635504</v>
      </c>
      <c r="N176" s="11">
        <v>43831</v>
      </c>
      <c r="O176">
        <v>4366</v>
      </c>
      <c r="P176" s="11">
        <v>2020</v>
      </c>
      <c r="Q176" s="11">
        <v>2020</v>
      </c>
      <c r="R176" s="11">
        <v>2192</v>
      </c>
    </row>
    <row r="177" spans="1:18" x14ac:dyDescent="0.3">
      <c r="A177" t="s">
        <v>158</v>
      </c>
      <c r="B177" t="s">
        <v>159</v>
      </c>
      <c r="C177" t="s">
        <v>160</v>
      </c>
      <c r="D177" t="s">
        <v>161</v>
      </c>
      <c r="E177" t="s">
        <v>145</v>
      </c>
      <c r="F177" t="s">
        <v>22</v>
      </c>
      <c r="G177" t="s">
        <v>22</v>
      </c>
      <c r="H177" t="s">
        <v>22</v>
      </c>
      <c r="I177" t="s">
        <v>22</v>
      </c>
      <c r="J177" t="s">
        <v>22</v>
      </c>
      <c r="K177" t="s">
        <v>22</v>
      </c>
      <c r="L177" t="s">
        <v>22</v>
      </c>
      <c r="M177" s="9">
        <v>0.71660086943635504</v>
      </c>
      <c r="N177" s="11">
        <v>44197</v>
      </c>
      <c r="O177">
        <v>9482</v>
      </c>
      <c r="P177" s="11">
        <v>2021</v>
      </c>
      <c r="Q177" s="11">
        <v>2021</v>
      </c>
      <c r="R177" s="11">
        <v>2192</v>
      </c>
    </row>
    <row r="178" spans="1:18" x14ac:dyDescent="0.3">
      <c r="A178" t="s">
        <v>162</v>
      </c>
      <c r="B178" t="s">
        <v>163</v>
      </c>
      <c r="C178" t="s">
        <v>164</v>
      </c>
      <c r="D178" t="s">
        <v>165</v>
      </c>
      <c r="E178" t="s">
        <v>145</v>
      </c>
      <c r="F178" t="s">
        <v>22</v>
      </c>
      <c r="G178" t="s">
        <v>22</v>
      </c>
      <c r="H178" t="s">
        <v>22</v>
      </c>
      <c r="I178" t="s">
        <v>27</v>
      </c>
      <c r="J178" t="s">
        <v>27</v>
      </c>
      <c r="K178" t="s">
        <v>22</v>
      </c>
      <c r="L178" t="s">
        <v>22</v>
      </c>
      <c r="M178" s="9">
        <v>0.38456165928272101</v>
      </c>
      <c r="N178" s="11">
        <v>42736</v>
      </c>
      <c r="O178">
        <v>2541</v>
      </c>
      <c r="P178" s="11">
        <v>2017</v>
      </c>
      <c r="Q178" s="11">
        <v>2017</v>
      </c>
      <c r="R178" s="11">
        <v>2192</v>
      </c>
    </row>
    <row r="179" spans="1:18" x14ac:dyDescent="0.3">
      <c r="A179" t="s">
        <v>162</v>
      </c>
      <c r="B179" t="s">
        <v>163</v>
      </c>
      <c r="C179" t="s">
        <v>164</v>
      </c>
      <c r="D179" t="s">
        <v>165</v>
      </c>
      <c r="E179" t="s">
        <v>145</v>
      </c>
      <c r="F179" t="s">
        <v>22</v>
      </c>
      <c r="G179" t="s">
        <v>22</v>
      </c>
      <c r="H179" t="s">
        <v>22</v>
      </c>
      <c r="I179" t="s">
        <v>27</v>
      </c>
      <c r="J179" t="s">
        <v>27</v>
      </c>
      <c r="K179" t="s">
        <v>22</v>
      </c>
      <c r="L179" t="s">
        <v>22</v>
      </c>
      <c r="M179" s="9">
        <v>0.38456165928272101</v>
      </c>
      <c r="N179" s="11">
        <v>43101</v>
      </c>
      <c r="O179">
        <v>3794</v>
      </c>
      <c r="P179" s="11">
        <v>2018</v>
      </c>
      <c r="Q179" s="11">
        <v>2018</v>
      </c>
      <c r="R179" s="11">
        <v>2192</v>
      </c>
    </row>
    <row r="180" spans="1:18" x14ac:dyDescent="0.3">
      <c r="A180" t="s">
        <v>162</v>
      </c>
      <c r="B180" t="s">
        <v>163</v>
      </c>
      <c r="C180" t="s">
        <v>164</v>
      </c>
      <c r="D180" t="s">
        <v>165</v>
      </c>
      <c r="E180" t="s">
        <v>145</v>
      </c>
      <c r="F180" t="s">
        <v>22</v>
      </c>
      <c r="G180" t="s">
        <v>22</v>
      </c>
      <c r="H180" t="s">
        <v>22</v>
      </c>
      <c r="I180" t="s">
        <v>27</v>
      </c>
      <c r="J180" t="s">
        <v>27</v>
      </c>
      <c r="K180" t="s">
        <v>22</v>
      </c>
      <c r="L180" t="s">
        <v>22</v>
      </c>
      <c r="M180" s="9">
        <v>0.38456165928272101</v>
      </c>
      <c r="N180" s="11">
        <v>43466</v>
      </c>
      <c r="O180">
        <v>3984</v>
      </c>
      <c r="P180" s="11">
        <v>2019</v>
      </c>
      <c r="Q180" s="11">
        <v>2019</v>
      </c>
      <c r="R180" s="11">
        <v>2192</v>
      </c>
    </row>
    <row r="181" spans="1:18" x14ac:dyDescent="0.3">
      <c r="A181" t="s">
        <v>162</v>
      </c>
      <c r="B181" t="s">
        <v>163</v>
      </c>
      <c r="C181" t="s">
        <v>164</v>
      </c>
      <c r="D181" t="s">
        <v>165</v>
      </c>
      <c r="E181" t="s">
        <v>145</v>
      </c>
      <c r="F181" t="s">
        <v>22</v>
      </c>
      <c r="G181" t="s">
        <v>22</v>
      </c>
      <c r="H181" t="s">
        <v>22</v>
      </c>
      <c r="I181" t="s">
        <v>27</v>
      </c>
      <c r="J181" t="s">
        <v>27</v>
      </c>
      <c r="K181" t="s">
        <v>22</v>
      </c>
      <c r="L181" t="s">
        <v>22</v>
      </c>
      <c r="M181" s="9">
        <v>0.38456165928272101</v>
      </c>
      <c r="N181" s="11">
        <v>43831</v>
      </c>
      <c r="O181">
        <v>8803</v>
      </c>
      <c r="P181" s="11">
        <v>2020</v>
      </c>
      <c r="Q181" s="11">
        <v>2020</v>
      </c>
      <c r="R181" s="11">
        <v>2192</v>
      </c>
    </row>
    <row r="182" spans="1:18" x14ac:dyDescent="0.3">
      <c r="A182" t="s">
        <v>162</v>
      </c>
      <c r="B182" t="s">
        <v>163</v>
      </c>
      <c r="C182" t="s">
        <v>164</v>
      </c>
      <c r="D182" t="s">
        <v>165</v>
      </c>
      <c r="E182" t="s">
        <v>145</v>
      </c>
      <c r="F182" t="s">
        <v>22</v>
      </c>
      <c r="G182" t="s">
        <v>22</v>
      </c>
      <c r="H182" t="s">
        <v>22</v>
      </c>
      <c r="I182" t="s">
        <v>27</v>
      </c>
      <c r="J182" t="s">
        <v>27</v>
      </c>
      <c r="K182" t="s">
        <v>22</v>
      </c>
      <c r="L182" t="s">
        <v>22</v>
      </c>
      <c r="M182" s="9">
        <v>0.38456165928272101</v>
      </c>
      <c r="N182" s="11">
        <v>44197</v>
      </c>
      <c r="O182">
        <v>9338</v>
      </c>
      <c r="P182" s="11">
        <v>2021</v>
      </c>
      <c r="Q182" s="11">
        <v>2021</v>
      </c>
      <c r="R182" s="11">
        <v>2192</v>
      </c>
    </row>
    <row r="183" spans="1:18" x14ac:dyDescent="0.3">
      <c r="A183" t="s">
        <v>166</v>
      </c>
      <c r="B183" t="s">
        <v>167</v>
      </c>
      <c r="C183" t="s">
        <v>168</v>
      </c>
      <c r="D183" t="s">
        <v>169</v>
      </c>
      <c r="E183" t="s">
        <v>145</v>
      </c>
      <c r="F183" t="s">
        <v>22</v>
      </c>
      <c r="G183" t="s">
        <v>22</v>
      </c>
      <c r="H183" t="s">
        <v>22</v>
      </c>
      <c r="I183" t="s">
        <v>22</v>
      </c>
      <c r="J183" t="s">
        <v>22</v>
      </c>
      <c r="K183" t="s">
        <v>22</v>
      </c>
      <c r="L183" t="s">
        <v>22</v>
      </c>
      <c r="M183" s="9">
        <v>0.91164163510334195</v>
      </c>
      <c r="N183" s="11">
        <v>42736</v>
      </c>
      <c r="O183">
        <v>742</v>
      </c>
      <c r="P183" s="11">
        <v>2017</v>
      </c>
      <c r="Q183" s="11">
        <v>2017</v>
      </c>
      <c r="R183" s="11">
        <v>2192</v>
      </c>
    </row>
    <row r="184" spans="1:18" x14ac:dyDescent="0.3">
      <c r="A184" t="s">
        <v>166</v>
      </c>
      <c r="B184" t="s">
        <v>167</v>
      </c>
      <c r="C184" t="s">
        <v>168</v>
      </c>
      <c r="D184" t="s">
        <v>169</v>
      </c>
      <c r="E184" t="s">
        <v>145</v>
      </c>
      <c r="F184" t="s">
        <v>22</v>
      </c>
      <c r="G184" t="s">
        <v>22</v>
      </c>
      <c r="H184" t="s">
        <v>22</v>
      </c>
      <c r="I184" t="s">
        <v>22</v>
      </c>
      <c r="J184" t="s">
        <v>22</v>
      </c>
      <c r="K184" t="s">
        <v>22</v>
      </c>
      <c r="L184" t="s">
        <v>22</v>
      </c>
      <c r="M184" s="9">
        <v>0.91164163510334195</v>
      </c>
      <c r="N184" s="11">
        <v>43101</v>
      </c>
      <c r="O184">
        <v>3751</v>
      </c>
      <c r="P184" s="11">
        <v>2018</v>
      </c>
      <c r="Q184" s="11">
        <v>2018</v>
      </c>
      <c r="R184" s="11">
        <v>2192</v>
      </c>
    </row>
    <row r="185" spans="1:18" x14ac:dyDescent="0.3">
      <c r="A185" t="s">
        <v>166</v>
      </c>
      <c r="B185" t="s">
        <v>167</v>
      </c>
      <c r="C185" t="s">
        <v>168</v>
      </c>
      <c r="D185" t="s">
        <v>169</v>
      </c>
      <c r="E185" t="s">
        <v>145</v>
      </c>
      <c r="F185" t="s">
        <v>22</v>
      </c>
      <c r="G185" t="s">
        <v>22</v>
      </c>
      <c r="H185" t="s">
        <v>22</v>
      </c>
      <c r="I185" t="s">
        <v>22</v>
      </c>
      <c r="J185" t="s">
        <v>22</v>
      </c>
      <c r="K185" t="s">
        <v>22</v>
      </c>
      <c r="L185" t="s">
        <v>22</v>
      </c>
      <c r="M185" s="9">
        <v>0.91164163510334195</v>
      </c>
      <c r="N185" s="11">
        <v>43466</v>
      </c>
      <c r="O185">
        <v>4423</v>
      </c>
      <c r="P185" s="11">
        <v>2019</v>
      </c>
      <c r="Q185" s="11">
        <v>2019</v>
      </c>
      <c r="R185" s="11">
        <v>2192</v>
      </c>
    </row>
    <row r="186" spans="1:18" x14ac:dyDescent="0.3">
      <c r="A186" t="s">
        <v>166</v>
      </c>
      <c r="B186" t="s">
        <v>167</v>
      </c>
      <c r="C186" t="s">
        <v>168</v>
      </c>
      <c r="D186" t="s">
        <v>169</v>
      </c>
      <c r="E186" t="s">
        <v>145</v>
      </c>
      <c r="F186" t="s">
        <v>22</v>
      </c>
      <c r="G186" t="s">
        <v>22</v>
      </c>
      <c r="H186" t="s">
        <v>22</v>
      </c>
      <c r="I186" t="s">
        <v>22</v>
      </c>
      <c r="J186" t="s">
        <v>22</v>
      </c>
      <c r="K186" t="s">
        <v>22</v>
      </c>
      <c r="L186" t="s">
        <v>22</v>
      </c>
      <c r="M186" s="9">
        <v>0.91164163510334195</v>
      </c>
      <c r="N186" s="11">
        <v>43831</v>
      </c>
      <c r="O186">
        <v>8733</v>
      </c>
      <c r="P186" s="11">
        <v>2020</v>
      </c>
      <c r="Q186" s="11">
        <v>2020</v>
      </c>
      <c r="R186" s="11">
        <v>2192</v>
      </c>
    </row>
    <row r="187" spans="1:18" x14ac:dyDescent="0.3">
      <c r="A187" t="s">
        <v>166</v>
      </c>
      <c r="B187" t="s">
        <v>167</v>
      </c>
      <c r="C187" t="s">
        <v>168</v>
      </c>
      <c r="D187" t="s">
        <v>169</v>
      </c>
      <c r="E187" t="s">
        <v>145</v>
      </c>
      <c r="F187" t="s">
        <v>22</v>
      </c>
      <c r="G187" t="s">
        <v>22</v>
      </c>
      <c r="H187" t="s">
        <v>22</v>
      </c>
      <c r="I187" t="s">
        <v>22</v>
      </c>
      <c r="J187" t="s">
        <v>22</v>
      </c>
      <c r="K187" t="s">
        <v>22</v>
      </c>
      <c r="L187" t="s">
        <v>22</v>
      </c>
      <c r="M187" s="9">
        <v>0.91164163510334195</v>
      </c>
      <c r="N187" s="11">
        <v>44197</v>
      </c>
      <c r="O187">
        <v>9909</v>
      </c>
      <c r="P187" s="11">
        <v>2021</v>
      </c>
      <c r="Q187" s="11">
        <v>2021</v>
      </c>
      <c r="R187" s="11">
        <v>2192</v>
      </c>
    </row>
    <row r="188" spans="1:18" x14ac:dyDescent="0.3">
      <c r="A188" t="s">
        <v>170</v>
      </c>
      <c r="B188" t="s">
        <v>171</v>
      </c>
      <c r="C188" t="s">
        <v>172</v>
      </c>
      <c r="D188" t="s">
        <v>173</v>
      </c>
      <c r="E188" t="s">
        <v>145</v>
      </c>
      <c r="F188" t="s">
        <v>22</v>
      </c>
      <c r="G188" t="s">
        <v>27</v>
      </c>
      <c r="H188" t="s">
        <v>27</v>
      </c>
      <c r="I188" t="s">
        <v>27</v>
      </c>
      <c r="J188" t="s">
        <v>27</v>
      </c>
      <c r="K188" t="s">
        <v>22</v>
      </c>
      <c r="L188" t="s">
        <v>22</v>
      </c>
      <c r="M188" s="9">
        <v>-0.33438519484677698</v>
      </c>
      <c r="N188" s="11">
        <v>42736</v>
      </c>
      <c r="O188">
        <v>7703</v>
      </c>
      <c r="P188" s="11">
        <v>2017</v>
      </c>
      <c r="Q188" s="11">
        <v>2017</v>
      </c>
      <c r="R188" s="11">
        <v>2192</v>
      </c>
    </row>
    <row r="189" spans="1:18" x14ac:dyDescent="0.3">
      <c r="A189" t="s">
        <v>170</v>
      </c>
      <c r="B189" t="s">
        <v>171</v>
      </c>
      <c r="C189" t="s">
        <v>172</v>
      </c>
      <c r="D189" t="s">
        <v>173</v>
      </c>
      <c r="E189" t="s">
        <v>145</v>
      </c>
      <c r="F189" t="s">
        <v>22</v>
      </c>
      <c r="G189" t="s">
        <v>27</v>
      </c>
      <c r="H189" t="s">
        <v>27</v>
      </c>
      <c r="I189" t="s">
        <v>27</v>
      </c>
      <c r="J189" t="s">
        <v>27</v>
      </c>
      <c r="K189" t="s">
        <v>22</v>
      </c>
      <c r="L189" t="s">
        <v>22</v>
      </c>
      <c r="M189" s="9">
        <v>-0.33438519484677698</v>
      </c>
      <c r="N189" s="11">
        <v>43101</v>
      </c>
      <c r="O189">
        <v>6957</v>
      </c>
      <c r="P189" s="11">
        <v>2018</v>
      </c>
      <c r="Q189" s="11">
        <v>2018</v>
      </c>
      <c r="R189" s="11">
        <v>2192</v>
      </c>
    </row>
    <row r="190" spans="1:18" x14ac:dyDescent="0.3">
      <c r="A190" t="s">
        <v>170</v>
      </c>
      <c r="B190" t="s">
        <v>171</v>
      </c>
      <c r="C190" t="s">
        <v>172</v>
      </c>
      <c r="D190" t="s">
        <v>173</v>
      </c>
      <c r="E190" t="s">
        <v>145</v>
      </c>
      <c r="F190" t="s">
        <v>22</v>
      </c>
      <c r="G190" t="s">
        <v>27</v>
      </c>
      <c r="H190" t="s">
        <v>27</v>
      </c>
      <c r="I190" t="s">
        <v>27</v>
      </c>
      <c r="J190" t="s">
        <v>27</v>
      </c>
      <c r="K190" t="s">
        <v>22</v>
      </c>
      <c r="L190" t="s">
        <v>22</v>
      </c>
      <c r="M190" s="9">
        <v>-0.33438519484677698</v>
      </c>
      <c r="N190" s="11">
        <v>43466</v>
      </c>
      <c r="O190">
        <v>3898</v>
      </c>
      <c r="P190" s="11">
        <v>2019</v>
      </c>
      <c r="Q190" s="11">
        <v>2019</v>
      </c>
      <c r="R190" s="11">
        <v>2192</v>
      </c>
    </row>
    <row r="191" spans="1:18" x14ac:dyDescent="0.3">
      <c r="A191" t="s">
        <v>170</v>
      </c>
      <c r="B191" t="s">
        <v>171</v>
      </c>
      <c r="C191" t="s">
        <v>172</v>
      </c>
      <c r="D191" t="s">
        <v>173</v>
      </c>
      <c r="E191" t="s">
        <v>145</v>
      </c>
      <c r="F191" t="s">
        <v>22</v>
      </c>
      <c r="G191" t="s">
        <v>27</v>
      </c>
      <c r="H191" t="s">
        <v>27</v>
      </c>
      <c r="I191" t="s">
        <v>27</v>
      </c>
      <c r="J191" t="s">
        <v>27</v>
      </c>
      <c r="K191" t="s">
        <v>22</v>
      </c>
      <c r="L191" t="s">
        <v>22</v>
      </c>
      <c r="M191" s="9">
        <v>-0.33438519484677698</v>
      </c>
      <c r="N191" s="11">
        <v>43831</v>
      </c>
      <c r="O191">
        <v>1857</v>
      </c>
      <c r="P191" s="11">
        <v>2020</v>
      </c>
      <c r="Q191" s="11">
        <v>2020</v>
      </c>
      <c r="R191" s="11">
        <v>2192</v>
      </c>
    </row>
    <row r="192" spans="1:18" x14ac:dyDescent="0.3">
      <c r="A192" t="s">
        <v>170</v>
      </c>
      <c r="B192" t="s">
        <v>171</v>
      </c>
      <c r="C192" t="s">
        <v>172</v>
      </c>
      <c r="D192" t="s">
        <v>173</v>
      </c>
      <c r="E192" t="s">
        <v>145</v>
      </c>
      <c r="F192" t="s">
        <v>22</v>
      </c>
      <c r="G192" t="s">
        <v>27</v>
      </c>
      <c r="H192" t="s">
        <v>27</v>
      </c>
      <c r="I192" t="s">
        <v>27</v>
      </c>
      <c r="J192" t="s">
        <v>27</v>
      </c>
      <c r="K192" t="s">
        <v>22</v>
      </c>
      <c r="L192" t="s">
        <v>22</v>
      </c>
      <c r="M192" s="9">
        <v>-0.33438519484677698</v>
      </c>
      <c r="N192" s="11">
        <v>44197</v>
      </c>
      <c r="O192">
        <v>1512</v>
      </c>
      <c r="P192" s="11">
        <v>2021</v>
      </c>
      <c r="Q192" s="11">
        <v>2021</v>
      </c>
      <c r="R192" s="11">
        <v>2192</v>
      </c>
    </row>
    <row r="193" spans="1:18" x14ac:dyDescent="0.3">
      <c r="A193" t="s">
        <v>174</v>
      </c>
      <c r="B193" t="s">
        <v>175</v>
      </c>
      <c r="C193" t="s">
        <v>176</v>
      </c>
      <c r="D193" t="s">
        <v>177</v>
      </c>
      <c r="E193" t="s">
        <v>145</v>
      </c>
      <c r="F193" t="s">
        <v>22</v>
      </c>
      <c r="G193" t="s">
        <v>22</v>
      </c>
      <c r="H193" t="s">
        <v>22</v>
      </c>
      <c r="I193" t="s">
        <v>22</v>
      </c>
      <c r="J193" t="s">
        <v>22</v>
      </c>
      <c r="K193" t="s">
        <v>22</v>
      </c>
      <c r="L193" t="s">
        <v>22</v>
      </c>
      <c r="M193" s="9">
        <v>1.0840723280170199</v>
      </c>
      <c r="N193" s="11">
        <v>42736</v>
      </c>
      <c r="O193">
        <v>488</v>
      </c>
      <c r="P193" s="11">
        <v>2017</v>
      </c>
      <c r="Q193" s="11">
        <v>2017</v>
      </c>
      <c r="R193" s="11">
        <v>2192</v>
      </c>
    </row>
    <row r="194" spans="1:18" x14ac:dyDescent="0.3">
      <c r="A194" t="s">
        <v>174</v>
      </c>
      <c r="B194" t="s">
        <v>175</v>
      </c>
      <c r="C194" t="s">
        <v>176</v>
      </c>
      <c r="D194" t="s">
        <v>177</v>
      </c>
      <c r="E194" t="s">
        <v>145</v>
      </c>
      <c r="F194" t="s">
        <v>22</v>
      </c>
      <c r="G194" t="s">
        <v>22</v>
      </c>
      <c r="H194" t="s">
        <v>22</v>
      </c>
      <c r="I194" t="s">
        <v>22</v>
      </c>
      <c r="J194" t="s">
        <v>22</v>
      </c>
      <c r="K194" t="s">
        <v>22</v>
      </c>
      <c r="L194" t="s">
        <v>22</v>
      </c>
      <c r="M194" s="9">
        <v>1.0840723280170199</v>
      </c>
      <c r="N194" s="11">
        <v>43101</v>
      </c>
      <c r="O194">
        <v>5535</v>
      </c>
      <c r="P194" s="11">
        <v>2018</v>
      </c>
      <c r="Q194" s="11">
        <v>2018</v>
      </c>
      <c r="R194" s="11">
        <v>2192</v>
      </c>
    </row>
    <row r="195" spans="1:18" x14ac:dyDescent="0.3">
      <c r="A195" t="s">
        <v>174</v>
      </c>
      <c r="B195" t="s">
        <v>175</v>
      </c>
      <c r="C195" t="s">
        <v>176</v>
      </c>
      <c r="D195" t="s">
        <v>177</v>
      </c>
      <c r="E195" t="s">
        <v>145</v>
      </c>
      <c r="F195" t="s">
        <v>22</v>
      </c>
      <c r="G195" t="s">
        <v>22</v>
      </c>
      <c r="H195" t="s">
        <v>22</v>
      </c>
      <c r="I195" t="s">
        <v>22</v>
      </c>
      <c r="J195" t="s">
        <v>22</v>
      </c>
      <c r="K195" t="s">
        <v>22</v>
      </c>
      <c r="L195" t="s">
        <v>22</v>
      </c>
      <c r="M195" s="9">
        <v>1.0840723280170199</v>
      </c>
      <c r="N195" s="11">
        <v>43466</v>
      </c>
      <c r="O195">
        <v>5775</v>
      </c>
      <c r="P195" s="11">
        <v>2019</v>
      </c>
      <c r="Q195" s="11">
        <v>2019</v>
      </c>
      <c r="R195" s="11">
        <v>2192</v>
      </c>
    </row>
    <row r="196" spans="1:18" x14ac:dyDescent="0.3">
      <c r="A196" t="s">
        <v>174</v>
      </c>
      <c r="B196" t="s">
        <v>175</v>
      </c>
      <c r="C196" t="s">
        <v>176</v>
      </c>
      <c r="D196" t="s">
        <v>177</v>
      </c>
      <c r="E196" t="s">
        <v>145</v>
      </c>
      <c r="F196" t="s">
        <v>22</v>
      </c>
      <c r="G196" t="s">
        <v>22</v>
      </c>
      <c r="H196" t="s">
        <v>22</v>
      </c>
      <c r="I196" t="s">
        <v>22</v>
      </c>
      <c r="J196" t="s">
        <v>22</v>
      </c>
      <c r="K196" t="s">
        <v>22</v>
      </c>
      <c r="L196" t="s">
        <v>22</v>
      </c>
      <c r="M196" s="9">
        <v>1.0840723280170199</v>
      </c>
      <c r="N196" s="11">
        <v>43831</v>
      </c>
      <c r="O196">
        <v>7661</v>
      </c>
      <c r="P196" s="11">
        <v>2020</v>
      </c>
      <c r="Q196" s="11">
        <v>2020</v>
      </c>
      <c r="R196" s="11">
        <v>2192</v>
      </c>
    </row>
    <row r="197" spans="1:18" x14ac:dyDescent="0.3">
      <c r="A197" t="s">
        <v>174</v>
      </c>
      <c r="B197" t="s">
        <v>175</v>
      </c>
      <c r="C197" t="s">
        <v>176</v>
      </c>
      <c r="D197" t="s">
        <v>177</v>
      </c>
      <c r="E197" t="s">
        <v>145</v>
      </c>
      <c r="F197" t="s">
        <v>22</v>
      </c>
      <c r="G197" t="s">
        <v>22</v>
      </c>
      <c r="H197" t="s">
        <v>22</v>
      </c>
      <c r="I197" t="s">
        <v>22</v>
      </c>
      <c r="J197" t="s">
        <v>22</v>
      </c>
      <c r="K197" t="s">
        <v>22</v>
      </c>
      <c r="L197" t="s">
        <v>22</v>
      </c>
      <c r="M197" s="9">
        <v>1.0840723280170199</v>
      </c>
      <c r="N197" s="11">
        <v>44197</v>
      </c>
      <c r="O197">
        <v>9206</v>
      </c>
      <c r="P197" s="11">
        <v>2021</v>
      </c>
      <c r="Q197" s="11">
        <v>2021</v>
      </c>
      <c r="R197" s="11">
        <v>2192</v>
      </c>
    </row>
    <row r="198" spans="1:18" x14ac:dyDescent="0.3">
      <c r="A198" t="s">
        <v>178</v>
      </c>
      <c r="B198" t="s">
        <v>179</v>
      </c>
      <c r="C198" t="s">
        <v>180</v>
      </c>
      <c r="D198" t="s">
        <v>181</v>
      </c>
      <c r="E198" t="s">
        <v>145</v>
      </c>
      <c r="F198" t="s">
        <v>22</v>
      </c>
      <c r="G198" t="s">
        <v>22</v>
      </c>
      <c r="H198" t="s">
        <v>22</v>
      </c>
      <c r="I198" t="s">
        <v>22</v>
      </c>
      <c r="J198" t="s">
        <v>22</v>
      </c>
      <c r="K198" t="s">
        <v>22</v>
      </c>
      <c r="L198" t="s">
        <v>22</v>
      </c>
      <c r="M198" s="9">
        <v>1.1188084145320101</v>
      </c>
      <c r="N198" s="11">
        <v>42736</v>
      </c>
      <c r="O198">
        <v>376</v>
      </c>
      <c r="P198" s="11">
        <v>2017</v>
      </c>
      <c r="Q198" s="11">
        <v>2017</v>
      </c>
      <c r="R198" s="11">
        <v>2192</v>
      </c>
    </row>
    <row r="199" spans="1:18" x14ac:dyDescent="0.3">
      <c r="A199" t="s">
        <v>178</v>
      </c>
      <c r="B199" t="s">
        <v>179</v>
      </c>
      <c r="C199" t="s">
        <v>180</v>
      </c>
      <c r="D199" t="s">
        <v>181</v>
      </c>
      <c r="E199" t="s">
        <v>145</v>
      </c>
      <c r="F199" t="s">
        <v>22</v>
      </c>
      <c r="G199" t="s">
        <v>22</v>
      </c>
      <c r="H199" t="s">
        <v>22</v>
      </c>
      <c r="I199" t="s">
        <v>22</v>
      </c>
      <c r="J199" t="s">
        <v>22</v>
      </c>
      <c r="K199" t="s">
        <v>22</v>
      </c>
      <c r="L199" t="s">
        <v>22</v>
      </c>
      <c r="M199" s="9">
        <v>1.1188084145320101</v>
      </c>
      <c r="N199" s="11">
        <v>43101</v>
      </c>
      <c r="O199">
        <v>889</v>
      </c>
      <c r="P199" s="11">
        <v>2018</v>
      </c>
      <c r="Q199" s="11">
        <v>2018</v>
      </c>
      <c r="R199" s="11">
        <v>2192</v>
      </c>
    </row>
    <row r="200" spans="1:18" x14ac:dyDescent="0.3">
      <c r="A200" t="s">
        <v>178</v>
      </c>
      <c r="B200" t="s">
        <v>179</v>
      </c>
      <c r="C200" t="s">
        <v>180</v>
      </c>
      <c r="D200" t="s">
        <v>181</v>
      </c>
      <c r="E200" t="s">
        <v>145</v>
      </c>
      <c r="F200" t="s">
        <v>22</v>
      </c>
      <c r="G200" t="s">
        <v>22</v>
      </c>
      <c r="H200" t="s">
        <v>22</v>
      </c>
      <c r="I200" t="s">
        <v>22</v>
      </c>
      <c r="J200" t="s">
        <v>22</v>
      </c>
      <c r="K200" t="s">
        <v>22</v>
      </c>
      <c r="L200" t="s">
        <v>22</v>
      </c>
      <c r="M200" s="9">
        <v>1.1188084145320101</v>
      </c>
      <c r="N200" s="11">
        <v>43466</v>
      </c>
      <c r="O200">
        <v>4373</v>
      </c>
      <c r="P200" s="11">
        <v>2019</v>
      </c>
      <c r="Q200" s="11">
        <v>2019</v>
      </c>
      <c r="R200" s="11">
        <v>2192</v>
      </c>
    </row>
    <row r="201" spans="1:18" x14ac:dyDescent="0.3">
      <c r="A201" t="s">
        <v>178</v>
      </c>
      <c r="B201" t="s">
        <v>179</v>
      </c>
      <c r="C201" t="s">
        <v>180</v>
      </c>
      <c r="D201" t="s">
        <v>181</v>
      </c>
      <c r="E201" t="s">
        <v>145</v>
      </c>
      <c r="F201" t="s">
        <v>22</v>
      </c>
      <c r="G201" t="s">
        <v>22</v>
      </c>
      <c r="H201" t="s">
        <v>22</v>
      </c>
      <c r="I201" t="s">
        <v>22</v>
      </c>
      <c r="J201" t="s">
        <v>22</v>
      </c>
      <c r="K201" t="s">
        <v>22</v>
      </c>
      <c r="L201" t="s">
        <v>22</v>
      </c>
      <c r="M201" s="9">
        <v>1.1188084145320101</v>
      </c>
      <c r="N201" s="11">
        <v>43831</v>
      </c>
      <c r="O201">
        <v>6803</v>
      </c>
      <c r="P201" s="11">
        <v>2020</v>
      </c>
      <c r="Q201" s="11">
        <v>2020</v>
      </c>
      <c r="R201" s="11">
        <v>2192</v>
      </c>
    </row>
    <row r="202" spans="1:18" x14ac:dyDescent="0.3">
      <c r="A202" t="s">
        <v>178</v>
      </c>
      <c r="B202" t="s">
        <v>179</v>
      </c>
      <c r="C202" t="s">
        <v>180</v>
      </c>
      <c r="D202" t="s">
        <v>181</v>
      </c>
      <c r="E202" t="s">
        <v>145</v>
      </c>
      <c r="F202" t="s">
        <v>22</v>
      </c>
      <c r="G202" t="s">
        <v>22</v>
      </c>
      <c r="H202" t="s">
        <v>22</v>
      </c>
      <c r="I202" t="s">
        <v>22</v>
      </c>
      <c r="J202" t="s">
        <v>22</v>
      </c>
      <c r="K202" t="s">
        <v>22</v>
      </c>
      <c r="L202" t="s">
        <v>22</v>
      </c>
      <c r="M202" s="9">
        <v>1.1188084145320101</v>
      </c>
      <c r="N202" s="11">
        <v>44197</v>
      </c>
      <c r="O202">
        <v>7578</v>
      </c>
      <c r="P202" s="11">
        <v>2021</v>
      </c>
      <c r="Q202" s="11">
        <v>2021</v>
      </c>
      <c r="R202" s="11">
        <v>2192</v>
      </c>
    </row>
    <row r="203" spans="1:18" x14ac:dyDescent="0.3">
      <c r="A203" t="s">
        <v>182</v>
      </c>
      <c r="B203" t="s">
        <v>183</v>
      </c>
      <c r="C203" t="s">
        <v>184</v>
      </c>
      <c r="D203" t="s">
        <v>185</v>
      </c>
      <c r="E203" t="s">
        <v>145</v>
      </c>
      <c r="F203" t="s">
        <v>22</v>
      </c>
      <c r="G203" t="s">
        <v>27</v>
      </c>
      <c r="H203" t="s">
        <v>27</v>
      </c>
      <c r="I203" t="s">
        <v>27</v>
      </c>
      <c r="J203" t="s">
        <v>27</v>
      </c>
      <c r="K203" t="s">
        <v>22</v>
      </c>
      <c r="L203" t="s">
        <v>22</v>
      </c>
      <c r="M203" s="9">
        <v>-0.416792895134177</v>
      </c>
      <c r="N203" s="11">
        <v>42736</v>
      </c>
      <c r="O203">
        <v>7840</v>
      </c>
      <c r="P203" s="11">
        <v>2017</v>
      </c>
      <c r="Q203" s="11">
        <v>2017</v>
      </c>
      <c r="R203" s="11">
        <v>2192</v>
      </c>
    </row>
    <row r="204" spans="1:18" x14ac:dyDescent="0.3">
      <c r="A204" t="s">
        <v>182</v>
      </c>
      <c r="B204" t="s">
        <v>183</v>
      </c>
      <c r="C204" t="s">
        <v>184</v>
      </c>
      <c r="D204" t="s">
        <v>185</v>
      </c>
      <c r="E204" t="s">
        <v>145</v>
      </c>
      <c r="F204" t="s">
        <v>22</v>
      </c>
      <c r="G204" t="s">
        <v>27</v>
      </c>
      <c r="H204" t="s">
        <v>27</v>
      </c>
      <c r="I204" t="s">
        <v>27</v>
      </c>
      <c r="J204" t="s">
        <v>27</v>
      </c>
      <c r="K204" t="s">
        <v>22</v>
      </c>
      <c r="L204" t="s">
        <v>22</v>
      </c>
      <c r="M204" s="9">
        <v>-0.416792895134177</v>
      </c>
      <c r="N204" s="11">
        <v>43101</v>
      </c>
      <c r="O204">
        <v>5804</v>
      </c>
      <c r="P204" s="11">
        <v>2018</v>
      </c>
      <c r="Q204" s="11">
        <v>2018</v>
      </c>
      <c r="R204" s="11">
        <v>2192</v>
      </c>
    </row>
    <row r="205" spans="1:18" x14ac:dyDescent="0.3">
      <c r="A205" t="s">
        <v>182</v>
      </c>
      <c r="B205" t="s">
        <v>183</v>
      </c>
      <c r="C205" t="s">
        <v>184</v>
      </c>
      <c r="D205" t="s">
        <v>185</v>
      </c>
      <c r="E205" t="s">
        <v>145</v>
      </c>
      <c r="F205" t="s">
        <v>22</v>
      </c>
      <c r="G205" t="s">
        <v>27</v>
      </c>
      <c r="H205" t="s">
        <v>27</v>
      </c>
      <c r="I205" t="s">
        <v>27</v>
      </c>
      <c r="J205" t="s">
        <v>27</v>
      </c>
      <c r="K205" t="s">
        <v>22</v>
      </c>
      <c r="L205" t="s">
        <v>22</v>
      </c>
      <c r="M205" s="9">
        <v>-0.416792895134177</v>
      </c>
      <c r="N205" s="11">
        <v>43466</v>
      </c>
      <c r="O205">
        <v>4259</v>
      </c>
      <c r="P205" s="11">
        <v>2019</v>
      </c>
      <c r="Q205" s="11">
        <v>2019</v>
      </c>
      <c r="R205" s="11">
        <v>2192</v>
      </c>
    </row>
    <row r="206" spans="1:18" x14ac:dyDescent="0.3">
      <c r="A206" t="s">
        <v>182</v>
      </c>
      <c r="B206" t="s">
        <v>183</v>
      </c>
      <c r="C206" t="s">
        <v>184</v>
      </c>
      <c r="D206" t="s">
        <v>185</v>
      </c>
      <c r="E206" t="s">
        <v>145</v>
      </c>
      <c r="F206" t="s">
        <v>22</v>
      </c>
      <c r="G206" t="s">
        <v>27</v>
      </c>
      <c r="H206" t="s">
        <v>27</v>
      </c>
      <c r="I206" t="s">
        <v>27</v>
      </c>
      <c r="J206" t="s">
        <v>27</v>
      </c>
      <c r="K206" t="s">
        <v>22</v>
      </c>
      <c r="L206" t="s">
        <v>22</v>
      </c>
      <c r="M206" s="9">
        <v>-0.416792895134177</v>
      </c>
      <c r="N206" s="11">
        <v>43831</v>
      </c>
      <c r="O206">
        <v>4243</v>
      </c>
      <c r="P206" s="11">
        <v>2020</v>
      </c>
      <c r="Q206" s="11">
        <v>2020</v>
      </c>
      <c r="R206" s="11">
        <v>2192</v>
      </c>
    </row>
    <row r="207" spans="1:18" x14ac:dyDescent="0.3">
      <c r="A207" t="s">
        <v>182</v>
      </c>
      <c r="B207" t="s">
        <v>183</v>
      </c>
      <c r="C207" t="s">
        <v>184</v>
      </c>
      <c r="D207" t="s">
        <v>185</v>
      </c>
      <c r="E207" t="s">
        <v>145</v>
      </c>
      <c r="F207" t="s">
        <v>22</v>
      </c>
      <c r="G207" t="s">
        <v>27</v>
      </c>
      <c r="H207" t="s">
        <v>27</v>
      </c>
      <c r="I207" t="s">
        <v>27</v>
      </c>
      <c r="J207" t="s">
        <v>27</v>
      </c>
      <c r="K207" t="s">
        <v>22</v>
      </c>
      <c r="L207" t="s">
        <v>22</v>
      </c>
      <c r="M207" s="9">
        <v>-0.416792895134177</v>
      </c>
      <c r="N207" s="11">
        <v>44197</v>
      </c>
      <c r="O207">
        <v>907</v>
      </c>
      <c r="P207" s="11">
        <v>2021</v>
      </c>
      <c r="Q207" s="11">
        <v>2021</v>
      </c>
      <c r="R207" s="11">
        <v>2192</v>
      </c>
    </row>
    <row r="208" spans="1:18" x14ac:dyDescent="0.3">
      <c r="A208" t="s">
        <v>186</v>
      </c>
      <c r="B208" t="s">
        <v>187</v>
      </c>
      <c r="C208" t="s">
        <v>188</v>
      </c>
      <c r="D208" t="s">
        <v>189</v>
      </c>
      <c r="E208" t="s">
        <v>145</v>
      </c>
      <c r="F208" t="s">
        <v>22</v>
      </c>
      <c r="G208" t="s">
        <v>22</v>
      </c>
      <c r="H208" t="s">
        <v>22</v>
      </c>
      <c r="I208" t="s">
        <v>22</v>
      </c>
      <c r="J208" t="s">
        <v>22</v>
      </c>
      <c r="K208" t="s">
        <v>22</v>
      </c>
      <c r="L208" t="s">
        <v>22</v>
      </c>
      <c r="M208" s="9">
        <v>0.74338775485751696</v>
      </c>
      <c r="N208" s="11">
        <v>42736</v>
      </c>
      <c r="O208">
        <v>1038</v>
      </c>
      <c r="P208" s="11">
        <v>2017</v>
      </c>
      <c r="Q208" s="11">
        <v>2017</v>
      </c>
      <c r="R208" s="11">
        <v>2192</v>
      </c>
    </row>
    <row r="209" spans="1:18" x14ac:dyDescent="0.3">
      <c r="A209" t="s">
        <v>186</v>
      </c>
      <c r="B209" t="s">
        <v>187</v>
      </c>
      <c r="C209" t="s">
        <v>188</v>
      </c>
      <c r="D209" t="s">
        <v>189</v>
      </c>
      <c r="E209" t="s">
        <v>145</v>
      </c>
      <c r="F209" t="s">
        <v>22</v>
      </c>
      <c r="G209" t="s">
        <v>22</v>
      </c>
      <c r="H209" t="s">
        <v>22</v>
      </c>
      <c r="I209" t="s">
        <v>22</v>
      </c>
      <c r="J209" t="s">
        <v>22</v>
      </c>
      <c r="K209" t="s">
        <v>22</v>
      </c>
      <c r="L209" t="s">
        <v>22</v>
      </c>
      <c r="M209" s="9">
        <v>0.74338775485751696</v>
      </c>
      <c r="N209" s="11">
        <v>43101</v>
      </c>
      <c r="O209">
        <v>3615</v>
      </c>
      <c r="P209" s="11">
        <v>2018</v>
      </c>
      <c r="Q209" s="11">
        <v>2018</v>
      </c>
      <c r="R209" s="11">
        <v>2192</v>
      </c>
    </row>
    <row r="210" spans="1:18" x14ac:dyDescent="0.3">
      <c r="A210" t="s">
        <v>186</v>
      </c>
      <c r="B210" t="s">
        <v>187</v>
      </c>
      <c r="C210" t="s">
        <v>188</v>
      </c>
      <c r="D210" t="s">
        <v>189</v>
      </c>
      <c r="E210" t="s">
        <v>145</v>
      </c>
      <c r="F210" t="s">
        <v>22</v>
      </c>
      <c r="G210" t="s">
        <v>22</v>
      </c>
      <c r="H210" t="s">
        <v>22</v>
      </c>
      <c r="I210" t="s">
        <v>22</v>
      </c>
      <c r="J210" t="s">
        <v>22</v>
      </c>
      <c r="K210" t="s">
        <v>22</v>
      </c>
      <c r="L210" t="s">
        <v>22</v>
      </c>
      <c r="M210" s="9">
        <v>0.74338775485751696</v>
      </c>
      <c r="N210" s="11">
        <v>43466</v>
      </c>
      <c r="O210">
        <v>3712</v>
      </c>
      <c r="P210" s="11">
        <v>2019</v>
      </c>
      <c r="Q210" s="11">
        <v>2019</v>
      </c>
      <c r="R210" s="11">
        <v>2192</v>
      </c>
    </row>
    <row r="211" spans="1:18" x14ac:dyDescent="0.3">
      <c r="A211" t="s">
        <v>186</v>
      </c>
      <c r="B211" t="s">
        <v>187</v>
      </c>
      <c r="C211" t="s">
        <v>188</v>
      </c>
      <c r="D211" t="s">
        <v>189</v>
      </c>
      <c r="E211" t="s">
        <v>145</v>
      </c>
      <c r="F211" t="s">
        <v>22</v>
      </c>
      <c r="G211" t="s">
        <v>22</v>
      </c>
      <c r="H211" t="s">
        <v>22</v>
      </c>
      <c r="I211" t="s">
        <v>22</v>
      </c>
      <c r="J211" t="s">
        <v>22</v>
      </c>
      <c r="K211" t="s">
        <v>22</v>
      </c>
      <c r="L211" t="s">
        <v>22</v>
      </c>
      <c r="M211" s="9">
        <v>0.74338775485751696</v>
      </c>
      <c r="N211" s="11">
        <v>43831</v>
      </c>
      <c r="O211">
        <v>5819</v>
      </c>
      <c r="P211" s="11">
        <v>2020</v>
      </c>
      <c r="Q211" s="11">
        <v>2020</v>
      </c>
      <c r="R211" s="11">
        <v>2192</v>
      </c>
    </row>
    <row r="212" spans="1:18" x14ac:dyDescent="0.3">
      <c r="A212" t="s">
        <v>186</v>
      </c>
      <c r="B212" t="s">
        <v>187</v>
      </c>
      <c r="C212" t="s">
        <v>188</v>
      </c>
      <c r="D212" t="s">
        <v>189</v>
      </c>
      <c r="E212" t="s">
        <v>145</v>
      </c>
      <c r="F212" t="s">
        <v>22</v>
      </c>
      <c r="G212" t="s">
        <v>22</v>
      </c>
      <c r="H212" t="s">
        <v>22</v>
      </c>
      <c r="I212" t="s">
        <v>22</v>
      </c>
      <c r="J212" t="s">
        <v>22</v>
      </c>
      <c r="K212" t="s">
        <v>22</v>
      </c>
      <c r="L212" t="s">
        <v>22</v>
      </c>
      <c r="M212" s="9">
        <v>0.74338775485751696</v>
      </c>
      <c r="N212" s="11">
        <v>44197</v>
      </c>
      <c r="O212">
        <v>9589</v>
      </c>
      <c r="P212" s="11">
        <v>2021</v>
      </c>
      <c r="Q212" s="11">
        <v>2021</v>
      </c>
      <c r="R212" s="11">
        <v>2192</v>
      </c>
    </row>
    <row r="213" spans="1:18" x14ac:dyDescent="0.3">
      <c r="A213" t="s">
        <v>190</v>
      </c>
      <c r="B213" t="s">
        <v>191</v>
      </c>
      <c r="C213" t="s">
        <v>192</v>
      </c>
      <c r="D213" t="s">
        <v>193</v>
      </c>
      <c r="E213" t="s">
        <v>145</v>
      </c>
      <c r="F213" t="s">
        <v>22</v>
      </c>
      <c r="G213" t="s">
        <v>22</v>
      </c>
      <c r="H213" t="s">
        <v>27</v>
      </c>
      <c r="I213" t="s">
        <v>27</v>
      </c>
      <c r="J213" t="s">
        <v>27</v>
      </c>
      <c r="K213" t="s">
        <v>27</v>
      </c>
      <c r="L213" t="s">
        <v>27</v>
      </c>
      <c r="M213" s="9">
        <v>-0.179430166569959</v>
      </c>
      <c r="N213" s="11">
        <v>42736</v>
      </c>
      <c r="O213">
        <v>8891</v>
      </c>
      <c r="P213" s="11">
        <v>2017</v>
      </c>
      <c r="Q213" s="11">
        <v>2017</v>
      </c>
      <c r="R213" s="11">
        <v>2192</v>
      </c>
    </row>
    <row r="214" spans="1:18" x14ac:dyDescent="0.3">
      <c r="A214" t="s">
        <v>190</v>
      </c>
      <c r="B214" t="s">
        <v>191</v>
      </c>
      <c r="C214" t="s">
        <v>192</v>
      </c>
      <c r="D214" t="s">
        <v>193</v>
      </c>
      <c r="E214" t="s">
        <v>145</v>
      </c>
      <c r="F214" t="s">
        <v>22</v>
      </c>
      <c r="G214" t="s">
        <v>22</v>
      </c>
      <c r="H214" t="s">
        <v>27</v>
      </c>
      <c r="I214" t="s">
        <v>27</v>
      </c>
      <c r="J214" t="s">
        <v>27</v>
      </c>
      <c r="K214" t="s">
        <v>27</v>
      </c>
      <c r="L214" t="s">
        <v>27</v>
      </c>
      <c r="M214" s="9">
        <v>-0.179430166569959</v>
      </c>
      <c r="N214" s="11">
        <v>43101</v>
      </c>
      <c r="O214">
        <v>5952</v>
      </c>
      <c r="P214" s="11">
        <v>2018</v>
      </c>
      <c r="Q214" s="11">
        <v>2018</v>
      </c>
      <c r="R214" s="11">
        <v>2192</v>
      </c>
    </row>
    <row r="215" spans="1:18" x14ac:dyDescent="0.3">
      <c r="A215" t="s">
        <v>190</v>
      </c>
      <c r="B215" t="s">
        <v>191</v>
      </c>
      <c r="C215" t="s">
        <v>192</v>
      </c>
      <c r="D215" t="s">
        <v>193</v>
      </c>
      <c r="E215" t="s">
        <v>145</v>
      </c>
      <c r="F215" t="s">
        <v>22</v>
      </c>
      <c r="G215" t="s">
        <v>22</v>
      </c>
      <c r="H215" t="s">
        <v>27</v>
      </c>
      <c r="I215" t="s">
        <v>27</v>
      </c>
      <c r="J215" t="s">
        <v>27</v>
      </c>
      <c r="K215" t="s">
        <v>27</v>
      </c>
      <c r="L215" t="s">
        <v>27</v>
      </c>
      <c r="M215" s="9">
        <v>-0.179430166569959</v>
      </c>
      <c r="N215" s="11">
        <v>43466</v>
      </c>
      <c r="O215">
        <v>5914</v>
      </c>
      <c r="P215" s="11">
        <v>2019</v>
      </c>
      <c r="Q215" s="11">
        <v>2019</v>
      </c>
      <c r="R215" s="11">
        <v>2192</v>
      </c>
    </row>
    <row r="216" spans="1:18" x14ac:dyDescent="0.3">
      <c r="A216" t="s">
        <v>190</v>
      </c>
      <c r="B216" t="s">
        <v>191</v>
      </c>
      <c r="C216" t="s">
        <v>192</v>
      </c>
      <c r="D216" t="s">
        <v>193</v>
      </c>
      <c r="E216" t="s">
        <v>145</v>
      </c>
      <c r="F216" t="s">
        <v>22</v>
      </c>
      <c r="G216" t="s">
        <v>22</v>
      </c>
      <c r="H216" t="s">
        <v>27</v>
      </c>
      <c r="I216" t="s">
        <v>27</v>
      </c>
      <c r="J216" t="s">
        <v>27</v>
      </c>
      <c r="K216" t="s">
        <v>27</v>
      </c>
      <c r="L216" t="s">
        <v>27</v>
      </c>
      <c r="M216" s="9">
        <v>-0.179430166569959</v>
      </c>
      <c r="N216" s="11">
        <v>43831</v>
      </c>
      <c r="O216">
        <v>5405</v>
      </c>
      <c r="P216" s="11">
        <v>2020</v>
      </c>
      <c r="Q216" s="11">
        <v>2020</v>
      </c>
      <c r="R216" s="11">
        <v>2192</v>
      </c>
    </row>
    <row r="217" spans="1:18" x14ac:dyDescent="0.3">
      <c r="A217" t="s">
        <v>190</v>
      </c>
      <c r="B217" t="s">
        <v>191</v>
      </c>
      <c r="C217" t="s">
        <v>192</v>
      </c>
      <c r="D217" t="s">
        <v>193</v>
      </c>
      <c r="E217" t="s">
        <v>145</v>
      </c>
      <c r="F217" t="s">
        <v>22</v>
      </c>
      <c r="G217" t="s">
        <v>22</v>
      </c>
      <c r="H217" t="s">
        <v>27</v>
      </c>
      <c r="I217" t="s">
        <v>27</v>
      </c>
      <c r="J217" t="s">
        <v>27</v>
      </c>
      <c r="K217" t="s">
        <v>27</v>
      </c>
      <c r="L217" t="s">
        <v>27</v>
      </c>
      <c r="M217" s="9">
        <v>-0.179430166569959</v>
      </c>
      <c r="N217" s="11">
        <v>44197</v>
      </c>
      <c r="O217">
        <v>4031</v>
      </c>
      <c r="P217" s="11">
        <v>2021</v>
      </c>
      <c r="Q217" s="11">
        <v>2021</v>
      </c>
      <c r="R217" s="11">
        <v>2192</v>
      </c>
    </row>
    <row r="218" spans="1:18" x14ac:dyDescent="0.3">
      <c r="A218" t="s">
        <v>194</v>
      </c>
      <c r="B218" t="s">
        <v>195</v>
      </c>
      <c r="C218" t="s">
        <v>196</v>
      </c>
      <c r="D218" t="s">
        <v>197</v>
      </c>
      <c r="E218" t="s">
        <v>145</v>
      </c>
      <c r="F218" t="s">
        <v>22</v>
      </c>
      <c r="G218" t="s">
        <v>22</v>
      </c>
      <c r="H218" t="s">
        <v>22</v>
      </c>
      <c r="I218" t="s">
        <v>22</v>
      </c>
      <c r="J218" t="s">
        <v>27</v>
      </c>
      <c r="K218" t="s">
        <v>27</v>
      </c>
      <c r="L218" t="s">
        <v>27</v>
      </c>
      <c r="M218" s="9">
        <v>0.61767741115573205</v>
      </c>
      <c r="N218" s="11">
        <v>42736</v>
      </c>
      <c r="O218">
        <v>1290</v>
      </c>
      <c r="P218" s="11">
        <v>2017</v>
      </c>
      <c r="Q218" s="11">
        <v>2017</v>
      </c>
      <c r="R218" s="11">
        <v>2192</v>
      </c>
    </row>
    <row r="219" spans="1:18" x14ac:dyDescent="0.3">
      <c r="A219" t="s">
        <v>194</v>
      </c>
      <c r="B219" t="s">
        <v>195</v>
      </c>
      <c r="C219" t="s">
        <v>196</v>
      </c>
      <c r="D219" t="s">
        <v>197</v>
      </c>
      <c r="E219" t="s">
        <v>145</v>
      </c>
      <c r="F219" t="s">
        <v>22</v>
      </c>
      <c r="G219" t="s">
        <v>22</v>
      </c>
      <c r="H219" t="s">
        <v>22</v>
      </c>
      <c r="I219" t="s">
        <v>22</v>
      </c>
      <c r="J219" t="s">
        <v>27</v>
      </c>
      <c r="K219" t="s">
        <v>27</v>
      </c>
      <c r="L219" t="s">
        <v>27</v>
      </c>
      <c r="M219" s="9">
        <v>0.61767741115573205</v>
      </c>
      <c r="N219" s="11">
        <v>43101</v>
      </c>
      <c r="O219">
        <v>4033</v>
      </c>
      <c r="P219" s="11">
        <v>2018</v>
      </c>
      <c r="Q219" s="11">
        <v>2018</v>
      </c>
      <c r="R219" s="11">
        <v>2192</v>
      </c>
    </row>
    <row r="220" spans="1:18" x14ac:dyDescent="0.3">
      <c r="A220" t="s">
        <v>194</v>
      </c>
      <c r="B220" t="s">
        <v>195</v>
      </c>
      <c r="C220" t="s">
        <v>196</v>
      </c>
      <c r="D220" t="s">
        <v>197</v>
      </c>
      <c r="E220" t="s">
        <v>145</v>
      </c>
      <c r="F220" t="s">
        <v>22</v>
      </c>
      <c r="G220" t="s">
        <v>22</v>
      </c>
      <c r="H220" t="s">
        <v>22</v>
      </c>
      <c r="I220" t="s">
        <v>22</v>
      </c>
      <c r="J220" t="s">
        <v>27</v>
      </c>
      <c r="K220" t="s">
        <v>27</v>
      </c>
      <c r="L220" t="s">
        <v>27</v>
      </c>
      <c r="M220" s="9">
        <v>0.61767741115573205</v>
      </c>
      <c r="N220" s="11">
        <v>43466</v>
      </c>
      <c r="O220">
        <v>6956</v>
      </c>
      <c r="P220" s="11">
        <v>2019</v>
      </c>
      <c r="Q220" s="11">
        <v>2019</v>
      </c>
      <c r="R220" s="11">
        <v>2192</v>
      </c>
    </row>
    <row r="221" spans="1:18" x14ac:dyDescent="0.3">
      <c r="A221" t="s">
        <v>194</v>
      </c>
      <c r="B221" t="s">
        <v>195</v>
      </c>
      <c r="C221" t="s">
        <v>196</v>
      </c>
      <c r="D221" t="s">
        <v>197</v>
      </c>
      <c r="E221" t="s">
        <v>145</v>
      </c>
      <c r="F221" t="s">
        <v>22</v>
      </c>
      <c r="G221" t="s">
        <v>22</v>
      </c>
      <c r="H221" t="s">
        <v>22</v>
      </c>
      <c r="I221" t="s">
        <v>22</v>
      </c>
      <c r="J221" t="s">
        <v>27</v>
      </c>
      <c r="K221" t="s">
        <v>27</v>
      </c>
      <c r="L221" t="s">
        <v>27</v>
      </c>
      <c r="M221" s="9">
        <v>0.61767741115573205</v>
      </c>
      <c r="N221" s="11">
        <v>43831</v>
      </c>
      <c r="O221">
        <v>7929</v>
      </c>
      <c r="P221" s="11">
        <v>2020</v>
      </c>
      <c r="Q221" s="11">
        <v>2020</v>
      </c>
      <c r="R221" s="11">
        <v>2192</v>
      </c>
    </row>
    <row r="222" spans="1:18" x14ac:dyDescent="0.3">
      <c r="A222" t="s">
        <v>194</v>
      </c>
      <c r="B222" t="s">
        <v>195</v>
      </c>
      <c r="C222" t="s">
        <v>196</v>
      </c>
      <c r="D222" t="s">
        <v>197</v>
      </c>
      <c r="E222" t="s">
        <v>145</v>
      </c>
      <c r="F222" t="s">
        <v>22</v>
      </c>
      <c r="G222" t="s">
        <v>22</v>
      </c>
      <c r="H222" t="s">
        <v>22</v>
      </c>
      <c r="I222" t="s">
        <v>22</v>
      </c>
      <c r="J222" t="s">
        <v>27</v>
      </c>
      <c r="K222" t="s">
        <v>27</v>
      </c>
      <c r="L222" t="s">
        <v>27</v>
      </c>
      <c r="M222" s="9">
        <v>0.61767741115573205</v>
      </c>
      <c r="N222" s="11">
        <v>44197</v>
      </c>
      <c r="O222">
        <v>8834</v>
      </c>
      <c r="P222" s="11">
        <v>2021</v>
      </c>
      <c r="Q222" s="11">
        <v>2021</v>
      </c>
      <c r="R222" s="11">
        <v>2192</v>
      </c>
    </row>
    <row r="223" spans="1:18" x14ac:dyDescent="0.3">
      <c r="A223" t="s">
        <v>198</v>
      </c>
      <c r="B223" t="s">
        <v>199</v>
      </c>
      <c r="C223" t="s">
        <v>200</v>
      </c>
      <c r="D223" t="s">
        <v>201</v>
      </c>
      <c r="E223" t="s">
        <v>145</v>
      </c>
      <c r="F223" t="s">
        <v>22</v>
      </c>
      <c r="G223" t="s">
        <v>22</v>
      </c>
      <c r="H223" t="s">
        <v>22</v>
      </c>
      <c r="I223" t="s">
        <v>22</v>
      </c>
      <c r="J223" t="s">
        <v>22</v>
      </c>
      <c r="K223" t="s">
        <v>27</v>
      </c>
      <c r="L223" t="s">
        <v>27</v>
      </c>
      <c r="M223" s="9">
        <v>1.0930046233022499</v>
      </c>
      <c r="N223" s="11">
        <v>42736</v>
      </c>
      <c r="O223">
        <v>431</v>
      </c>
      <c r="P223" s="11">
        <v>2017</v>
      </c>
      <c r="Q223" s="11">
        <v>2017</v>
      </c>
      <c r="R223" s="11">
        <v>2192</v>
      </c>
    </row>
    <row r="224" spans="1:18" x14ac:dyDescent="0.3">
      <c r="A224" t="s">
        <v>198</v>
      </c>
      <c r="B224" t="s">
        <v>199</v>
      </c>
      <c r="C224" t="s">
        <v>200</v>
      </c>
      <c r="D224" t="s">
        <v>201</v>
      </c>
      <c r="E224" t="s">
        <v>145</v>
      </c>
      <c r="F224" t="s">
        <v>22</v>
      </c>
      <c r="G224" t="s">
        <v>22</v>
      </c>
      <c r="H224" t="s">
        <v>22</v>
      </c>
      <c r="I224" t="s">
        <v>22</v>
      </c>
      <c r="J224" t="s">
        <v>22</v>
      </c>
      <c r="K224" t="s">
        <v>27</v>
      </c>
      <c r="L224" t="s">
        <v>27</v>
      </c>
      <c r="M224" s="9">
        <v>1.0930046233022499</v>
      </c>
      <c r="N224" s="11">
        <v>43101</v>
      </c>
      <c r="O224">
        <v>6231</v>
      </c>
      <c r="P224" s="11">
        <v>2018</v>
      </c>
      <c r="Q224" s="11">
        <v>2018</v>
      </c>
      <c r="R224" s="11">
        <v>2192</v>
      </c>
    </row>
    <row r="225" spans="1:18" x14ac:dyDescent="0.3">
      <c r="A225" t="s">
        <v>198</v>
      </c>
      <c r="B225" t="s">
        <v>199</v>
      </c>
      <c r="C225" t="s">
        <v>200</v>
      </c>
      <c r="D225" t="s">
        <v>201</v>
      </c>
      <c r="E225" t="s">
        <v>145</v>
      </c>
      <c r="F225" t="s">
        <v>22</v>
      </c>
      <c r="G225" t="s">
        <v>22</v>
      </c>
      <c r="H225" t="s">
        <v>22</v>
      </c>
      <c r="I225" t="s">
        <v>22</v>
      </c>
      <c r="J225" t="s">
        <v>22</v>
      </c>
      <c r="K225" t="s">
        <v>27</v>
      </c>
      <c r="L225" t="s">
        <v>27</v>
      </c>
      <c r="M225" s="9">
        <v>1.0930046233022499</v>
      </c>
      <c r="N225" s="11">
        <v>43466</v>
      </c>
      <c r="O225">
        <v>7478</v>
      </c>
      <c r="P225" s="11">
        <v>2019</v>
      </c>
      <c r="Q225" s="11">
        <v>2019</v>
      </c>
      <c r="R225" s="11">
        <v>2192</v>
      </c>
    </row>
    <row r="226" spans="1:18" x14ac:dyDescent="0.3">
      <c r="A226" t="s">
        <v>198</v>
      </c>
      <c r="B226" t="s">
        <v>199</v>
      </c>
      <c r="C226" t="s">
        <v>200</v>
      </c>
      <c r="D226" t="s">
        <v>201</v>
      </c>
      <c r="E226" t="s">
        <v>145</v>
      </c>
      <c r="F226" t="s">
        <v>22</v>
      </c>
      <c r="G226" t="s">
        <v>22</v>
      </c>
      <c r="H226" t="s">
        <v>22</v>
      </c>
      <c r="I226" t="s">
        <v>22</v>
      </c>
      <c r="J226" t="s">
        <v>22</v>
      </c>
      <c r="K226" t="s">
        <v>27</v>
      </c>
      <c r="L226" t="s">
        <v>27</v>
      </c>
      <c r="M226" s="9">
        <v>1.0930046233022499</v>
      </c>
      <c r="N226" s="11">
        <v>43831</v>
      </c>
      <c r="O226">
        <v>8039</v>
      </c>
      <c r="P226" s="11">
        <v>2020</v>
      </c>
      <c r="Q226" s="11">
        <v>2020</v>
      </c>
      <c r="R226" s="11">
        <v>2192</v>
      </c>
    </row>
    <row r="227" spans="1:18" x14ac:dyDescent="0.3">
      <c r="A227" t="s">
        <v>198</v>
      </c>
      <c r="B227" t="s">
        <v>199</v>
      </c>
      <c r="C227" t="s">
        <v>200</v>
      </c>
      <c r="D227" t="s">
        <v>201</v>
      </c>
      <c r="E227" t="s">
        <v>145</v>
      </c>
      <c r="F227" t="s">
        <v>22</v>
      </c>
      <c r="G227" t="s">
        <v>22</v>
      </c>
      <c r="H227" t="s">
        <v>22</v>
      </c>
      <c r="I227" t="s">
        <v>22</v>
      </c>
      <c r="J227" t="s">
        <v>22</v>
      </c>
      <c r="K227" t="s">
        <v>27</v>
      </c>
      <c r="L227" t="s">
        <v>27</v>
      </c>
      <c r="M227" s="9">
        <v>1.0930046233022499</v>
      </c>
      <c r="N227" s="11">
        <v>44197</v>
      </c>
      <c r="O227">
        <v>8271</v>
      </c>
      <c r="P227" s="11">
        <v>2021</v>
      </c>
      <c r="Q227" s="11">
        <v>2021</v>
      </c>
      <c r="R227" s="11">
        <v>2192</v>
      </c>
    </row>
    <row r="228" spans="1:18" x14ac:dyDescent="0.3">
      <c r="A228" t="s">
        <v>202</v>
      </c>
      <c r="B228" t="s">
        <v>203</v>
      </c>
      <c r="C228" t="s">
        <v>204</v>
      </c>
      <c r="D228" t="s">
        <v>205</v>
      </c>
      <c r="E228" t="s">
        <v>206</v>
      </c>
      <c r="F228" t="s">
        <v>22</v>
      </c>
      <c r="G228" t="s">
        <v>27</v>
      </c>
      <c r="H228" t="s">
        <v>27</v>
      </c>
      <c r="I228" t="s">
        <v>27</v>
      </c>
      <c r="J228" t="s">
        <v>27</v>
      </c>
      <c r="K228" t="s">
        <v>22</v>
      </c>
      <c r="L228" t="s">
        <v>27</v>
      </c>
      <c r="M228" s="9">
        <v>-0.72898466539472995</v>
      </c>
      <c r="N228" s="11">
        <v>42736</v>
      </c>
      <c r="O228">
        <v>8156</v>
      </c>
      <c r="P228" s="11">
        <v>2017</v>
      </c>
      <c r="Q228" s="11">
        <v>2017</v>
      </c>
      <c r="R228" s="11">
        <v>2192</v>
      </c>
    </row>
    <row r="229" spans="1:18" x14ac:dyDescent="0.3">
      <c r="A229" t="s">
        <v>202</v>
      </c>
      <c r="B229" t="s">
        <v>203</v>
      </c>
      <c r="C229" t="s">
        <v>204</v>
      </c>
      <c r="D229" t="s">
        <v>205</v>
      </c>
      <c r="E229" t="s">
        <v>206</v>
      </c>
      <c r="F229" t="s">
        <v>22</v>
      </c>
      <c r="G229" t="s">
        <v>27</v>
      </c>
      <c r="H229" t="s">
        <v>27</v>
      </c>
      <c r="I229" t="s">
        <v>27</v>
      </c>
      <c r="J229" t="s">
        <v>27</v>
      </c>
      <c r="K229" t="s">
        <v>22</v>
      </c>
      <c r="L229" t="s">
        <v>27</v>
      </c>
      <c r="M229" s="9">
        <v>-0.72898466539472995</v>
      </c>
      <c r="N229" s="11">
        <v>43101</v>
      </c>
      <c r="O229">
        <v>1245</v>
      </c>
      <c r="P229" s="11">
        <v>2018</v>
      </c>
      <c r="Q229" s="11">
        <v>2018</v>
      </c>
      <c r="R229" s="11">
        <v>2192</v>
      </c>
    </row>
    <row r="230" spans="1:18" x14ac:dyDescent="0.3">
      <c r="A230" t="s">
        <v>202</v>
      </c>
      <c r="B230" t="s">
        <v>203</v>
      </c>
      <c r="C230" t="s">
        <v>204</v>
      </c>
      <c r="D230" t="s">
        <v>205</v>
      </c>
      <c r="E230" t="s">
        <v>206</v>
      </c>
      <c r="F230" t="s">
        <v>22</v>
      </c>
      <c r="G230" t="s">
        <v>27</v>
      </c>
      <c r="H230" t="s">
        <v>27</v>
      </c>
      <c r="I230" t="s">
        <v>27</v>
      </c>
      <c r="J230" t="s">
        <v>27</v>
      </c>
      <c r="K230" t="s">
        <v>22</v>
      </c>
      <c r="L230" t="s">
        <v>27</v>
      </c>
      <c r="M230" s="9">
        <v>-0.72898466539472995</v>
      </c>
      <c r="N230" s="11">
        <v>43466</v>
      </c>
      <c r="O230">
        <v>791</v>
      </c>
      <c r="P230" s="11">
        <v>2019</v>
      </c>
      <c r="Q230" s="11">
        <v>2019</v>
      </c>
      <c r="R230" s="11">
        <v>2192</v>
      </c>
    </row>
    <row r="231" spans="1:18" x14ac:dyDescent="0.3">
      <c r="A231" t="s">
        <v>202</v>
      </c>
      <c r="B231" t="s">
        <v>203</v>
      </c>
      <c r="C231" t="s">
        <v>204</v>
      </c>
      <c r="D231" t="s">
        <v>205</v>
      </c>
      <c r="E231" t="s">
        <v>206</v>
      </c>
      <c r="F231" t="s">
        <v>22</v>
      </c>
      <c r="G231" t="s">
        <v>27</v>
      </c>
      <c r="H231" t="s">
        <v>27</v>
      </c>
      <c r="I231" t="s">
        <v>27</v>
      </c>
      <c r="J231" t="s">
        <v>27</v>
      </c>
      <c r="K231" t="s">
        <v>22</v>
      </c>
      <c r="L231" t="s">
        <v>27</v>
      </c>
      <c r="M231" s="9">
        <v>-0.72898466539472995</v>
      </c>
      <c r="N231" s="11">
        <v>43831</v>
      </c>
      <c r="O231">
        <v>338</v>
      </c>
      <c r="P231" s="11">
        <v>2020</v>
      </c>
      <c r="Q231" s="11">
        <v>2020</v>
      </c>
      <c r="R231" s="11">
        <v>2192</v>
      </c>
    </row>
    <row r="232" spans="1:18" x14ac:dyDescent="0.3">
      <c r="A232" t="s">
        <v>202</v>
      </c>
      <c r="B232" t="s">
        <v>203</v>
      </c>
      <c r="C232" t="s">
        <v>204</v>
      </c>
      <c r="D232" t="s">
        <v>205</v>
      </c>
      <c r="E232" t="s">
        <v>206</v>
      </c>
      <c r="F232" t="s">
        <v>22</v>
      </c>
      <c r="G232" t="s">
        <v>27</v>
      </c>
      <c r="H232" t="s">
        <v>27</v>
      </c>
      <c r="I232" t="s">
        <v>27</v>
      </c>
      <c r="J232" t="s">
        <v>27</v>
      </c>
      <c r="K232" t="s">
        <v>22</v>
      </c>
      <c r="L232" t="s">
        <v>27</v>
      </c>
      <c r="M232" s="9">
        <v>-0.72898466539472995</v>
      </c>
      <c r="N232" s="11">
        <v>44197</v>
      </c>
      <c r="O232">
        <v>44</v>
      </c>
      <c r="P232" s="11">
        <v>2021</v>
      </c>
      <c r="Q232" s="11">
        <v>2021</v>
      </c>
      <c r="R232" s="11">
        <v>2192</v>
      </c>
    </row>
    <row r="233" spans="1:18" x14ac:dyDescent="0.3">
      <c r="A233" t="s">
        <v>207</v>
      </c>
      <c r="B233" t="s">
        <v>208</v>
      </c>
      <c r="C233" t="s">
        <v>209</v>
      </c>
      <c r="D233" t="s">
        <v>210</v>
      </c>
      <c r="E233" t="s">
        <v>206</v>
      </c>
      <c r="F233" t="s">
        <v>22</v>
      </c>
      <c r="G233" t="s">
        <v>22</v>
      </c>
      <c r="H233" t="s">
        <v>22</v>
      </c>
      <c r="I233" t="s">
        <v>27</v>
      </c>
      <c r="J233" t="s">
        <v>27</v>
      </c>
      <c r="K233" t="s">
        <v>22</v>
      </c>
      <c r="L233" t="s">
        <v>27</v>
      </c>
      <c r="M233" s="9">
        <v>1.3475541667800699</v>
      </c>
      <c r="N233" s="11">
        <v>42736</v>
      </c>
      <c r="O233">
        <v>299</v>
      </c>
      <c r="P233" s="11">
        <v>2017</v>
      </c>
      <c r="Q233" s="11">
        <v>2017</v>
      </c>
      <c r="R233" s="11">
        <v>2192</v>
      </c>
    </row>
    <row r="234" spans="1:18" x14ac:dyDescent="0.3">
      <c r="A234" t="s">
        <v>207</v>
      </c>
      <c r="B234" t="s">
        <v>208</v>
      </c>
      <c r="C234" t="s">
        <v>209</v>
      </c>
      <c r="D234" t="s">
        <v>210</v>
      </c>
      <c r="E234" t="s">
        <v>206</v>
      </c>
      <c r="F234" t="s">
        <v>22</v>
      </c>
      <c r="G234" t="s">
        <v>22</v>
      </c>
      <c r="H234" t="s">
        <v>22</v>
      </c>
      <c r="I234" t="s">
        <v>27</v>
      </c>
      <c r="J234" t="s">
        <v>27</v>
      </c>
      <c r="K234" t="s">
        <v>22</v>
      </c>
      <c r="L234" t="s">
        <v>27</v>
      </c>
      <c r="M234" s="9">
        <v>1.3475541667800699</v>
      </c>
      <c r="N234" s="11">
        <v>43101</v>
      </c>
      <c r="O234">
        <v>657</v>
      </c>
      <c r="P234" s="11">
        <v>2018</v>
      </c>
      <c r="Q234" s="11">
        <v>2018</v>
      </c>
      <c r="R234" s="11">
        <v>2192</v>
      </c>
    </row>
    <row r="235" spans="1:18" x14ac:dyDescent="0.3">
      <c r="A235" t="s">
        <v>207</v>
      </c>
      <c r="B235" t="s">
        <v>208</v>
      </c>
      <c r="C235" t="s">
        <v>209</v>
      </c>
      <c r="D235" t="s">
        <v>210</v>
      </c>
      <c r="E235" t="s">
        <v>206</v>
      </c>
      <c r="F235" t="s">
        <v>22</v>
      </c>
      <c r="G235" t="s">
        <v>22</v>
      </c>
      <c r="H235" t="s">
        <v>22</v>
      </c>
      <c r="I235" t="s">
        <v>27</v>
      </c>
      <c r="J235" t="s">
        <v>27</v>
      </c>
      <c r="K235" t="s">
        <v>22</v>
      </c>
      <c r="L235" t="s">
        <v>27</v>
      </c>
      <c r="M235" s="9">
        <v>1.3475541667800699</v>
      </c>
      <c r="N235" s="11">
        <v>43466</v>
      </c>
      <c r="O235">
        <v>6238</v>
      </c>
      <c r="P235" s="11">
        <v>2019</v>
      </c>
      <c r="Q235" s="11">
        <v>2019</v>
      </c>
      <c r="R235" s="11">
        <v>2192</v>
      </c>
    </row>
    <row r="236" spans="1:18" x14ac:dyDescent="0.3">
      <c r="A236" t="s">
        <v>207</v>
      </c>
      <c r="B236" t="s">
        <v>208</v>
      </c>
      <c r="C236" t="s">
        <v>209</v>
      </c>
      <c r="D236" t="s">
        <v>210</v>
      </c>
      <c r="E236" t="s">
        <v>206</v>
      </c>
      <c r="F236" t="s">
        <v>22</v>
      </c>
      <c r="G236" t="s">
        <v>22</v>
      </c>
      <c r="H236" t="s">
        <v>22</v>
      </c>
      <c r="I236" t="s">
        <v>27</v>
      </c>
      <c r="J236" t="s">
        <v>27</v>
      </c>
      <c r="K236" t="s">
        <v>22</v>
      </c>
      <c r="L236" t="s">
        <v>27</v>
      </c>
      <c r="M236" s="9">
        <v>1.3475541667800699</v>
      </c>
      <c r="N236" s="11">
        <v>43831</v>
      </c>
      <c r="O236">
        <v>8922</v>
      </c>
      <c r="P236" s="11">
        <v>2020</v>
      </c>
      <c r="Q236" s="11">
        <v>2020</v>
      </c>
      <c r="R236" s="11">
        <v>2192</v>
      </c>
    </row>
    <row r="237" spans="1:18" x14ac:dyDescent="0.3">
      <c r="A237" t="s">
        <v>207</v>
      </c>
      <c r="B237" t="s">
        <v>208</v>
      </c>
      <c r="C237" t="s">
        <v>209</v>
      </c>
      <c r="D237" t="s">
        <v>210</v>
      </c>
      <c r="E237" t="s">
        <v>206</v>
      </c>
      <c r="F237" t="s">
        <v>22</v>
      </c>
      <c r="G237" t="s">
        <v>22</v>
      </c>
      <c r="H237" t="s">
        <v>22</v>
      </c>
      <c r="I237" t="s">
        <v>27</v>
      </c>
      <c r="J237" t="s">
        <v>27</v>
      </c>
      <c r="K237" t="s">
        <v>22</v>
      </c>
      <c r="L237" t="s">
        <v>27</v>
      </c>
      <c r="M237" s="9">
        <v>1.3475541667800699</v>
      </c>
      <c r="N237" s="11">
        <v>44197</v>
      </c>
      <c r="O237">
        <v>9081</v>
      </c>
      <c r="P237" s="11">
        <v>2021</v>
      </c>
      <c r="Q237" s="11">
        <v>2021</v>
      </c>
      <c r="R237" s="11">
        <v>2192</v>
      </c>
    </row>
    <row r="238" spans="1:18" x14ac:dyDescent="0.3">
      <c r="A238" t="s">
        <v>211</v>
      </c>
      <c r="B238" t="s">
        <v>212</v>
      </c>
      <c r="C238" t="s">
        <v>213</v>
      </c>
      <c r="D238" t="s">
        <v>214</v>
      </c>
      <c r="E238" t="s">
        <v>206</v>
      </c>
      <c r="F238" t="s">
        <v>22</v>
      </c>
      <c r="G238" t="s">
        <v>22</v>
      </c>
      <c r="H238" t="s">
        <v>22</v>
      </c>
      <c r="I238" t="s">
        <v>27</v>
      </c>
      <c r="J238" t="s">
        <v>27</v>
      </c>
      <c r="K238" t="s">
        <v>22</v>
      </c>
      <c r="L238" t="s">
        <v>27</v>
      </c>
      <c r="M238" s="9">
        <v>0.57793816418173205</v>
      </c>
      <c r="N238" s="11">
        <v>42736</v>
      </c>
      <c r="O238">
        <v>1323</v>
      </c>
      <c r="P238" s="11">
        <v>2017</v>
      </c>
      <c r="Q238" s="11">
        <v>2017</v>
      </c>
      <c r="R238" s="11">
        <v>2192</v>
      </c>
    </row>
    <row r="239" spans="1:18" x14ac:dyDescent="0.3">
      <c r="A239" t="s">
        <v>211</v>
      </c>
      <c r="B239" t="s">
        <v>212</v>
      </c>
      <c r="C239" t="s">
        <v>213</v>
      </c>
      <c r="D239" t="s">
        <v>214</v>
      </c>
      <c r="E239" t="s">
        <v>206</v>
      </c>
      <c r="F239" t="s">
        <v>22</v>
      </c>
      <c r="G239" t="s">
        <v>22</v>
      </c>
      <c r="H239" t="s">
        <v>22</v>
      </c>
      <c r="I239" t="s">
        <v>27</v>
      </c>
      <c r="J239" t="s">
        <v>27</v>
      </c>
      <c r="K239" t="s">
        <v>22</v>
      </c>
      <c r="L239" t="s">
        <v>27</v>
      </c>
      <c r="M239" s="9">
        <v>0.57793816418173205</v>
      </c>
      <c r="N239" s="11">
        <v>43101</v>
      </c>
      <c r="O239">
        <v>4963</v>
      </c>
      <c r="P239" s="11">
        <v>2018</v>
      </c>
      <c r="Q239" s="11">
        <v>2018</v>
      </c>
      <c r="R239" s="11">
        <v>2192</v>
      </c>
    </row>
    <row r="240" spans="1:18" x14ac:dyDescent="0.3">
      <c r="A240" t="s">
        <v>211</v>
      </c>
      <c r="B240" t="s">
        <v>212</v>
      </c>
      <c r="C240" t="s">
        <v>213</v>
      </c>
      <c r="D240" t="s">
        <v>214</v>
      </c>
      <c r="E240" t="s">
        <v>206</v>
      </c>
      <c r="F240" t="s">
        <v>22</v>
      </c>
      <c r="G240" t="s">
        <v>22</v>
      </c>
      <c r="H240" t="s">
        <v>22</v>
      </c>
      <c r="I240" t="s">
        <v>27</v>
      </c>
      <c r="J240" t="s">
        <v>27</v>
      </c>
      <c r="K240" t="s">
        <v>22</v>
      </c>
      <c r="L240" t="s">
        <v>27</v>
      </c>
      <c r="M240" s="9">
        <v>0.57793816418173205</v>
      </c>
      <c r="N240" s="11">
        <v>43466</v>
      </c>
      <c r="O240">
        <v>6292</v>
      </c>
      <c r="P240" s="11">
        <v>2019</v>
      </c>
      <c r="Q240" s="11">
        <v>2019</v>
      </c>
      <c r="R240" s="11">
        <v>2192</v>
      </c>
    </row>
    <row r="241" spans="1:18" x14ac:dyDescent="0.3">
      <c r="A241" t="s">
        <v>211</v>
      </c>
      <c r="B241" t="s">
        <v>212</v>
      </c>
      <c r="C241" t="s">
        <v>213</v>
      </c>
      <c r="D241" t="s">
        <v>214</v>
      </c>
      <c r="E241" t="s">
        <v>206</v>
      </c>
      <c r="F241" t="s">
        <v>22</v>
      </c>
      <c r="G241" t="s">
        <v>22</v>
      </c>
      <c r="H241" t="s">
        <v>22</v>
      </c>
      <c r="I241" t="s">
        <v>27</v>
      </c>
      <c r="J241" t="s">
        <v>27</v>
      </c>
      <c r="K241" t="s">
        <v>22</v>
      </c>
      <c r="L241" t="s">
        <v>27</v>
      </c>
      <c r="M241" s="9">
        <v>0.57793816418173205</v>
      </c>
      <c r="N241" s="11">
        <v>43831</v>
      </c>
      <c r="O241">
        <v>6728</v>
      </c>
      <c r="P241" s="11">
        <v>2020</v>
      </c>
      <c r="Q241" s="11">
        <v>2020</v>
      </c>
      <c r="R241" s="11">
        <v>2192</v>
      </c>
    </row>
    <row r="242" spans="1:18" x14ac:dyDescent="0.3">
      <c r="A242" t="s">
        <v>211</v>
      </c>
      <c r="B242" t="s">
        <v>212</v>
      </c>
      <c r="C242" t="s">
        <v>213</v>
      </c>
      <c r="D242" t="s">
        <v>214</v>
      </c>
      <c r="E242" t="s">
        <v>206</v>
      </c>
      <c r="F242" t="s">
        <v>22</v>
      </c>
      <c r="G242" t="s">
        <v>22</v>
      </c>
      <c r="H242" t="s">
        <v>22</v>
      </c>
      <c r="I242" t="s">
        <v>27</v>
      </c>
      <c r="J242" t="s">
        <v>27</v>
      </c>
      <c r="K242" t="s">
        <v>22</v>
      </c>
      <c r="L242" t="s">
        <v>27</v>
      </c>
      <c r="M242" s="9">
        <v>0.57793816418173205</v>
      </c>
      <c r="N242" s="11">
        <v>44197</v>
      </c>
      <c r="O242">
        <v>8202</v>
      </c>
      <c r="P242" s="11">
        <v>2021</v>
      </c>
      <c r="Q242" s="11">
        <v>2021</v>
      </c>
      <c r="R242" s="11">
        <v>2192</v>
      </c>
    </row>
    <row r="243" spans="1:18" x14ac:dyDescent="0.3">
      <c r="A243" t="s">
        <v>215</v>
      </c>
      <c r="B243" t="s">
        <v>216</v>
      </c>
      <c r="C243" t="s">
        <v>217</v>
      </c>
      <c r="D243" t="s">
        <v>218</v>
      </c>
      <c r="E243" t="s">
        <v>206</v>
      </c>
      <c r="F243" t="s">
        <v>22</v>
      </c>
      <c r="G243" t="s">
        <v>27</v>
      </c>
      <c r="H243" t="s">
        <v>27</v>
      </c>
      <c r="I243" t="s">
        <v>27</v>
      </c>
      <c r="J243" t="s">
        <v>27</v>
      </c>
      <c r="K243" t="s">
        <v>22</v>
      </c>
      <c r="L243" t="s">
        <v>27</v>
      </c>
      <c r="M243" s="9">
        <v>-0.33098339677163802</v>
      </c>
      <c r="N243" s="11">
        <v>42736</v>
      </c>
      <c r="O243">
        <v>8466</v>
      </c>
      <c r="P243" s="11">
        <v>2017</v>
      </c>
      <c r="Q243" s="11">
        <v>2017</v>
      </c>
      <c r="R243" s="11">
        <v>2192</v>
      </c>
    </row>
    <row r="244" spans="1:18" x14ac:dyDescent="0.3">
      <c r="A244" t="s">
        <v>215</v>
      </c>
      <c r="B244" t="s">
        <v>216</v>
      </c>
      <c r="C244" t="s">
        <v>217</v>
      </c>
      <c r="D244" t="s">
        <v>218</v>
      </c>
      <c r="E244" t="s">
        <v>206</v>
      </c>
      <c r="F244" t="s">
        <v>22</v>
      </c>
      <c r="G244" t="s">
        <v>27</v>
      </c>
      <c r="H244" t="s">
        <v>27</v>
      </c>
      <c r="I244" t="s">
        <v>27</v>
      </c>
      <c r="J244" t="s">
        <v>27</v>
      </c>
      <c r="K244" t="s">
        <v>22</v>
      </c>
      <c r="L244" t="s">
        <v>27</v>
      </c>
      <c r="M244" s="9">
        <v>-0.33098339677163802</v>
      </c>
      <c r="N244" s="11">
        <v>43101</v>
      </c>
      <c r="O244">
        <v>4079</v>
      </c>
      <c r="P244" s="11">
        <v>2018</v>
      </c>
      <c r="Q244" s="11">
        <v>2018</v>
      </c>
      <c r="R244" s="11">
        <v>2192</v>
      </c>
    </row>
    <row r="245" spans="1:18" x14ac:dyDescent="0.3">
      <c r="A245" t="s">
        <v>215</v>
      </c>
      <c r="B245" t="s">
        <v>216</v>
      </c>
      <c r="C245" t="s">
        <v>217</v>
      </c>
      <c r="D245" t="s">
        <v>218</v>
      </c>
      <c r="E245" t="s">
        <v>206</v>
      </c>
      <c r="F245" t="s">
        <v>22</v>
      </c>
      <c r="G245" t="s">
        <v>27</v>
      </c>
      <c r="H245" t="s">
        <v>27</v>
      </c>
      <c r="I245" t="s">
        <v>27</v>
      </c>
      <c r="J245" t="s">
        <v>27</v>
      </c>
      <c r="K245" t="s">
        <v>22</v>
      </c>
      <c r="L245" t="s">
        <v>27</v>
      </c>
      <c r="M245" s="9">
        <v>-0.33098339677163802</v>
      </c>
      <c r="N245" s="11">
        <v>43466</v>
      </c>
      <c r="O245">
        <v>2797</v>
      </c>
      <c r="P245" s="11">
        <v>2019</v>
      </c>
      <c r="Q245" s="11">
        <v>2019</v>
      </c>
      <c r="R245" s="11">
        <v>2192</v>
      </c>
    </row>
    <row r="246" spans="1:18" x14ac:dyDescent="0.3">
      <c r="A246" t="s">
        <v>215</v>
      </c>
      <c r="B246" t="s">
        <v>216</v>
      </c>
      <c r="C246" t="s">
        <v>217</v>
      </c>
      <c r="D246" t="s">
        <v>218</v>
      </c>
      <c r="E246" t="s">
        <v>206</v>
      </c>
      <c r="F246" t="s">
        <v>22</v>
      </c>
      <c r="G246" t="s">
        <v>27</v>
      </c>
      <c r="H246" t="s">
        <v>27</v>
      </c>
      <c r="I246" t="s">
        <v>27</v>
      </c>
      <c r="J246" t="s">
        <v>27</v>
      </c>
      <c r="K246" t="s">
        <v>22</v>
      </c>
      <c r="L246" t="s">
        <v>27</v>
      </c>
      <c r="M246" s="9">
        <v>-0.33098339677163802</v>
      </c>
      <c r="N246" s="11">
        <v>43831</v>
      </c>
      <c r="O246">
        <v>2245</v>
      </c>
      <c r="P246" s="11">
        <v>2020</v>
      </c>
      <c r="Q246" s="11">
        <v>2020</v>
      </c>
      <c r="R246" s="11">
        <v>2192</v>
      </c>
    </row>
    <row r="247" spans="1:18" x14ac:dyDescent="0.3">
      <c r="A247" t="s">
        <v>215</v>
      </c>
      <c r="B247" t="s">
        <v>216</v>
      </c>
      <c r="C247" t="s">
        <v>217</v>
      </c>
      <c r="D247" t="s">
        <v>218</v>
      </c>
      <c r="E247" t="s">
        <v>206</v>
      </c>
      <c r="F247" t="s">
        <v>22</v>
      </c>
      <c r="G247" t="s">
        <v>27</v>
      </c>
      <c r="H247" t="s">
        <v>27</v>
      </c>
      <c r="I247" t="s">
        <v>27</v>
      </c>
      <c r="J247" t="s">
        <v>27</v>
      </c>
      <c r="K247" t="s">
        <v>22</v>
      </c>
      <c r="L247" t="s">
        <v>27</v>
      </c>
      <c r="M247" s="9">
        <v>-0.33098339677163802</v>
      </c>
      <c r="N247" s="11">
        <v>44197</v>
      </c>
      <c r="O247">
        <v>1696</v>
      </c>
      <c r="P247" s="11">
        <v>2021</v>
      </c>
      <c r="Q247" s="11">
        <v>2021</v>
      </c>
      <c r="R247" s="11">
        <v>2192</v>
      </c>
    </row>
    <row r="248" spans="1:18" x14ac:dyDescent="0.3">
      <c r="A248" t="s">
        <v>219</v>
      </c>
      <c r="B248" t="s">
        <v>220</v>
      </c>
      <c r="C248" t="s">
        <v>221</v>
      </c>
      <c r="D248" t="s">
        <v>222</v>
      </c>
      <c r="E248" t="s">
        <v>206</v>
      </c>
      <c r="F248" t="s">
        <v>22</v>
      </c>
      <c r="G248" t="s">
        <v>22</v>
      </c>
      <c r="H248" t="s">
        <v>22</v>
      </c>
      <c r="I248" t="s">
        <v>27</v>
      </c>
      <c r="J248" t="s">
        <v>27</v>
      </c>
      <c r="K248" t="s">
        <v>22</v>
      </c>
      <c r="L248" t="s">
        <v>27</v>
      </c>
      <c r="M248" s="9">
        <v>0.83041416010220903</v>
      </c>
      <c r="N248" s="11">
        <v>42736</v>
      </c>
      <c r="O248">
        <v>870</v>
      </c>
      <c r="P248" s="11">
        <v>2017</v>
      </c>
      <c r="Q248" s="11">
        <v>2017</v>
      </c>
      <c r="R248" s="11">
        <v>2192</v>
      </c>
    </row>
    <row r="249" spans="1:18" x14ac:dyDescent="0.3">
      <c r="A249" t="s">
        <v>219</v>
      </c>
      <c r="B249" t="s">
        <v>220</v>
      </c>
      <c r="C249" t="s">
        <v>221</v>
      </c>
      <c r="D249" t="s">
        <v>222</v>
      </c>
      <c r="E249" t="s">
        <v>206</v>
      </c>
      <c r="F249" t="s">
        <v>22</v>
      </c>
      <c r="G249" t="s">
        <v>22</v>
      </c>
      <c r="H249" t="s">
        <v>22</v>
      </c>
      <c r="I249" t="s">
        <v>27</v>
      </c>
      <c r="J249" t="s">
        <v>27</v>
      </c>
      <c r="K249" t="s">
        <v>22</v>
      </c>
      <c r="L249" t="s">
        <v>27</v>
      </c>
      <c r="M249" s="9">
        <v>0.83041416010220903</v>
      </c>
      <c r="N249" s="11">
        <v>43101</v>
      </c>
      <c r="O249">
        <v>2428</v>
      </c>
      <c r="P249" s="11">
        <v>2018</v>
      </c>
      <c r="Q249" s="11">
        <v>2018</v>
      </c>
      <c r="R249" s="11">
        <v>2192</v>
      </c>
    </row>
    <row r="250" spans="1:18" x14ac:dyDescent="0.3">
      <c r="A250" t="s">
        <v>219</v>
      </c>
      <c r="B250" t="s">
        <v>220</v>
      </c>
      <c r="C250" t="s">
        <v>221</v>
      </c>
      <c r="D250" t="s">
        <v>222</v>
      </c>
      <c r="E250" t="s">
        <v>206</v>
      </c>
      <c r="F250" t="s">
        <v>22</v>
      </c>
      <c r="G250" t="s">
        <v>22</v>
      </c>
      <c r="H250" t="s">
        <v>22</v>
      </c>
      <c r="I250" t="s">
        <v>27</v>
      </c>
      <c r="J250" t="s">
        <v>27</v>
      </c>
      <c r="K250" t="s">
        <v>22</v>
      </c>
      <c r="L250" t="s">
        <v>27</v>
      </c>
      <c r="M250" s="9">
        <v>0.83041416010220903</v>
      </c>
      <c r="N250" s="11">
        <v>43466</v>
      </c>
      <c r="O250">
        <v>7386</v>
      </c>
      <c r="P250" s="11">
        <v>2019</v>
      </c>
      <c r="Q250" s="11">
        <v>2019</v>
      </c>
      <c r="R250" s="11">
        <v>2192</v>
      </c>
    </row>
    <row r="251" spans="1:18" x14ac:dyDescent="0.3">
      <c r="A251" t="s">
        <v>219</v>
      </c>
      <c r="B251" t="s">
        <v>220</v>
      </c>
      <c r="C251" t="s">
        <v>221</v>
      </c>
      <c r="D251" t="s">
        <v>222</v>
      </c>
      <c r="E251" t="s">
        <v>206</v>
      </c>
      <c r="F251" t="s">
        <v>22</v>
      </c>
      <c r="G251" t="s">
        <v>22</v>
      </c>
      <c r="H251" t="s">
        <v>22</v>
      </c>
      <c r="I251" t="s">
        <v>27</v>
      </c>
      <c r="J251" t="s">
        <v>27</v>
      </c>
      <c r="K251" t="s">
        <v>22</v>
      </c>
      <c r="L251" t="s">
        <v>27</v>
      </c>
      <c r="M251" s="9">
        <v>0.83041416010220903</v>
      </c>
      <c r="N251" s="11">
        <v>43831</v>
      </c>
      <c r="O251">
        <v>8835</v>
      </c>
      <c r="P251" s="11">
        <v>2020</v>
      </c>
      <c r="Q251" s="11">
        <v>2020</v>
      </c>
      <c r="R251" s="11">
        <v>2192</v>
      </c>
    </row>
    <row r="252" spans="1:18" x14ac:dyDescent="0.3">
      <c r="A252" t="s">
        <v>219</v>
      </c>
      <c r="B252" t="s">
        <v>220</v>
      </c>
      <c r="C252" t="s">
        <v>221</v>
      </c>
      <c r="D252" t="s">
        <v>222</v>
      </c>
      <c r="E252" t="s">
        <v>206</v>
      </c>
      <c r="F252" t="s">
        <v>22</v>
      </c>
      <c r="G252" t="s">
        <v>22</v>
      </c>
      <c r="H252" t="s">
        <v>22</v>
      </c>
      <c r="I252" t="s">
        <v>27</v>
      </c>
      <c r="J252" t="s">
        <v>27</v>
      </c>
      <c r="K252" t="s">
        <v>22</v>
      </c>
      <c r="L252" t="s">
        <v>27</v>
      </c>
      <c r="M252" s="9">
        <v>0.83041416010220903</v>
      </c>
      <c r="N252" s="11">
        <v>44197</v>
      </c>
      <c r="O252">
        <v>9766</v>
      </c>
      <c r="P252" s="11">
        <v>2021</v>
      </c>
      <c r="Q252" s="11">
        <v>2021</v>
      </c>
      <c r="R252" s="11">
        <v>2192</v>
      </c>
    </row>
    <row r="253" spans="1:18" x14ac:dyDescent="0.3">
      <c r="A253" t="s">
        <v>223</v>
      </c>
      <c r="B253" t="s">
        <v>224</v>
      </c>
      <c r="C253" t="s">
        <v>225</v>
      </c>
      <c r="D253" t="s">
        <v>226</v>
      </c>
      <c r="E253" t="s">
        <v>206</v>
      </c>
      <c r="F253" t="s">
        <v>22</v>
      </c>
      <c r="G253" t="s">
        <v>22</v>
      </c>
      <c r="H253" t="s">
        <v>22</v>
      </c>
      <c r="I253" t="s">
        <v>27</v>
      </c>
      <c r="J253" t="s">
        <v>27</v>
      </c>
      <c r="K253" t="s">
        <v>22</v>
      </c>
      <c r="L253" t="s">
        <v>27</v>
      </c>
      <c r="M253" s="9">
        <v>0.60045892388204303</v>
      </c>
      <c r="N253" s="11">
        <v>42736</v>
      </c>
      <c r="O253">
        <v>1497</v>
      </c>
      <c r="P253" s="11">
        <v>2017</v>
      </c>
      <c r="Q253" s="11">
        <v>2017</v>
      </c>
      <c r="R253" s="11">
        <v>2192</v>
      </c>
    </row>
    <row r="254" spans="1:18" x14ac:dyDescent="0.3">
      <c r="A254" t="s">
        <v>223</v>
      </c>
      <c r="B254" t="s">
        <v>224</v>
      </c>
      <c r="C254" t="s">
        <v>225</v>
      </c>
      <c r="D254" t="s">
        <v>226</v>
      </c>
      <c r="E254" t="s">
        <v>206</v>
      </c>
      <c r="F254" t="s">
        <v>22</v>
      </c>
      <c r="G254" t="s">
        <v>22</v>
      </c>
      <c r="H254" t="s">
        <v>22</v>
      </c>
      <c r="I254" t="s">
        <v>27</v>
      </c>
      <c r="J254" t="s">
        <v>27</v>
      </c>
      <c r="K254" t="s">
        <v>22</v>
      </c>
      <c r="L254" t="s">
        <v>27</v>
      </c>
      <c r="M254" s="9">
        <v>0.60045892388204303</v>
      </c>
      <c r="N254" s="11">
        <v>43101</v>
      </c>
      <c r="O254">
        <v>1768</v>
      </c>
      <c r="P254" s="11">
        <v>2018</v>
      </c>
      <c r="Q254" s="11">
        <v>2018</v>
      </c>
      <c r="R254" s="11">
        <v>2192</v>
      </c>
    </row>
    <row r="255" spans="1:18" x14ac:dyDescent="0.3">
      <c r="A255" t="s">
        <v>223</v>
      </c>
      <c r="B255" t="s">
        <v>224</v>
      </c>
      <c r="C255" t="s">
        <v>225</v>
      </c>
      <c r="D255" t="s">
        <v>226</v>
      </c>
      <c r="E255" t="s">
        <v>206</v>
      </c>
      <c r="F255" t="s">
        <v>22</v>
      </c>
      <c r="G255" t="s">
        <v>22</v>
      </c>
      <c r="H255" t="s">
        <v>22</v>
      </c>
      <c r="I255" t="s">
        <v>27</v>
      </c>
      <c r="J255" t="s">
        <v>27</v>
      </c>
      <c r="K255" t="s">
        <v>22</v>
      </c>
      <c r="L255" t="s">
        <v>27</v>
      </c>
      <c r="M255" s="9">
        <v>0.60045892388204303</v>
      </c>
      <c r="N255" s="11">
        <v>43466</v>
      </c>
      <c r="O255">
        <v>2804</v>
      </c>
      <c r="P255" s="11">
        <v>2019</v>
      </c>
      <c r="Q255" s="11">
        <v>2019</v>
      </c>
      <c r="R255" s="11">
        <v>2192</v>
      </c>
    </row>
    <row r="256" spans="1:18" x14ac:dyDescent="0.3">
      <c r="A256" t="s">
        <v>223</v>
      </c>
      <c r="B256" t="s">
        <v>224</v>
      </c>
      <c r="C256" t="s">
        <v>225</v>
      </c>
      <c r="D256" t="s">
        <v>226</v>
      </c>
      <c r="E256" t="s">
        <v>206</v>
      </c>
      <c r="F256" t="s">
        <v>22</v>
      </c>
      <c r="G256" t="s">
        <v>22</v>
      </c>
      <c r="H256" t="s">
        <v>22</v>
      </c>
      <c r="I256" t="s">
        <v>27</v>
      </c>
      <c r="J256" t="s">
        <v>27</v>
      </c>
      <c r="K256" t="s">
        <v>22</v>
      </c>
      <c r="L256" t="s">
        <v>27</v>
      </c>
      <c r="M256" s="9">
        <v>0.60045892388204303</v>
      </c>
      <c r="N256" s="11">
        <v>43831</v>
      </c>
      <c r="O256">
        <v>5718</v>
      </c>
      <c r="P256" s="11">
        <v>2020</v>
      </c>
      <c r="Q256" s="11">
        <v>2020</v>
      </c>
      <c r="R256" s="11">
        <v>2192</v>
      </c>
    </row>
    <row r="257" spans="1:18" x14ac:dyDescent="0.3">
      <c r="A257" t="s">
        <v>223</v>
      </c>
      <c r="B257" t="s">
        <v>224</v>
      </c>
      <c r="C257" t="s">
        <v>225</v>
      </c>
      <c r="D257" t="s">
        <v>226</v>
      </c>
      <c r="E257" t="s">
        <v>206</v>
      </c>
      <c r="F257" t="s">
        <v>22</v>
      </c>
      <c r="G257" t="s">
        <v>22</v>
      </c>
      <c r="H257" t="s">
        <v>22</v>
      </c>
      <c r="I257" t="s">
        <v>27</v>
      </c>
      <c r="J257" t="s">
        <v>27</v>
      </c>
      <c r="K257" t="s">
        <v>22</v>
      </c>
      <c r="L257" t="s">
        <v>27</v>
      </c>
      <c r="M257" s="9">
        <v>0.60045892388204303</v>
      </c>
      <c r="N257" s="11">
        <v>44197</v>
      </c>
      <c r="O257">
        <v>9822</v>
      </c>
      <c r="P257" s="11">
        <v>2021</v>
      </c>
      <c r="Q257" s="11">
        <v>2021</v>
      </c>
      <c r="R257" s="11">
        <v>2192</v>
      </c>
    </row>
    <row r="258" spans="1:18" x14ac:dyDescent="0.3">
      <c r="A258" t="s">
        <v>227</v>
      </c>
      <c r="B258" t="s">
        <v>228</v>
      </c>
      <c r="C258" t="s">
        <v>229</v>
      </c>
      <c r="D258" t="s">
        <v>230</v>
      </c>
      <c r="E258" t="s">
        <v>206</v>
      </c>
      <c r="F258" t="s">
        <v>22</v>
      </c>
      <c r="G258" t="s">
        <v>22</v>
      </c>
      <c r="H258" t="s">
        <v>22</v>
      </c>
      <c r="I258" t="s">
        <v>27</v>
      </c>
      <c r="J258" t="s">
        <v>27</v>
      </c>
      <c r="K258" t="s">
        <v>22</v>
      </c>
      <c r="L258" t="s">
        <v>27</v>
      </c>
      <c r="M258" s="9">
        <v>0.71094693671276599</v>
      </c>
      <c r="N258" s="11">
        <v>42736</v>
      </c>
      <c r="O258">
        <v>1082</v>
      </c>
      <c r="P258" s="11">
        <v>2017</v>
      </c>
      <c r="Q258" s="11">
        <v>2017</v>
      </c>
      <c r="R258" s="11">
        <v>2192</v>
      </c>
    </row>
    <row r="259" spans="1:18" x14ac:dyDescent="0.3">
      <c r="A259" t="s">
        <v>227</v>
      </c>
      <c r="B259" t="s">
        <v>228</v>
      </c>
      <c r="C259" t="s">
        <v>229</v>
      </c>
      <c r="D259" t="s">
        <v>230</v>
      </c>
      <c r="E259" t="s">
        <v>206</v>
      </c>
      <c r="F259" t="s">
        <v>22</v>
      </c>
      <c r="G259" t="s">
        <v>22</v>
      </c>
      <c r="H259" t="s">
        <v>22</v>
      </c>
      <c r="I259" t="s">
        <v>27</v>
      </c>
      <c r="J259" t="s">
        <v>27</v>
      </c>
      <c r="K259" t="s">
        <v>22</v>
      </c>
      <c r="L259" t="s">
        <v>27</v>
      </c>
      <c r="M259" s="9">
        <v>0.71094693671276599</v>
      </c>
      <c r="N259" s="11">
        <v>43101</v>
      </c>
      <c r="O259">
        <v>3353</v>
      </c>
      <c r="P259" s="11">
        <v>2018</v>
      </c>
      <c r="Q259" s="11">
        <v>2018</v>
      </c>
      <c r="R259" s="11">
        <v>2192</v>
      </c>
    </row>
    <row r="260" spans="1:18" x14ac:dyDescent="0.3">
      <c r="A260" t="s">
        <v>227</v>
      </c>
      <c r="B260" t="s">
        <v>228</v>
      </c>
      <c r="C260" t="s">
        <v>229</v>
      </c>
      <c r="D260" t="s">
        <v>230</v>
      </c>
      <c r="E260" t="s">
        <v>206</v>
      </c>
      <c r="F260" t="s">
        <v>22</v>
      </c>
      <c r="G260" t="s">
        <v>22</v>
      </c>
      <c r="H260" t="s">
        <v>22</v>
      </c>
      <c r="I260" t="s">
        <v>27</v>
      </c>
      <c r="J260" t="s">
        <v>27</v>
      </c>
      <c r="K260" t="s">
        <v>22</v>
      </c>
      <c r="L260" t="s">
        <v>27</v>
      </c>
      <c r="M260" s="9">
        <v>0.71094693671276599</v>
      </c>
      <c r="N260" s="11">
        <v>43466</v>
      </c>
      <c r="O260">
        <v>6351</v>
      </c>
      <c r="P260" s="11">
        <v>2019</v>
      </c>
      <c r="Q260" s="11">
        <v>2019</v>
      </c>
      <c r="R260" s="11">
        <v>2192</v>
      </c>
    </row>
    <row r="261" spans="1:18" x14ac:dyDescent="0.3">
      <c r="A261" t="s">
        <v>227</v>
      </c>
      <c r="B261" t="s">
        <v>228</v>
      </c>
      <c r="C261" t="s">
        <v>229</v>
      </c>
      <c r="D261" t="s">
        <v>230</v>
      </c>
      <c r="E261" t="s">
        <v>206</v>
      </c>
      <c r="F261" t="s">
        <v>22</v>
      </c>
      <c r="G261" t="s">
        <v>22</v>
      </c>
      <c r="H261" t="s">
        <v>22</v>
      </c>
      <c r="I261" t="s">
        <v>27</v>
      </c>
      <c r="J261" t="s">
        <v>27</v>
      </c>
      <c r="K261" t="s">
        <v>22</v>
      </c>
      <c r="L261" t="s">
        <v>27</v>
      </c>
      <c r="M261" s="9">
        <v>0.71094693671276599</v>
      </c>
      <c r="N261" s="11">
        <v>43831</v>
      </c>
      <c r="O261">
        <v>8550</v>
      </c>
      <c r="P261" s="11">
        <v>2020</v>
      </c>
      <c r="Q261" s="11">
        <v>2020</v>
      </c>
      <c r="R261" s="11">
        <v>2192</v>
      </c>
    </row>
    <row r="262" spans="1:18" x14ac:dyDescent="0.3">
      <c r="A262" t="s">
        <v>227</v>
      </c>
      <c r="B262" t="s">
        <v>228</v>
      </c>
      <c r="C262" t="s">
        <v>229</v>
      </c>
      <c r="D262" t="s">
        <v>230</v>
      </c>
      <c r="E262" t="s">
        <v>206</v>
      </c>
      <c r="F262" t="s">
        <v>22</v>
      </c>
      <c r="G262" t="s">
        <v>22</v>
      </c>
      <c r="H262" t="s">
        <v>22</v>
      </c>
      <c r="I262" t="s">
        <v>27</v>
      </c>
      <c r="J262" t="s">
        <v>27</v>
      </c>
      <c r="K262" t="s">
        <v>22</v>
      </c>
      <c r="L262" t="s">
        <v>27</v>
      </c>
      <c r="M262" s="9">
        <v>0.71094693671276599</v>
      </c>
      <c r="N262" s="11">
        <v>44197</v>
      </c>
      <c r="O262">
        <v>9272</v>
      </c>
      <c r="P262" s="11">
        <v>2021</v>
      </c>
      <c r="Q262" s="11">
        <v>2021</v>
      </c>
      <c r="R262" s="11">
        <v>2192</v>
      </c>
    </row>
    <row r="263" spans="1:18" x14ac:dyDescent="0.3">
      <c r="A263" t="s">
        <v>231</v>
      </c>
      <c r="B263" t="s">
        <v>232</v>
      </c>
      <c r="C263" t="s">
        <v>233</v>
      </c>
      <c r="D263" t="s">
        <v>234</v>
      </c>
      <c r="E263" t="s">
        <v>206</v>
      </c>
      <c r="F263" t="s">
        <v>22</v>
      </c>
      <c r="G263" t="s">
        <v>22</v>
      </c>
      <c r="H263" t="s">
        <v>27</v>
      </c>
      <c r="I263" t="s">
        <v>27</v>
      </c>
      <c r="J263" t="s">
        <v>27</v>
      </c>
      <c r="K263" t="s">
        <v>22</v>
      </c>
      <c r="L263" t="s">
        <v>27</v>
      </c>
      <c r="M263" s="9">
        <v>-0.15736979056747399</v>
      </c>
      <c r="N263" s="11">
        <v>42736</v>
      </c>
      <c r="O263">
        <v>9791</v>
      </c>
      <c r="P263" s="11">
        <v>2017</v>
      </c>
      <c r="Q263" s="11">
        <v>2017</v>
      </c>
      <c r="R263" s="11">
        <v>2192</v>
      </c>
    </row>
    <row r="264" spans="1:18" x14ac:dyDescent="0.3">
      <c r="A264" t="s">
        <v>231</v>
      </c>
      <c r="B264" t="s">
        <v>232</v>
      </c>
      <c r="C264" t="s">
        <v>233</v>
      </c>
      <c r="D264" t="s">
        <v>234</v>
      </c>
      <c r="E264" t="s">
        <v>206</v>
      </c>
      <c r="F264" t="s">
        <v>22</v>
      </c>
      <c r="G264" t="s">
        <v>22</v>
      </c>
      <c r="H264" t="s">
        <v>27</v>
      </c>
      <c r="I264" t="s">
        <v>27</v>
      </c>
      <c r="J264" t="s">
        <v>27</v>
      </c>
      <c r="K264" t="s">
        <v>22</v>
      </c>
      <c r="L264" t="s">
        <v>27</v>
      </c>
      <c r="M264" s="9">
        <v>-0.15736979056747399</v>
      </c>
      <c r="N264" s="11">
        <v>43101</v>
      </c>
      <c r="O264">
        <v>9610</v>
      </c>
      <c r="P264" s="11">
        <v>2018</v>
      </c>
      <c r="Q264" s="11">
        <v>2018</v>
      </c>
      <c r="R264" s="11">
        <v>2192</v>
      </c>
    </row>
    <row r="265" spans="1:18" x14ac:dyDescent="0.3">
      <c r="A265" t="s">
        <v>231</v>
      </c>
      <c r="B265" t="s">
        <v>232</v>
      </c>
      <c r="C265" t="s">
        <v>233</v>
      </c>
      <c r="D265" t="s">
        <v>234</v>
      </c>
      <c r="E265" t="s">
        <v>206</v>
      </c>
      <c r="F265" t="s">
        <v>22</v>
      </c>
      <c r="G265" t="s">
        <v>22</v>
      </c>
      <c r="H265" t="s">
        <v>27</v>
      </c>
      <c r="I265" t="s">
        <v>27</v>
      </c>
      <c r="J265" t="s">
        <v>27</v>
      </c>
      <c r="K265" t="s">
        <v>22</v>
      </c>
      <c r="L265" t="s">
        <v>27</v>
      </c>
      <c r="M265" s="9">
        <v>-0.15736979056747399</v>
      </c>
      <c r="N265" s="11">
        <v>43466</v>
      </c>
      <c r="O265">
        <v>7534</v>
      </c>
      <c r="P265" s="11">
        <v>2019</v>
      </c>
      <c r="Q265" s="11">
        <v>2019</v>
      </c>
      <c r="R265" s="11">
        <v>2192</v>
      </c>
    </row>
    <row r="266" spans="1:18" x14ac:dyDescent="0.3">
      <c r="A266" t="s">
        <v>231</v>
      </c>
      <c r="B266" t="s">
        <v>232</v>
      </c>
      <c r="C266" t="s">
        <v>233</v>
      </c>
      <c r="D266" t="s">
        <v>234</v>
      </c>
      <c r="E266" t="s">
        <v>206</v>
      </c>
      <c r="F266" t="s">
        <v>22</v>
      </c>
      <c r="G266" t="s">
        <v>22</v>
      </c>
      <c r="H266" t="s">
        <v>27</v>
      </c>
      <c r="I266" t="s">
        <v>27</v>
      </c>
      <c r="J266" t="s">
        <v>27</v>
      </c>
      <c r="K266" t="s">
        <v>22</v>
      </c>
      <c r="L266" t="s">
        <v>27</v>
      </c>
      <c r="M266" s="9">
        <v>-0.15736979056747399</v>
      </c>
      <c r="N266" s="11">
        <v>43831</v>
      </c>
      <c r="O266">
        <v>5080</v>
      </c>
      <c r="P266" s="11">
        <v>2020</v>
      </c>
      <c r="Q266" s="11">
        <v>2020</v>
      </c>
      <c r="R266" s="11">
        <v>2192</v>
      </c>
    </row>
    <row r="267" spans="1:18" x14ac:dyDescent="0.3">
      <c r="A267" t="s">
        <v>231</v>
      </c>
      <c r="B267" t="s">
        <v>232</v>
      </c>
      <c r="C267" t="s">
        <v>233</v>
      </c>
      <c r="D267" t="s">
        <v>234</v>
      </c>
      <c r="E267" t="s">
        <v>206</v>
      </c>
      <c r="F267" t="s">
        <v>22</v>
      </c>
      <c r="G267" t="s">
        <v>22</v>
      </c>
      <c r="H267" t="s">
        <v>27</v>
      </c>
      <c r="I267" t="s">
        <v>27</v>
      </c>
      <c r="J267" t="s">
        <v>27</v>
      </c>
      <c r="K267" t="s">
        <v>22</v>
      </c>
      <c r="L267" t="s">
        <v>27</v>
      </c>
      <c r="M267" s="9">
        <v>-0.15736979056747399</v>
      </c>
      <c r="N267" s="11">
        <v>44197</v>
      </c>
      <c r="O267">
        <v>4936</v>
      </c>
      <c r="P267" s="11">
        <v>2021</v>
      </c>
      <c r="Q267" s="11">
        <v>2021</v>
      </c>
      <c r="R267" s="11">
        <v>2192</v>
      </c>
    </row>
    <row r="268" spans="1:18" x14ac:dyDescent="0.3">
      <c r="A268" t="s">
        <v>235</v>
      </c>
      <c r="B268" t="s">
        <v>236</v>
      </c>
      <c r="C268" t="s">
        <v>237</v>
      </c>
      <c r="D268" t="s">
        <v>238</v>
      </c>
      <c r="E268" t="s">
        <v>206</v>
      </c>
      <c r="F268" t="s">
        <v>22</v>
      </c>
      <c r="G268" t="s">
        <v>22</v>
      </c>
      <c r="H268" t="s">
        <v>22</v>
      </c>
      <c r="I268" t="s">
        <v>27</v>
      </c>
      <c r="J268" t="s">
        <v>27</v>
      </c>
      <c r="K268" t="s">
        <v>22</v>
      </c>
      <c r="L268" t="s">
        <v>27</v>
      </c>
      <c r="M268" s="9">
        <v>0.63431246502429794</v>
      </c>
      <c r="N268" s="11">
        <v>42736</v>
      </c>
      <c r="O268">
        <v>1357</v>
      </c>
      <c r="P268" s="11">
        <v>2017</v>
      </c>
      <c r="Q268" s="11">
        <v>2017</v>
      </c>
      <c r="R268" s="11">
        <v>2192</v>
      </c>
    </row>
    <row r="269" spans="1:18" x14ac:dyDescent="0.3">
      <c r="A269" t="s">
        <v>235</v>
      </c>
      <c r="B269" t="s">
        <v>236</v>
      </c>
      <c r="C269" t="s">
        <v>237</v>
      </c>
      <c r="D269" t="s">
        <v>238</v>
      </c>
      <c r="E269" t="s">
        <v>206</v>
      </c>
      <c r="F269" t="s">
        <v>22</v>
      </c>
      <c r="G269" t="s">
        <v>22</v>
      </c>
      <c r="H269" t="s">
        <v>22</v>
      </c>
      <c r="I269" t="s">
        <v>27</v>
      </c>
      <c r="J269" t="s">
        <v>27</v>
      </c>
      <c r="K269" t="s">
        <v>22</v>
      </c>
      <c r="L269" t="s">
        <v>27</v>
      </c>
      <c r="M269" s="9">
        <v>0.63431246502429794</v>
      </c>
      <c r="N269" s="11">
        <v>43101</v>
      </c>
      <c r="O269">
        <v>4189</v>
      </c>
      <c r="P269" s="11">
        <v>2018</v>
      </c>
      <c r="Q269" s="11">
        <v>2018</v>
      </c>
      <c r="R269" s="11">
        <v>2192</v>
      </c>
    </row>
    <row r="270" spans="1:18" x14ac:dyDescent="0.3">
      <c r="A270" t="s">
        <v>235</v>
      </c>
      <c r="B270" t="s">
        <v>236</v>
      </c>
      <c r="C270" t="s">
        <v>237</v>
      </c>
      <c r="D270" t="s">
        <v>238</v>
      </c>
      <c r="E270" t="s">
        <v>206</v>
      </c>
      <c r="F270" t="s">
        <v>22</v>
      </c>
      <c r="G270" t="s">
        <v>22</v>
      </c>
      <c r="H270" t="s">
        <v>22</v>
      </c>
      <c r="I270" t="s">
        <v>27</v>
      </c>
      <c r="J270" t="s">
        <v>27</v>
      </c>
      <c r="K270" t="s">
        <v>22</v>
      </c>
      <c r="L270" t="s">
        <v>27</v>
      </c>
      <c r="M270" s="9">
        <v>0.63431246502429794</v>
      </c>
      <c r="N270" s="11">
        <v>43466</v>
      </c>
      <c r="O270">
        <v>5407</v>
      </c>
      <c r="P270" s="11">
        <v>2019</v>
      </c>
      <c r="Q270" s="11">
        <v>2019</v>
      </c>
      <c r="R270" s="11">
        <v>2192</v>
      </c>
    </row>
    <row r="271" spans="1:18" x14ac:dyDescent="0.3">
      <c r="A271" t="s">
        <v>235</v>
      </c>
      <c r="B271" t="s">
        <v>236</v>
      </c>
      <c r="C271" t="s">
        <v>237</v>
      </c>
      <c r="D271" t="s">
        <v>238</v>
      </c>
      <c r="E271" t="s">
        <v>206</v>
      </c>
      <c r="F271" t="s">
        <v>22</v>
      </c>
      <c r="G271" t="s">
        <v>22</v>
      </c>
      <c r="H271" t="s">
        <v>22</v>
      </c>
      <c r="I271" t="s">
        <v>27</v>
      </c>
      <c r="J271" t="s">
        <v>27</v>
      </c>
      <c r="K271" t="s">
        <v>22</v>
      </c>
      <c r="L271" t="s">
        <v>27</v>
      </c>
      <c r="M271" s="9">
        <v>0.63431246502429794</v>
      </c>
      <c r="N271" s="11">
        <v>43831</v>
      </c>
      <c r="O271">
        <v>6233</v>
      </c>
      <c r="P271" s="11">
        <v>2020</v>
      </c>
      <c r="Q271" s="11">
        <v>2020</v>
      </c>
      <c r="R271" s="11">
        <v>2192</v>
      </c>
    </row>
    <row r="272" spans="1:18" x14ac:dyDescent="0.3">
      <c r="A272" t="s">
        <v>235</v>
      </c>
      <c r="B272" t="s">
        <v>236</v>
      </c>
      <c r="C272" t="s">
        <v>237</v>
      </c>
      <c r="D272" t="s">
        <v>238</v>
      </c>
      <c r="E272" t="s">
        <v>206</v>
      </c>
      <c r="F272" t="s">
        <v>22</v>
      </c>
      <c r="G272" t="s">
        <v>22</v>
      </c>
      <c r="H272" t="s">
        <v>22</v>
      </c>
      <c r="I272" t="s">
        <v>27</v>
      </c>
      <c r="J272" t="s">
        <v>27</v>
      </c>
      <c r="K272" t="s">
        <v>22</v>
      </c>
      <c r="L272" t="s">
        <v>27</v>
      </c>
      <c r="M272" s="9">
        <v>0.63431246502429794</v>
      </c>
      <c r="N272" s="11">
        <v>44197</v>
      </c>
      <c r="O272">
        <v>9681</v>
      </c>
      <c r="P272" s="11">
        <v>2021</v>
      </c>
      <c r="Q272" s="11">
        <v>2021</v>
      </c>
      <c r="R272" s="11">
        <v>2192</v>
      </c>
    </row>
    <row r="273" spans="1:18" x14ac:dyDescent="0.3">
      <c r="A273" t="s">
        <v>239</v>
      </c>
      <c r="B273" t="s">
        <v>240</v>
      </c>
      <c r="C273" t="s">
        <v>241</v>
      </c>
      <c r="D273" t="s">
        <v>242</v>
      </c>
      <c r="E273" t="s">
        <v>206</v>
      </c>
      <c r="F273" t="s">
        <v>22</v>
      </c>
      <c r="G273" t="s">
        <v>27</v>
      </c>
      <c r="H273" t="s">
        <v>27</v>
      </c>
      <c r="I273" t="s">
        <v>27</v>
      </c>
      <c r="J273" t="s">
        <v>27</v>
      </c>
      <c r="K273" t="s">
        <v>22</v>
      </c>
      <c r="L273" t="s">
        <v>27</v>
      </c>
      <c r="M273" s="9">
        <v>0.72970725225475896</v>
      </c>
      <c r="N273" s="11">
        <v>42736</v>
      </c>
      <c r="O273">
        <v>576</v>
      </c>
      <c r="P273" s="11">
        <v>2017</v>
      </c>
      <c r="Q273" s="11">
        <v>2017</v>
      </c>
      <c r="R273" s="11">
        <v>2192</v>
      </c>
    </row>
    <row r="274" spans="1:18" x14ac:dyDescent="0.3">
      <c r="A274" t="s">
        <v>239</v>
      </c>
      <c r="B274" t="s">
        <v>240</v>
      </c>
      <c r="C274" t="s">
        <v>241</v>
      </c>
      <c r="D274" t="s">
        <v>242</v>
      </c>
      <c r="E274" t="s">
        <v>206</v>
      </c>
      <c r="F274" t="s">
        <v>22</v>
      </c>
      <c r="G274" t="s">
        <v>27</v>
      </c>
      <c r="H274" t="s">
        <v>27</v>
      </c>
      <c r="I274" t="s">
        <v>27</v>
      </c>
      <c r="J274" t="s">
        <v>27</v>
      </c>
      <c r="K274" t="s">
        <v>22</v>
      </c>
      <c r="L274" t="s">
        <v>27</v>
      </c>
      <c r="M274" s="9">
        <v>0.72970725225475896</v>
      </c>
      <c r="N274" s="11">
        <v>43101</v>
      </c>
      <c r="O274">
        <v>2628</v>
      </c>
      <c r="P274" s="11">
        <v>2018</v>
      </c>
      <c r="Q274" s="11">
        <v>2018</v>
      </c>
      <c r="R274" s="11">
        <v>2192</v>
      </c>
    </row>
    <row r="275" spans="1:18" x14ac:dyDescent="0.3">
      <c r="A275" t="s">
        <v>239</v>
      </c>
      <c r="B275" t="s">
        <v>240</v>
      </c>
      <c r="C275" t="s">
        <v>241</v>
      </c>
      <c r="D275" t="s">
        <v>242</v>
      </c>
      <c r="E275" t="s">
        <v>206</v>
      </c>
      <c r="F275" t="s">
        <v>22</v>
      </c>
      <c r="G275" t="s">
        <v>27</v>
      </c>
      <c r="H275" t="s">
        <v>27</v>
      </c>
      <c r="I275" t="s">
        <v>27</v>
      </c>
      <c r="J275" t="s">
        <v>27</v>
      </c>
      <c r="K275" t="s">
        <v>22</v>
      </c>
      <c r="L275" t="s">
        <v>27</v>
      </c>
      <c r="M275" s="9">
        <v>0.72970725225475896</v>
      </c>
      <c r="N275" s="11">
        <v>43466</v>
      </c>
      <c r="O275">
        <v>3612</v>
      </c>
      <c r="P275" s="11">
        <v>2019</v>
      </c>
      <c r="Q275" s="11">
        <v>2019</v>
      </c>
      <c r="R275" s="11">
        <v>2192</v>
      </c>
    </row>
    <row r="276" spans="1:18" x14ac:dyDescent="0.3">
      <c r="A276" t="s">
        <v>239</v>
      </c>
      <c r="B276" t="s">
        <v>240</v>
      </c>
      <c r="C276" t="s">
        <v>241</v>
      </c>
      <c r="D276" t="s">
        <v>242</v>
      </c>
      <c r="E276" t="s">
        <v>206</v>
      </c>
      <c r="F276" t="s">
        <v>22</v>
      </c>
      <c r="G276" t="s">
        <v>27</v>
      </c>
      <c r="H276" t="s">
        <v>27</v>
      </c>
      <c r="I276" t="s">
        <v>27</v>
      </c>
      <c r="J276" t="s">
        <v>27</v>
      </c>
      <c r="K276" t="s">
        <v>22</v>
      </c>
      <c r="L276" t="s">
        <v>27</v>
      </c>
      <c r="M276" s="9">
        <v>0.72970725225475896</v>
      </c>
      <c r="N276" s="11">
        <v>43831</v>
      </c>
      <c r="O276">
        <v>5066</v>
      </c>
      <c r="P276" s="11">
        <v>2020</v>
      </c>
      <c r="Q276" s="11">
        <v>2020</v>
      </c>
      <c r="R276" s="11">
        <v>2192</v>
      </c>
    </row>
    <row r="277" spans="1:18" x14ac:dyDescent="0.3">
      <c r="A277" t="s">
        <v>239</v>
      </c>
      <c r="B277" t="s">
        <v>240</v>
      </c>
      <c r="C277" t="s">
        <v>241</v>
      </c>
      <c r="D277" t="s">
        <v>242</v>
      </c>
      <c r="E277" t="s">
        <v>206</v>
      </c>
      <c r="F277" t="s">
        <v>22</v>
      </c>
      <c r="G277" t="s">
        <v>27</v>
      </c>
      <c r="H277" t="s">
        <v>27</v>
      </c>
      <c r="I277" t="s">
        <v>27</v>
      </c>
      <c r="J277" t="s">
        <v>27</v>
      </c>
      <c r="K277" t="s">
        <v>22</v>
      </c>
      <c r="L277" t="s">
        <v>27</v>
      </c>
      <c r="M277" s="9">
        <v>0.72970725225475896</v>
      </c>
      <c r="N277" s="11">
        <v>44197</v>
      </c>
      <c r="O277">
        <v>5156</v>
      </c>
      <c r="P277" s="11">
        <v>2021</v>
      </c>
      <c r="Q277" s="11">
        <v>2021</v>
      </c>
      <c r="R277" s="11">
        <v>2192</v>
      </c>
    </row>
    <row r="278" spans="1:18" x14ac:dyDescent="0.3">
      <c r="A278" t="s">
        <v>243</v>
      </c>
      <c r="B278" t="s">
        <v>244</v>
      </c>
      <c r="C278" t="s">
        <v>245</v>
      </c>
      <c r="D278" t="s">
        <v>246</v>
      </c>
      <c r="E278" t="s">
        <v>206</v>
      </c>
      <c r="F278" t="s">
        <v>22</v>
      </c>
      <c r="G278" t="s">
        <v>22</v>
      </c>
      <c r="H278" t="s">
        <v>22</v>
      </c>
      <c r="I278" t="s">
        <v>27</v>
      </c>
      <c r="J278" t="s">
        <v>27</v>
      </c>
      <c r="K278" t="s">
        <v>22</v>
      </c>
      <c r="L278" t="s">
        <v>27</v>
      </c>
      <c r="M278" s="9">
        <v>1.65467011301121</v>
      </c>
      <c r="N278" s="11">
        <v>42736</v>
      </c>
      <c r="O278">
        <v>128</v>
      </c>
      <c r="P278" s="11">
        <v>2017</v>
      </c>
      <c r="Q278" s="11">
        <v>2017</v>
      </c>
      <c r="R278" s="11">
        <v>2192</v>
      </c>
    </row>
    <row r="279" spans="1:18" x14ac:dyDescent="0.3">
      <c r="A279" t="s">
        <v>243</v>
      </c>
      <c r="B279" t="s">
        <v>244</v>
      </c>
      <c r="C279" t="s">
        <v>245</v>
      </c>
      <c r="D279" t="s">
        <v>246</v>
      </c>
      <c r="E279" t="s">
        <v>206</v>
      </c>
      <c r="F279" t="s">
        <v>22</v>
      </c>
      <c r="G279" t="s">
        <v>22</v>
      </c>
      <c r="H279" t="s">
        <v>22</v>
      </c>
      <c r="I279" t="s">
        <v>27</v>
      </c>
      <c r="J279" t="s">
        <v>27</v>
      </c>
      <c r="K279" t="s">
        <v>22</v>
      </c>
      <c r="L279" t="s">
        <v>27</v>
      </c>
      <c r="M279" s="9">
        <v>1.65467011301121</v>
      </c>
      <c r="N279" s="11">
        <v>43101</v>
      </c>
      <c r="O279">
        <v>416</v>
      </c>
      <c r="P279" s="11">
        <v>2018</v>
      </c>
      <c r="Q279" s="11">
        <v>2018</v>
      </c>
      <c r="R279" s="11">
        <v>2192</v>
      </c>
    </row>
    <row r="280" spans="1:18" x14ac:dyDescent="0.3">
      <c r="A280" t="s">
        <v>243</v>
      </c>
      <c r="B280" t="s">
        <v>244</v>
      </c>
      <c r="C280" t="s">
        <v>245</v>
      </c>
      <c r="D280" t="s">
        <v>246</v>
      </c>
      <c r="E280" t="s">
        <v>206</v>
      </c>
      <c r="F280" t="s">
        <v>22</v>
      </c>
      <c r="G280" t="s">
        <v>22</v>
      </c>
      <c r="H280" t="s">
        <v>22</v>
      </c>
      <c r="I280" t="s">
        <v>27</v>
      </c>
      <c r="J280" t="s">
        <v>27</v>
      </c>
      <c r="K280" t="s">
        <v>22</v>
      </c>
      <c r="L280" t="s">
        <v>27</v>
      </c>
      <c r="M280" s="9">
        <v>1.65467011301121</v>
      </c>
      <c r="N280" s="11">
        <v>43466</v>
      </c>
      <c r="O280">
        <v>747</v>
      </c>
      <c r="P280" s="11">
        <v>2019</v>
      </c>
      <c r="Q280" s="11">
        <v>2019</v>
      </c>
      <c r="R280" s="11">
        <v>2192</v>
      </c>
    </row>
    <row r="281" spans="1:18" x14ac:dyDescent="0.3">
      <c r="A281" t="s">
        <v>243</v>
      </c>
      <c r="B281" t="s">
        <v>244</v>
      </c>
      <c r="C281" t="s">
        <v>245</v>
      </c>
      <c r="D281" t="s">
        <v>246</v>
      </c>
      <c r="E281" t="s">
        <v>206</v>
      </c>
      <c r="F281" t="s">
        <v>22</v>
      </c>
      <c r="G281" t="s">
        <v>22</v>
      </c>
      <c r="H281" t="s">
        <v>22</v>
      </c>
      <c r="I281" t="s">
        <v>27</v>
      </c>
      <c r="J281" t="s">
        <v>27</v>
      </c>
      <c r="K281" t="s">
        <v>22</v>
      </c>
      <c r="L281" t="s">
        <v>27</v>
      </c>
      <c r="M281" s="9">
        <v>1.65467011301121</v>
      </c>
      <c r="N281" s="11">
        <v>43831</v>
      </c>
      <c r="O281">
        <v>1028</v>
      </c>
      <c r="P281" s="11">
        <v>2020</v>
      </c>
      <c r="Q281" s="11">
        <v>2020</v>
      </c>
      <c r="R281" s="11">
        <v>2192</v>
      </c>
    </row>
    <row r="282" spans="1:18" x14ac:dyDescent="0.3">
      <c r="A282" t="s">
        <v>243</v>
      </c>
      <c r="B282" t="s">
        <v>244</v>
      </c>
      <c r="C282" t="s">
        <v>245</v>
      </c>
      <c r="D282" t="s">
        <v>246</v>
      </c>
      <c r="E282" t="s">
        <v>206</v>
      </c>
      <c r="F282" t="s">
        <v>22</v>
      </c>
      <c r="G282" t="s">
        <v>22</v>
      </c>
      <c r="H282" t="s">
        <v>22</v>
      </c>
      <c r="I282" t="s">
        <v>27</v>
      </c>
      <c r="J282" t="s">
        <v>27</v>
      </c>
      <c r="K282" t="s">
        <v>22</v>
      </c>
      <c r="L282" t="s">
        <v>27</v>
      </c>
      <c r="M282" s="9">
        <v>1.65467011301121</v>
      </c>
      <c r="N282" s="11">
        <v>44197</v>
      </c>
      <c r="O282">
        <v>6357</v>
      </c>
      <c r="P282" s="11">
        <v>2021</v>
      </c>
      <c r="Q282" s="11">
        <v>2021</v>
      </c>
      <c r="R282" s="11">
        <v>2192</v>
      </c>
    </row>
    <row r="283" spans="1:18" x14ac:dyDescent="0.3">
      <c r="A283" t="s">
        <v>247</v>
      </c>
      <c r="B283" t="s">
        <v>248</v>
      </c>
      <c r="C283" t="s">
        <v>249</v>
      </c>
      <c r="D283" t="s">
        <v>250</v>
      </c>
      <c r="E283" t="s">
        <v>206</v>
      </c>
      <c r="F283" t="s">
        <v>22</v>
      </c>
      <c r="G283" t="s">
        <v>27</v>
      </c>
      <c r="H283" t="s">
        <v>27</v>
      </c>
      <c r="I283" t="s">
        <v>27</v>
      </c>
      <c r="J283" t="s">
        <v>27</v>
      </c>
      <c r="K283" t="s">
        <v>27</v>
      </c>
      <c r="L283" t="s">
        <v>27</v>
      </c>
      <c r="M283" s="9">
        <v>-0.23952671916055401</v>
      </c>
      <c r="N283" s="11">
        <v>42736</v>
      </c>
      <c r="O283">
        <v>8034</v>
      </c>
      <c r="P283" s="11">
        <v>2017</v>
      </c>
      <c r="Q283" s="11">
        <v>2017</v>
      </c>
      <c r="R283" s="11">
        <v>2192</v>
      </c>
    </row>
    <row r="284" spans="1:18" x14ac:dyDescent="0.3">
      <c r="A284" t="s">
        <v>247</v>
      </c>
      <c r="B284" t="s">
        <v>248</v>
      </c>
      <c r="C284" t="s">
        <v>249</v>
      </c>
      <c r="D284" t="s">
        <v>250</v>
      </c>
      <c r="E284" t="s">
        <v>206</v>
      </c>
      <c r="F284" t="s">
        <v>22</v>
      </c>
      <c r="G284" t="s">
        <v>27</v>
      </c>
      <c r="H284" t="s">
        <v>27</v>
      </c>
      <c r="I284" t="s">
        <v>27</v>
      </c>
      <c r="J284" t="s">
        <v>27</v>
      </c>
      <c r="K284" t="s">
        <v>27</v>
      </c>
      <c r="L284" t="s">
        <v>27</v>
      </c>
      <c r="M284" s="9">
        <v>-0.23952671916055401</v>
      </c>
      <c r="N284" s="11">
        <v>43101</v>
      </c>
      <c r="O284">
        <v>6541</v>
      </c>
      <c r="P284" s="11">
        <v>2018</v>
      </c>
      <c r="Q284" s="11">
        <v>2018</v>
      </c>
      <c r="R284" s="11">
        <v>2192</v>
      </c>
    </row>
    <row r="285" spans="1:18" x14ac:dyDescent="0.3">
      <c r="A285" t="s">
        <v>247</v>
      </c>
      <c r="B285" t="s">
        <v>248</v>
      </c>
      <c r="C285" t="s">
        <v>249</v>
      </c>
      <c r="D285" t="s">
        <v>250</v>
      </c>
      <c r="E285" t="s">
        <v>206</v>
      </c>
      <c r="F285" t="s">
        <v>22</v>
      </c>
      <c r="G285" t="s">
        <v>27</v>
      </c>
      <c r="H285" t="s">
        <v>27</v>
      </c>
      <c r="I285" t="s">
        <v>27</v>
      </c>
      <c r="J285" t="s">
        <v>27</v>
      </c>
      <c r="K285" t="s">
        <v>27</v>
      </c>
      <c r="L285" t="s">
        <v>27</v>
      </c>
      <c r="M285" s="9">
        <v>-0.23952671916055401</v>
      </c>
      <c r="N285" s="11">
        <v>43466</v>
      </c>
      <c r="O285">
        <v>3311</v>
      </c>
      <c r="P285" s="11">
        <v>2019</v>
      </c>
      <c r="Q285" s="11">
        <v>2019</v>
      </c>
      <c r="R285" s="11">
        <v>2192</v>
      </c>
    </row>
    <row r="286" spans="1:18" x14ac:dyDescent="0.3">
      <c r="A286" t="s">
        <v>247</v>
      </c>
      <c r="B286" t="s">
        <v>248</v>
      </c>
      <c r="C286" t="s">
        <v>249</v>
      </c>
      <c r="D286" t="s">
        <v>250</v>
      </c>
      <c r="E286" t="s">
        <v>206</v>
      </c>
      <c r="F286" t="s">
        <v>22</v>
      </c>
      <c r="G286" t="s">
        <v>27</v>
      </c>
      <c r="H286" t="s">
        <v>27</v>
      </c>
      <c r="I286" t="s">
        <v>27</v>
      </c>
      <c r="J286" t="s">
        <v>27</v>
      </c>
      <c r="K286" t="s">
        <v>27</v>
      </c>
      <c r="L286" t="s">
        <v>27</v>
      </c>
      <c r="M286" s="9">
        <v>-0.23952671916055401</v>
      </c>
      <c r="N286" s="11">
        <v>43831</v>
      </c>
      <c r="O286">
        <v>3254</v>
      </c>
      <c r="P286" s="11">
        <v>2020</v>
      </c>
      <c r="Q286" s="11">
        <v>2020</v>
      </c>
      <c r="R286" s="11">
        <v>2192</v>
      </c>
    </row>
    <row r="287" spans="1:18" x14ac:dyDescent="0.3">
      <c r="A287" t="s">
        <v>247</v>
      </c>
      <c r="B287" t="s">
        <v>248</v>
      </c>
      <c r="C287" t="s">
        <v>249</v>
      </c>
      <c r="D287" t="s">
        <v>250</v>
      </c>
      <c r="E287" t="s">
        <v>206</v>
      </c>
      <c r="F287" t="s">
        <v>22</v>
      </c>
      <c r="G287" t="s">
        <v>27</v>
      </c>
      <c r="H287" t="s">
        <v>27</v>
      </c>
      <c r="I287" t="s">
        <v>27</v>
      </c>
      <c r="J287" t="s">
        <v>27</v>
      </c>
      <c r="K287" t="s">
        <v>27</v>
      </c>
      <c r="L287" t="s">
        <v>27</v>
      </c>
      <c r="M287" s="9">
        <v>-0.23952671916055401</v>
      </c>
      <c r="N287" s="11">
        <v>44197</v>
      </c>
      <c r="O287">
        <v>2687</v>
      </c>
      <c r="P287" s="11">
        <v>2021</v>
      </c>
      <c r="Q287" s="11">
        <v>2021</v>
      </c>
      <c r="R287" s="11">
        <v>2192</v>
      </c>
    </row>
    <row r="288" spans="1:18" x14ac:dyDescent="0.3">
      <c r="A288" t="s">
        <v>251</v>
      </c>
      <c r="B288" t="s">
        <v>252</v>
      </c>
      <c r="C288" t="s">
        <v>253</v>
      </c>
      <c r="D288" t="s">
        <v>254</v>
      </c>
      <c r="E288" t="s">
        <v>206</v>
      </c>
      <c r="F288" t="s">
        <v>22</v>
      </c>
      <c r="G288" t="s">
        <v>22</v>
      </c>
      <c r="H288" t="s">
        <v>22</v>
      </c>
      <c r="I288" t="s">
        <v>27</v>
      </c>
      <c r="J288" t="s">
        <v>27</v>
      </c>
      <c r="K288" t="s">
        <v>27</v>
      </c>
      <c r="L288" t="s">
        <v>27</v>
      </c>
      <c r="M288" s="9">
        <v>0.66412244620782201</v>
      </c>
      <c r="N288" s="11">
        <v>42736</v>
      </c>
      <c r="O288">
        <v>1263</v>
      </c>
      <c r="P288" s="11">
        <v>2017</v>
      </c>
      <c r="Q288" s="11">
        <v>2017</v>
      </c>
      <c r="R288" s="11">
        <v>2192</v>
      </c>
    </row>
    <row r="289" spans="1:18" x14ac:dyDescent="0.3">
      <c r="A289" t="s">
        <v>251</v>
      </c>
      <c r="B289" t="s">
        <v>252</v>
      </c>
      <c r="C289" t="s">
        <v>253</v>
      </c>
      <c r="D289" t="s">
        <v>254</v>
      </c>
      <c r="E289" t="s">
        <v>206</v>
      </c>
      <c r="F289" t="s">
        <v>22</v>
      </c>
      <c r="G289" t="s">
        <v>22</v>
      </c>
      <c r="H289" t="s">
        <v>22</v>
      </c>
      <c r="I289" t="s">
        <v>27</v>
      </c>
      <c r="J289" t="s">
        <v>27</v>
      </c>
      <c r="K289" t="s">
        <v>27</v>
      </c>
      <c r="L289" t="s">
        <v>27</v>
      </c>
      <c r="M289" s="9">
        <v>0.66412244620782201</v>
      </c>
      <c r="N289" s="11">
        <v>43101</v>
      </c>
      <c r="O289">
        <v>2517</v>
      </c>
      <c r="P289" s="11">
        <v>2018</v>
      </c>
      <c r="Q289" s="11">
        <v>2018</v>
      </c>
      <c r="R289" s="11">
        <v>2192</v>
      </c>
    </row>
    <row r="290" spans="1:18" x14ac:dyDescent="0.3">
      <c r="A290" t="s">
        <v>251</v>
      </c>
      <c r="B290" t="s">
        <v>252</v>
      </c>
      <c r="C290" t="s">
        <v>253</v>
      </c>
      <c r="D290" t="s">
        <v>254</v>
      </c>
      <c r="E290" t="s">
        <v>206</v>
      </c>
      <c r="F290" t="s">
        <v>22</v>
      </c>
      <c r="G290" t="s">
        <v>22</v>
      </c>
      <c r="H290" t="s">
        <v>22</v>
      </c>
      <c r="I290" t="s">
        <v>27</v>
      </c>
      <c r="J290" t="s">
        <v>27</v>
      </c>
      <c r="K290" t="s">
        <v>27</v>
      </c>
      <c r="L290" t="s">
        <v>27</v>
      </c>
      <c r="M290" s="9">
        <v>0.66412244620782201</v>
      </c>
      <c r="N290" s="11">
        <v>43466</v>
      </c>
      <c r="O290">
        <v>8042</v>
      </c>
      <c r="P290" s="11">
        <v>2019</v>
      </c>
      <c r="Q290" s="11">
        <v>2019</v>
      </c>
      <c r="R290" s="11">
        <v>2192</v>
      </c>
    </row>
    <row r="291" spans="1:18" x14ac:dyDescent="0.3">
      <c r="A291" t="s">
        <v>251</v>
      </c>
      <c r="B291" t="s">
        <v>252</v>
      </c>
      <c r="C291" t="s">
        <v>253</v>
      </c>
      <c r="D291" t="s">
        <v>254</v>
      </c>
      <c r="E291" t="s">
        <v>206</v>
      </c>
      <c r="F291" t="s">
        <v>22</v>
      </c>
      <c r="G291" t="s">
        <v>22</v>
      </c>
      <c r="H291" t="s">
        <v>22</v>
      </c>
      <c r="I291" t="s">
        <v>27</v>
      </c>
      <c r="J291" t="s">
        <v>27</v>
      </c>
      <c r="K291" t="s">
        <v>27</v>
      </c>
      <c r="L291" t="s">
        <v>27</v>
      </c>
      <c r="M291" s="9">
        <v>0.66412244620782201</v>
      </c>
      <c r="N291" s="11">
        <v>43831</v>
      </c>
      <c r="O291">
        <v>8222</v>
      </c>
      <c r="P291" s="11">
        <v>2020</v>
      </c>
      <c r="Q291" s="11">
        <v>2020</v>
      </c>
      <c r="R291" s="11">
        <v>2192</v>
      </c>
    </row>
    <row r="292" spans="1:18" x14ac:dyDescent="0.3">
      <c r="A292" t="s">
        <v>251</v>
      </c>
      <c r="B292" t="s">
        <v>252</v>
      </c>
      <c r="C292" t="s">
        <v>253</v>
      </c>
      <c r="D292" t="s">
        <v>254</v>
      </c>
      <c r="E292" t="s">
        <v>206</v>
      </c>
      <c r="F292" t="s">
        <v>22</v>
      </c>
      <c r="G292" t="s">
        <v>22</v>
      </c>
      <c r="H292" t="s">
        <v>22</v>
      </c>
      <c r="I292" t="s">
        <v>27</v>
      </c>
      <c r="J292" t="s">
        <v>27</v>
      </c>
      <c r="K292" t="s">
        <v>27</v>
      </c>
      <c r="L292" t="s">
        <v>27</v>
      </c>
      <c r="M292" s="9">
        <v>0.66412244620782201</v>
      </c>
      <c r="N292" s="11">
        <v>44197</v>
      </c>
      <c r="O292">
        <v>9686</v>
      </c>
      <c r="P292" s="11">
        <v>2021</v>
      </c>
      <c r="Q292" s="11">
        <v>2021</v>
      </c>
      <c r="R292" s="11">
        <v>2192</v>
      </c>
    </row>
    <row r="293" spans="1:18" x14ac:dyDescent="0.3">
      <c r="A293" t="s">
        <v>255</v>
      </c>
      <c r="B293" t="s">
        <v>256</v>
      </c>
      <c r="C293" t="s">
        <v>257</v>
      </c>
      <c r="D293" t="s">
        <v>258</v>
      </c>
      <c r="E293" t="s">
        <v>206</v>
      </c>
      <c r="F293" t="s">
        <v>22</v>
      </c>
      <c r="G293" t="s">
        <v>22</v>
      </c>
      <c r="H293" t="s">
        <v>22</v>
      </c>
      <c r="I293" t="s">
        <v>27</v>
      </c>
      <c r="J293" t="s">
        <v>27</v>
      </c>
      <c r="K293" t="s">
        <v>27</v>
      </c>
      <c r="L293" t="s">
        <v>27</v>
      </c>
      <c r="M293" s="9">
        <v>0.58272982283102703</v>
      </c>
      <c r="N293" s="11">
        <v>42736</v>
      </c>
      <c r="O293">
        <v>1032</v>
      </c>
      <c r="P293" s="11">
        <v>2017</v>
      </c>
      <c r="Q293" s="11">
        <v>2017</v>
      </c>
      <c r="R293" s="11">
        <v>2192</v>
      </c>
    </row>
    <row r="294" spans="1:18" x14ac:dyDescent="0.3">
      <c r="A294" t="s">
        <v>255</v>
      </c>
      <c r="B294" t="s">
        <v>256</v>
      </c>
      <c r="C294" t="s">
        <v>257</v>
      </c>
      <c r="D294" t="s">
        <v>258</v>
      </c>
      <c r="E294" t="s">
        <v>206</v>
      </c>
      <c r="F294" t="s">
        <v>22</v>
      </c>
      <c r="G294" t="s">
        <v>22</v>
      </c>
      <c r="H294" t="s">
        <v>22</v>
      </c>
      <c r="I294" t="s">
        <v>27</v>
      </c>
      <c r="J294" t="s">
        <v>27</v>
      </c>
      <c r="K294" t="s">
        <v>27</v>
      </c>
      <c r="L294" t="s">
        <v>27</v>
      </c>
      <c r="M294" s="9">
        <v>0.58272982283102703</v>
      </c>
      <c r="N294" s="11">
        <v>43101</v>
      </c>
      <c r="O294">
        <v>3919</v>
      </c>
      <c r="P294" s="11">
        <v>2018</v>
      </c>
      <c r="Q294" s="11">
        <v>2018</v>
      </c>
      <c r="R294" s="11">
        <v>2192</v>
      </c>
    </row>
    <row r="295" spans="1:18" x14ac:dyDescent="0.3">
      <c r="A295" t="s">
        <v>255</v>
      </c>
      <c r="B295" t="s">
        <v>256</v>
      </c>
      <c r="C295" t="s">
        <v>257</v>
      </c>
      <c r="D295" t="s">
        <v>258</v>
      </c>
      <c r="E295" t="s">
        <v>206</v>
      </c>
      <c r="F295" t="s">
        <v>22</v>
      </c>
      <c r="G295" t="s">
        <v>22</v>
      </c>
      <c r="H295" t="s">
        <v>22</v>
      </c>
      <c r="I295" t="s">
        <v>27</v>
      </c>
      <c r="J295" t="s">
        <v>27</v>
      </c>
      <c r="K295" t="s">
        <v>27</v>
      </c>
      <c r="L295" t="s">
        <v>27</v>
      </c>
      <c r="M295" s="9">
        <v>0.58272982283102703</v>
      </c>
      <c r="N295" s="11">
        <v>43466</v>
      </c>
      <c r="O295">
        <v>4466</v>
      </c>
      <c r="P295" s="11">
        <v>2019</v>
      </c>
      <c r="Q295" s="11">
        <v>2019</v>
      </c>
      <c r="R295" s="11">
        <v>2192</v>
      </c>
    </row>
    <row r="296" spans="1:18" x14ac:dyDescent="0.3">
      <c r="A296" t="s">
        <v>255</v>
      </c>
      <c r="B296" t="s">
        <v>256</v>
      </c>
      <c r="C296" t="s">
        <v>257</v>
      </c>
      <c r="D296" t="s">
        <v>258</v>
      </c>
      <c r="E296" t="s">
        <v>206</v>
      </c>
      <c r="F296" t="s">
        <v>22</v>
      </c>
      <c r="G296" t="s">
        <v>22</v>
      </c>
      <c r="H296" t="s">
        <v>22</v>
      </c>
      <c r="I296" t="s">
        <v>27</v>
      </c>
      <c r="J296" t="s">
        <v>27</v>
      </c>
      <c r="K296" t="s">
        <v>27</v>
      </c>
      <c r="L296" t="s">
        <v>27</v>
      </c>
      <c r="M296" s="9">
        <v>0.58272982283102703</v>
      </c>
      <c r="N296" s="11">
        <v>43831</v>
      </c>
      <c r="O296">
        <v>5568</v>
      </c>
      <c r="P296" s="11">
        <v>2020</v>
      </c>
      <c r="Q296" s="11">
        <v>2020</v>
      </c>
      <c r="R296" s="11">
        <v>2192</v>
      </c>
    </row>
    <row r="297" spans="1:18" x14ac:dyDescent="0.3">
      <c r="A297" t="s">
        <v>255</v>
      </c>
      <c r="B297" t="s">
        <v>256</v>
      </c>
      <c r="C297" t="s">
        <v>257</v>
      </c>
      <c r="D297" t="s">
        <v>258</v>
      </c>
      <c r="E297" t="s">
        <v>206</v>
      </c>
      <c r="F297" t="s">
        <v>22</v>
      </c>
      <c r="G297" t="s">
        <v>22</v>
      </c>
      <c r="H297" t="s">
        <v>22</v>
      </c>
      <c r="I297" t="s">
        <v>27</v>
      </c>
      <c r="J297" t="s">
        <v>27</v>
      </c>
      <c r="K297" t="s">
        <v>27</v>
      </c>
      <c r="L297" t="s">
        <v>27</v>
      </c>
      <c r="M297" s="9">
        <v>0.58272982283102703</v>
      </c>
      <c r="N297" s="11">
        <v>44197</v>
      </c>
      <c r="O297">
        <v>6476</v>
      </c>
      <c r="P297" s="11">
        <v>2021</v>
      </c>
      <c r="Q297" s="11">
        <v>2021</v>
      </c>
      <c r="R297" s="11">
        <v>2192</v>
      </c>
    </row>
    <row r="298" spans="1:18" x14ac:dyDescent="0.3">
      <c r="A298" t="s">
        <v>259</v>
      </c>
      <c r="B298" t="s">
        <v>260</v>
      </c>
      <c r="C298" t="s">
        <v>261</v>
      </c>
      <c r="D298" t="s">
        <v>262</v>
      </c>
      <c r="E298" t="s">
        <v>206</v>
      </c>
      <c r="F298" t="s">
        <v>22</v>
      </c>
      <c r="G298" t="s">
        <v>22</v>
      </c>
      <c r="H298" t="s">
        <v>22</v>
      </c>
      <c r="I298" t="s">
        <v>27</v>
      </c>
      <c r="J298" t="s">
        <v>27</v>
      </c>
      <c r="K298" t="s">
        <v>27</v>
      </c>
      <c r="L298" t="s">
        <v>27</v>
      </c>
      <c r="M298" s="9">
        <v>0.66163405613342696</v>
      </c>
      <c r="N298" s="11">
        <v>42736</v>
      </c>
      <c r="O298">
        <v>1014</v>
      </c>
      <c r="P298" s="11">
        <v>2017</v>
      </c>
      <c r="Q298" s="11">
        <v>2017</v>
      </c>
      <c r="R298" s="11">
        <v>2192</v>
      </c>
    </row>
    <row r="299" spans="1:18" x14ac:dyDescent="0.3">
      <c r="A299" t="s">
        <v>259</v>
      </c>
      <c r="B299" t="s">
        <v>260</v>
      </c>
      <c r="C299" t="s">
        <v>261</v>
      </c>
      <c r="D299" t="s">
        <v>262</v>
      </c>
      <c r="E299" t="s">
        <v>206</v>
      </c>
      <c r="F299" t="s">
        <v>22</v>
      </c>
      <c r="G299" t="s">
        <v>22</v>
      </c>
      <c r="H299" t="s">
        <v>22</v>
      </c>
      <c r="I299" t="s">
        <v>27</v>
      </c>
      <c r="J299" t="s">
        <v>27</v>
      </c>
      <c r="K299" t="s">
        <v>27</v>
      </c>
      <c r="L299" t="s">
        <v>27</v>
      </c>
      <c r="M299" s="9">
        <v>0.66163405613342696</v>
      </c>
      <c r="N299" s="11">
        <v>43101</v>
      </c>
      <c r="O299">
        <v>2254</v>
      </c>
      <c r="P299" s="11">
        <v>2018</v>
      </c>
      <c r="Q299" s="11">
        <v>2018</v>
      </c>
      <c r="R299" s="11">
        <v>2192</v>
      </c>
    </row>
    <row r="300" spans="1:18" x14ac:dyDescent="0.3">
      <c r="A300" t="s">
        <v>259</v>
      </c>
      <c r="B300" t="s">
        <v>260</v>
      </c>
      <c r="C300" t="s">
        <v>261</v>
      </c>
      <c r="D300" t="s">
        <v>262</v>
      </c>
      <c r="E300" t="s">
        <v>206</v>
      </c>
      <c r="F300" t="s">
        <v>22</v>
      </c>
      <c r="G300" t="s">
        <v>22</v>
      </c>
      <c r="H300" t="s">
        <v>22</v>
      </c>
      <c r="I300" t="s">
        <v>27</v>
      </c>
      <c r="J300" t="s">
        <v>27</v>
      </c>
      <c r="K300" t="s">
        <v>27</v>
      </c>
      <c r="L300" t="s">
        <v>27</v>
      </c>
      <c r="M300" s="9">
        <v>0.66163405613342696</v>
      </c>
      <c r="N300" s="11">
        <v>43466</v>
      </c>
      <c r="O300">
        <v>4534</v>
      </c>
      <c r="P300" s="11">
        <v>2019</v>
      </c>
      <c r="Q300" s="11">
        <v>2019</v>
      </c>
      <c r="R300" s="11">
        <v>2192</v>
      </c>
    </row>
    <row r="301" spans="1:18" x14ac:dyDescent="0.3">
      <c r="A301" t="s">
        <v>259</v>
      </c>
      <c r="B301" t="s">
        <v>260</v>
      </c>
      <c r="C301" t="s">
        <v>261</v>
      </c>
      <c r="D301" t="s">
        <v>262</v>
      </c>
      <c r="E301" t="s">
        <v>206</v>
      </c>
      <c r="F301" t="s">
        <v>22</v>
      </c>
      <c r="G301" t="s">
        <v>22</v>
      </c>
      <c r="H301" t="s">
        <v>22</v>
      </c>
      <c r="I301" t="s">
        <v>27</v>
      </c>
      <c r="J301" t="s">
        <v>27</v>
      </c>
      <c r="K301" t="s">
        <v>27</v>
      </c>
      <c r="L301" t="s">
        <v>27</v>
      </c>
      <c r="M301" s="9">
        <v>0.66163405613342696</v>
      </c>
      <c r="N301" s="11">
        <v>43831</v>
      </c>
      <c r="O301">
        <v>6796</v>
      </c>
      <c r="P301" s="11">
        <v>2020</v>
      </c>
      <c r="Q301" s="11">
        <v>2020</v>
      </c>
      <c r="R301" s="11">
        <v>2192</v>
      </c>
    </row>
    <row r="302" spans="1:18" x14ac:dyDescent="0.3">
      <c r="A302" t="s">
        <v>259</v>
      </c>
      <c r="B302" t="s">
        <v>260</v>
      </c>
      <c r="C302" t="s">
        <v>261</v>
      </c>
      <c r="D302" t="s">
        <v>262</v>
      </c>
      <c r="E302" t="s">
        <v>206</v>
      </c>
      <c r="F302" t="s">
        <v>22</v>
      </c>
      <c r="G302" t="s">
        <v>22</v>
      </c>
      <c r="H302" t="s">
        <v>22</v>
      </c>
      <c r="I302" t="s">
        <v>27</v>
      </c>
      <c r="J302" t="s">
        <v>27</v>
      </c>
      <c r="K302" t="s">
        <v>27</v>
      </c>
      <c r="L302" t="s">
        <v>27</v>
      </c>
      <c r="M302" s="9">
        <v>0.66163405613342696</v>
      </c>
      <c r="N302" s="11">
        <v>44197</v>
      </c>
      <c r="O302">
        <v>7730</v>
      </c>
      <c r="P302" s="11">
        <v>2021</v>
      </c>
      <c r="Q302" s="11">
        <v>2021</v>
      </c>
      <c r="R302" s="11">
        <v>2192</v>
      </c>
    </row>
  </sheetData>
  <mergeCells count="3">
    <mergeCell ref="F1:H1"/>
    <mergeCell ref="I1:L1"/>
    <mergeCell ref="M1:V1"/>
  </mergeCells>
  <phoneticPr fontId="3"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sheetPr codeName="Sheet1"/>
  <dimension ref="A1:R64"/>
  <sheetViews>
    <sheetView topLeftCell="A3" workbookViewId="0">
      <selection activeCell="C18" sqref="C18"/>
    </sheetView>
  </sheetViews>
  <sheetFormatPr defaultRowHeight="14.4" x14ac:dyDescent="0.3"/>
  <cols>
    <col min="1" max="1" width="13.6640625" customWidth="1"/>
    <col min="2" max="2" width="41.109375" customWidth="1"/>
    <col min="3" max="3" width="21.109375" customWidth="1"/>
    <col min="4" max="4" width="16.6640625" customWidth="1"/>
    <col min="5" max="5" width="21.109375" customWidth="1"/>
    <col min="6" max="6" width="14.21875" customWidth="1"/>
    <col min="7" max="8" width="10.44140625" customWidth="1"/>
    <col min="9" max="9" width="30.77734375" customWidth="1"/>
    <col min="10" max="10" width="10.44140625" customWidth="1"/>
    <col min="11" max="11" width="15.5546875" customWidth="1"/>
    <col min="12" max="12" width="11.44140625" customWidth="1"/>
    <col min="13" max="13" width="28.5546875" customWidth="1"/>
    <col min="14" max="18" width="11.44140625" customWidth="1"/>
  </cols>
  <sheetData>
    <row r="1" spans="1:18" ht="18" x14ac:dyDescent="0.35">
      <c r="A1" s="2" t="s">
        <v>0</v>
      </c>
    </row>
    <row r="3" spans="1:18" x14ac:dyDescent="0.3">
      <c r="A3" s="1" t="s">
        <v>263</v>
      </c>
      <c r="B3" s="1" t="s">
        <v>264</v>
      </c>
      <c r="C3" s="1" t="s">
        <v>265</v>
      </c>
      <c r="D3" s="1" t="s">
        <v>266</v>
      </c>
      <c r="E3" s="1" t="s">
        <v>267</v>
      </c>
      <c r="F3" s="5" t="s">
        <v>1</v>
      </c>
      <c r="G3" t="s">
        <v>268</v>
      </c>
      <c r="H3" t="s">
        <v>269</v>
      </c>
      <c r="I3" s="6" t="s">
        <v>2</v>
      </c>
      <c r="J3" s="7" t="s">
        <v>270</v>
      </c>
      <c r="K3" s="7" t="s">
        <v>271</v>
      </c>
      <c r="L3" s="7" t="s">
        <v>272</v>
      </c>
      <c r="M3" s="8" t="s">
        <v>3</v>
      </c>
      <c r="N3" s="3" t="s">
        <v>273</v>
      </c>
      <c r="O3" s="3" t="s">
        <v>274</v>
      </c>
      <c r="P3" s="3" t="s">
        <v>275</v>
      </c>
      <c r="Q3" s="3" t="s">
        <v>276</v>
      </c>
      <c r="R3" s="3" t="s">
        <v>277</v>
      </c>
    </row>
    <row r="4" spans="1:18" x14ac:dyDescent="0.3">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row>
    <row r="5" spans="1:18"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phoneticPr fontId="3" type="noConversion"/>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EBBD-1A07-4245-806B-AF0848A6B6B5}">
  <dimension ref="A1:E6"/>
  <sheetViews>
    <sheetView workbookViewId="0">
      <selection sqref="A1:A6"/>
    </sheetView>
  </sheetViews>
  <sheetFormatPr defaultRowHeight="14.4" x14ac:dyDescent="0.3"/>
  <cols>
    <col min="1" max="1" width="10.33203125" bestFit="1" customWidth="1"/>
    <col min="2" max="2" width="12.44140625" bestFit="1" customWidth="1"/>
    <col min="3" max="3" width="15.33203125" bestFit="1" customWidth="1"/>
    <col min="4" max="4" width="19.88671875" bestFit="1" customWidth="1"/>
    <col min="5" max="5" width="14.5546875" bestFit="1" customWidth="1"/>
  </cols>
  <sheetData>
    <row r="1" spans="1:5" x14ac:dyDescent="0.3">
      <c r="A1" t="s">
        <v>297</v>
      </c>
      <c r="B1" t="s">
        <v>298</v>
      </c>
      <c r="C1" t="s">
        <v>299</v>
      </c>
      <c r="D1" t="s">
        <v>300</v>
      </c>
      <c r="E1" t="s">
        <v>301</v>
      </c>
    </row>
    <row r="2" spans="1:5" x14ac:dyDescent="0.3">
      <c r="A2" s="11">
        <v>42736</v>
      </c>
      <c r="B2" t="s">
        <v>278</v>
      </c>
      <c r="C2" t="s">
        <v>294</v>
      </c>
      <c r="D2">
        <v>1</v>
      </c>
      <c r="E2" t="s">
        <v>295</v>
      </c>
    </row>
    <row r="3" spans="1:5" x14ac:dyDescent="0.3">
      <c r="A3" s="11">
        <v>43101</v>
      </c>
      <c r="B3" t="s">
        <v>279</v>
      </c>
      <c r="C3" t="s">
        <v>294</v>
      </c>
      <c r="D3">
        <v>1</v>
      </c>
      <c r="E3" t="s">
        <v>295</v>
      </c>
    </row>
    <row r="4" spans="1:5" x14ac:dyDescent="0.3">
      <c r="A4" s="11">
        <v>43466</v>
      </c>
      <c r="B4" t="s">
        <v>280</v>
      </c>
      <c r="C4" t="s">
        <v>294</v>
      </c>
      <c r="D4">
        <v>1</v>
      </c>
      <c r="E4" t="s">
        <v>295</v>
      </c>
    </row>
    <row r="5" spans="1:5" x14ac:dyDescent="0.3">
      <c r="A5" s="11">
        <v>43831</v>
      </c>
      <c r="B5" t="s">
        <v>281</v>
      </c>
      <c r="C5" t="s">
        <v>294</v>
      </c>
      <c r="D5">
        <v>1</v>
      </c>
      <c r="E5" t="s">
        <v>295</v>
      </c>
    </row>
    <row r="6" spans="1:5" x14ac:dyDescent="0.3">
      <c r="A6" s="11">
        <v>44197</v>
      </c>
      <c r="B6" t="s">
        <v>282</v>
      </c>
      <c r="C6" t="s">
        <v>294</v>
      </c>
      <c r="D6">
        <v>1</v>
      </c>
      <c r="E6" t="s">
        <v>295</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CA02-6E82-4099-8F12-4D49D50A26E7}">
  <dimension ref="A3:M8"/>
  <sheetViews>
    <sheetView topLeftCell="A3" workbookViewId="0">
      <selection activeCell="J28" sqref="J28"/>
    </sheetView>
  </sheetViews>
  <sheetFormatPr defaultRowHeight="14.4" x14ac:dyDescent="0.3"/>
  <cols>
    <col min="1" max="1" width="18.88671875" bestFit="1" customWidth="1"/>
    <col min="2" max="2" width="6.109375" bestFit="1" customWidth="1"/>
    <col min="3" max="3" width="8.6640625" bestFit="1" customWidth="1"/>
    <col min="4" max="4" width="6" bestFit="1" customWidth="1"/>
  </cols>
  <sheetData>
    <row r="3" spans="1:13" x14ac:dyDescent="0.3">
      <c r="A3" s="12" t="s">
        <v>304</v>
      </c>
      <c r="B3" t="s">
        <v>303</v>
      </c>
      <c r="C3" t="s">
        <v>302</v>
      </c>
      <c r="D3" t="s">
        <v>305</v>
      </c>
      <c r="E3" t="s">
        <v>304</v>
      </c>
      <c r="G3" t="s">
        <v>303</v>
      </c>
      <c r="J3" t="s">
        <v>304</v>
      </c>
      <c r="L3" t="s">
        <v>302</v>
      </c>
      <c r="M3" t="s">
        <v>306</v>
      </c>
    </row>
    <row r="4" spans="1:13" x14ac:dyDescent="0.3">
      <c r="A4" s="13" t="s">
        <v>84</v>
      </c>
      <c r="B4">
        <v>75</v>
      </c>
      <c r="C4">
        <v>380568</v>
      </c>
      <c r="D4" s="15">
        <v>0.22067018783870829</v>
      </c>
      <c r="E4" t="str">
        <f>A4</f>
        <v>Medium Business</v>
      </c>
      <c r="G4">
        <f>GETPIVOTDATA("[Measures].[Count of Account Type]",$A$3,"[Table1_1].[Account Type]","[Table1_1].[Account Type].&amp;[Medium Business]")</f>
        <v>75</v>
      </c>
      <c r="H4">
        <f>GETPIVOTDATA("[Measures].[Sum of Unit sales]",$A$3,"[Table1_1].[Account Type]","[Table1_1].[Account Type].&amp;[Medium Business]")</f>
        <v>380568</v>
      </c>
      <c r="J4" t="str">
        <f>A4</f>
        <v>Medium Business</v>
      </c>
      <c r="L4">
        <f>GETPIVOTDATA("[Measures].[Sum of Unit sales]",$A$3,"[Table1_1].[Account Type]","[Table1_1].[Account Type].&amp;[Medium Business]")</f>
        <v>380568</v>
      </c>
      <c r="M4" s="17">
        <f>GETPIVOTDATA("[Measures].[CAGR]",$A$3,"[Table1_1].[Account Type]","[Table1_1].[Account Type].&amp;[Medium Business]")</f>
        <v>0.22067018783870829</v>
      </c>
    </row>
    <row r="5" spans="1:13" x14ac:dyDescent="0.3">
      <c r="A5" s="13" t="s">
        <v>145</v>
      </c>
      <c r="B5">
        <v>75</v>
      </c>
      <c r="C5">
        <v>408515</v>
      </c>
      <c r="D5" s="15">
        <v>0.24149449663339517</v>
      </c>
      <c r="E5" t="str">
        <f>A5</f>
        <v>Online Retailer</v>
      </c>
      <c r="G5">
        <f>GETPIVOTDATA("[Measures].[Count of Account Type]",$A$3,"[Table1_1].[Account Type]","[Table1_1].[Account Type].&amp;[Online Retailer]")</f>
        <v>75</v>
      </c>
      <c r="H5">
        <f>GETPIVOTDATA("[Measures].[Sum of Unit sales]",$A$3,"[Table1_1].[Account Type]","[Table1_1].[Account Type].&amp;[Online Retailer]")</f>
        <v>408515</v>
      </c>
      <c r="J5" t="str">
        <f>A5</f>
        <v>Online Retailer</v>
      </c>
      <c r="L5">
        <f>GETPIVOTDATA("[Measures].[Sum of Unit sales]",$A$3,"[Table1_1].[Account Type]","[Table1_1].[Account Type].&amp;[Online Retailer]")</f>
        <v>408515</v>
      </c>
      <c r="M5" s="17">
        <f>GETPIVOTDATA("[Measures].[CAGR]",$A$3,"[Table1_1].[Account Type]","[Table1_1].[Account Type].&amp;[Online Retailer]")</f>
        <v>0.24149449663339517</v>
      </c>
    </row>
    <row r="6" spans="1:13" x14ac:dyDescent="0.3">
      <c r="A6" s="13" t="s">
        <v>21</v>
      </c>
      <c r="B6">
        <v>75</v>
      </c>
      <c r="C6">
        <v>342823</v>
      </c>
      <c r="D6" s="15">
        <v>0.1610764001810725</v>
      </c>
      <c r="E6" t="str">
        <f>A6</f>
        <v>Small Business</v>
      </c>
      <c r="G6">
        <f>GETPIVOTDATA("[Measures].[Count of Account Type]",$A$3,"[Table1_1].[Account Type]","[Table1_1].[Account Type].&amp;[Small Business]")</f>
        <v>75</v>
      </c>
      <c r="H6">
        <f>GETPIVOTDATA("[Measures].[Sum of Unit sales]",$A$3,"[Table1_1].[Account Type]","[Table1_1].[Account Type].&amp;[Small Business]")</f>
        <v>342823</v>
      </c>
      <c r="J6" t="str">
        <f>A6</f>
        <v>Small Business</v>
      </c>
      <c r="L6">
        <f>GETPIVOTDATA("[Measures].[Sum of Unit sales]",$A$3,"[Table1_1].[Account Type]","[Table1_1].[Account Type].&amp;[Small Business]")</f>
        <v>342823</v>
      </c>
      <c r="M6" s="17">
        <f>GETPIVOTDATA("[Measures].[CAGR]",$A$3,"[Table1_1].[Account Type]","[Table1_1].[Account Type].&amp;[Small Business]")</f>
        <v>0.1610764001810725</v>
      </c>
    </row>
    <row r="7" spans="1:13" x14ac:dyDescent="0.3">
      <c r="A7" s="13" t="s">
        <v>206</v>
      </c>
      <c r="B7">
        <v>75</v>
      </c>
      <c r="C7">
        <v>348942</v>
      </c>
      <c r="D7" s="15">
        <v>0.22351217926586098</v>
      </c>
      <c r="E7" t="str">
        <f>A7</f>
        <v>Wholesale Distributor</v>
      </c>
      <c r="G7">
        <f>GETPIVOTDATA("[Measures].[Count of Account Type]",$A$3,"[Table1_1].[Account Type]","[Table1_1].[Account Type].&amp;[Wholesale Distributor]")</f>
        <v>75</v>
      </c>
      <c r="H7">
        <f>GETPIVOTDATA("[Measures].[Sum of Unit sales]",$A$3,"[Table1_1].[Account Type]","[Table1_1].[Account Type].&amp;[Wholesale Distributor]")</f>
        <v>348942</v>
      </c>
      <c r="J7" t="str">
        <f>A7</f>
        <v>Wholesale Distributor</v>
      </c>
      <c r="L7">
        <f>GETPIVOTDATA("[Measures].[Sum of Unit sales]",$A$3,"[Table1_1].[Account Type]","[Table1_1].[Account Type].&amp;[Wholesale Distributor]")</f>
        <v>348942</v>
      </c>
      <c r="M7" s="17">
        <f>GETPIVOTDATA("[Measures].[CAGR]",$A$3,"[Table1_1].[Account Type]","[Table1_1].[Account Type].&amp;[Wholesale Distributor]")</f>
        <v>0.22351217926586098</v>
      </c>
    </row>
    <row r="8" spans="1:13" x14ac:dyDescent="0.3">
      <c r="A8" s="13" t="s">
        <v>289</v>
      </c>
      <c r="B8">
        <v>300</v>
      </c>
      <c r="C8">
        <v>1480848</v>
      </c>
      <c r="D8" s="15">
        <v>0.21145595602851031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9214-1585-4931-9B3A-FEA63A64B4A4}">
  <dimension ref="A2:H64"/>
  <sheetViews>
    <sheetView workbookViewId="0">
      <selection activeCell="I24" sqref="I24"/>
    </sheetView>
  </sheetViews>
  <sheetFormatPr defaultRowHeight="14.4" x14ac:dyDescent="0.3"/>
  <cols>
    <col min="1" max="1" width="15.77734375" bestFit="1" customWidth="1"/>
    <col min="2" max="2" width="8.6640625" bestFit="1" customWidth="1"/>
    <col min="3" max="3" width="6.6640625" style="17" bestFit="1" customWidth="1"/>
  </cols>
  <sheetData>
    <row r="2" spans="1:8" x14ac:dyDescent="0.3">
      <c r="A2" t="s">
        <v>307</v>
      </c>
    </row>
    <row r="3" spans="1:8" x14ac:dyDescent="0.3">
      <c r="A3" s="12" t="s">
        <v>4</v>
      </c>
      <c r="B3" t="s">
        <v>302</v>
      </c>
      <c r="C3" t="s">
        <v>305</v>
      </c>
      <c r="D3" t="s">
        <v>4</v>
      </c>
      <c r="E3" t="s">
        <v>302</v>
      </c>
      <c r="G3" t="s">
        <v>4</v>
      </c>
      <c r="H3" t="s">
        <v>306</v>
      </c>
    </row>
    <row r="4" spans="1:8" x14ac:dyDescent="0.3">
      <c r="A4" s="13" t="s">
        <v>80</v>
      </c>
      <c r="B4">
        <v>34686</v>
      </c>
      <c r="C4" s="15">
        <v>0.27407081068210992</v>
      </c>
      <c r="D4" t="str">
        <f>A4</f>
        <v>MB 1</v>
      </c>
      <c r="E4">
        <f>GETPIVOTDATA("[Measures].[Sum of Unit sales]",$A$3,"[Table1_1].[Account Name]","[Table1_1].[Account Name].&amp;[SB 6]")</f>
        <v>32872</v>
      </c>
    </row>
    <row r="5" spans="1:8" x14ac:dyDescent="0.3">
      <c r="A5" s="13" t="s">
        <v>93</v>
      </c>
      <c r="B5">
        <v>39413</v>
      </c>
      <c r="C5" s="15">
        <v>-0.20956409258224717</v>
      </c>
      <c r="D5" t="str">
        <f t="shared" ref="D5:D8" si="0">A5</f>
        <v>MB 4</v>
      </c>
      <c r="E5">
        <f>GETPIVOTDATA("[Measures].[Sum of Unit sales]",$A$3,"[Table1_1].[Account Name]","[Table1_1].[Account Name].&amp;[MB 1]")</f>
        <v>34686</v>
      </c>
    </row>
    <row r="6" spans="1:8" x14ac:dyDescent="0.3">
      <c r="A6" s="13" t="s">
        <v>150</v>
      </c>
      <c r="B6">
        <v>39331</v>
      </c>
      <c r="C6" s="15">
        <v>-7.1596691853915484E-2</v>
      </c>
      <c r="D6" t="str">
        <f t="shared" si="0"/>
        <v>OR 3</v>
      </c>
      <c r="E6">
        <f>GETPIVOTDATA("[Measures].[Sum of Unit sales]",$A$3,"[Table1_1].[Account Name]","[Table1_1].[Account Name].&amp;[WD 8]")</f>
        <v>36951</v>
      </c>
    </row>
    <row r="7" spans="1:8" x14ac:dyDescent="0.3">
      <c r="A7" s="13" t="s">
        <v>40</v>
      </c>
      <c r="B7">
        <v>32872</v>
      </c>
      <c r="C7" s="15">
        <v>0.390755806385503</v>
      </c>
      <c r="D7" t="str">
        <f t="shared" si="0"/>
        <v>SB 6</v>
      </c>
      <c r="E7">
        <f>GETPIVOTDATA("[Measures].[Sum of Unit sales]",$A$3,"[Table1_1].[Account Name]","[Table1_1].[Account Name].&amp;[OR 3]")</f>
        <v>39331</v>
      </c>
    </row>
    <row r="8" spans="1:8" x14ac:dyDescent="0.3">
      <c r="A8" s="13" t="s">
        <v>231</v>
      </c>
      <c r="B8">
        <v>36951</v>
      </c>
      <c r="C8" s="15">
        <v>-0.15736979056747447</v>
      </c>
      <c r="D8" t="str">
        <f t="shared" si="0"/>
        <v>WD 8</v>
      </c>
      <c r="E8">
        <f>GETPIVOTDATA("[Measures].[Sum of Unit sales]",$A$3,"[Table1_1].[Account Name]","[Table1_1].[Account Name].&amp;[MB 4]")</f>
        <v>39413</v>
      </c>
    </row>
    <row r="9" spans="1:8" x14ac:dyDescent="0.3">
      <c r="A9" s="13" t="s">
        <v>289</v>
      </c>
      <c r="B9">
        <v>183253</v>
      </c>
      <c r="C9" s="15">
        <v>-7.0239779077052589E-3</v>
      </c>
    </row>
    <row r="10" spans="1:8" x14ac:dyDescent="0.3">
      <c r="C10"/>
    </row>
    <row r="11" spans="1:8" x14ac:dyDescent="0.3">
      <c r="C11"/>
    </row>
    <row r="12" spans="1:8" x14ac:dyDescent="0.3">
      <c r="C12"/>
    </row>
    <row r="13" spans="1:8" x14ac:dyDescent="0.3">
      <c r="C13"/>
    </row>
    <row r="14" spans="1:8" x14ac:dyDescent="0.3">
      <c r="C14"/>
    </row>
    <row r="15" spans="1:8" x14ac:dyDescent="0.3">
      <c r="C15"/>
    </row>
    <row r="16" spans="1:8" x14ac:dyDescent="0.3">
      <c r="C16"/>
    </row>
    <row r="17" spans="3:3" x14ac:dyDescent="0.3">
      <c r="C17"/>
    </row>
    <row r="18" spans="3:3" x14ac:dyDescent="0.3">
      <c r="C18"/>
    </row>
    <row r="19" spans="3:3" x14ac:dyDescent="0.3">
      <c r="C19"/>
    </row>
    <row r="20" spans="3:3" x14ac:dyDescent="0.3">
      <c r="C20"/>
    </row>
    <row r="21" spans="3:3" x14ac:dyDescent="0.3">
      <c r="C21"/>
    </row>
    <row r="22" spans="3:3" x14ac:dyDescent="0.3">
      <c r="C22"/>
    </row>
    <row r="23" spans="3:3" x14ac:dyDescent="0.3">
      <c r="C23"/>
    </row>
    <row r="24" spans="3:3" x14ac:dyDescent="0.3">
      <c r="C24"/>
    </row>
    <row r="25" spans="3:3" x14ac:dyDescent="0.3">
      <c r="C25"/>
    </row>
    <row r="26" spans="3:3" x14ac:dyDescent="0.3">
      <c r="C26"/>
    </row>
    <row r="27" spans="3:3" x14ac:dyDescent="0.3">
      <c r="C27"/>
    </row>
    <row r="28" spans="3:3" x14ac:dyDescent="0.3">
      <c r="C28"/>
    </row>
    <row r="29" spans="3:3" x14ac:dyDescent="0.3">
      <c r="C29"/>
    </row>
    <row r="30" spans="3:3" x14ac:dyDescent="0.3">
      <c r="C30"/>
    </row>
    <row r="31" spans="3:3" x14ac:dyDescent="0.3">
      <c r="C31"/>
    </row>
    <row r="32" spans="3:3" x14ac:dyDescent="0.3">
      <c r="C32"/>
    </row>
    <row r="33" spans="3:3" x14ac:dyDescent="0.3">
      <c r="C33"/>
    </row>
    <row r="34" spans="3:3" x14ac:dyDescent="0.3">
      <c r="C34"/>
    </row>
    <row r="35" spans="3:3" x14ac:dyDescent="0.3">
      <c r="C35"/>
    </row>
    <row r="36" spans="3:3" x14ac:dyDescent="0.3">
      <c r="C36"/>
    </row>
    <row r="37" spans="3:3" x14ac:dyDescent="0.3">
      <c r="C37"/>
    </row>
    <row r="38" spans="3:3" x14ac:dyDescent="0.3">
      <c r="C38"/>
    </row>
    <row r="39" spans="3:3" x14ac:dyDescent="0.3">
      <c r="C39"/>
    </row>
    <row r="40" spans="3:3" x14ac:dyDescent="0.3">
      <c r="C40"/>
    </row>
    <row r="41" spans="3:3" x14ac:dyDescent="0.3">
      <c r="C41"/>
    </row>
    <row r="42" spans="3:3" x14ac:dyDescent="0.3">
      <c r="C42"/>
    </row>
    <row r="43" spans="3:3" x14ac:dyDescent="0.3">
      <c r="C43"/>
    </row>
    <row r="44" spans="3:3" x14ac:dyDescent="0.3">
      <c r="C44"/>
    </row>
    <row r="45" spans="3:3" x14ac:dyDescent="0.3">
      <c r="C45"/>
    </row>
    <row r="46" spans="3:3" x14ac:dyDescent="0.3">
      <c r="C46"/>
    </row>
    <row r="47" spans="3:3" x14ac:dyDescent="0.3">
      <c r="C47"/>
    </row>
    <row r="48" spans="3:3" x14ac:dyDescent="0.3">
      <c r="C48"/>
    </row>
    <row r="49" spans="3:3" x14ac:dyDescent="0.3">
      <c r="C49"/>
    </row>
    <row r="50" spans="3:3" x14ac:dyDescent="0.3">
      <c r="C50"/>
    </row>
    <row r="51" spans="3:3" x14ac:dyDescent="0.3">
      <c r="C51"/>
    </row>
    <row r="52" spans="3:3" x14ac:dyDescent="0.3">
      <c r="C52"/>
    </row>
    <row r="53" spans="3:3" x14ac:dyDescent="0.3">
      <c r="C53"/>
    </row>
    <row r="54" spans="3:3" x14ac:dyDescent="0.3">
      <c r="C54"/>
    </row>
    <row r="55" spans="3:3" x14ac:dyDescent="0.3">
      <c r="C55"/>
    </row>
    <row r="56" spans="3:3" x14ac:dyDescent="0.3">
      <c r="C56"/>
    </row>
    <row r="57" spans="3:3" x14ac:dyDescent="0.3">
      <c r="C57"/>
    </row>
    <row r="58" spans="3:3" x14ac:dyDescent="0.3">
      <c r="C58"/>
    </row>
    <row r="59" spans="3:3" x14ac:dyDescent="0.3">
      <c r="C59"/>
    </row>
    <row r="60" spans="3:3" x14ac:dyDescent="0.3">
      <c r="C60"/>
    </row>
    <row r="61" spans="3:3" x14ac:dyDescent="0.3">
      <c r="C61"/>
    </row>
    <row r="62" spans="3:3" x14ac:dyDescent="0.3">
      <c r="C62"/>
    </row>
    <row r="63" spans="3:3" x14ac:dyDescent="0.3">
      <c r="C63"/>
    </row>
    <row r="64" spans="3:3" x14ac:dyDescent="0.3">
      <c r="C6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45F47-82D8-46D2-AD6D-17A1ADD6BC20}">
  <dimension ref="A2:H9"/>
  <sheetViews>
    <sheetView workbookViewId="0">
      <selection activeCell="C14" sqref="C14"/>
    </sheetView>
  </sheetViews>
  <sheetFormatPr defaultRowHeight="14.4" x14ac:dyDescent="0.3"/>
  <cols>
    <col min="1" max="1" width="18" bestFit="1" customWidth="1"/>
    <col min="2" max="2" width="14.44140625" bestFit="1" customWidth="1"/>
    <col min="3" max="3" width="18" bestFit="1" customWidth="1"/>
    <col min="4" max="4" width="14.44140625" bestFit="1" customWidth="1"/>
    <col min="5" max="5" width="17.5546875" bestFit="1" customWidth="1"/>
    <col min="6" max="6" width="14.44140625" bestFit="1" customWidth="1"/>
    <col min="7" max="7" width="35.88671875" bestFit="1" customWidth="1"/>
    <col min="8" max="8" width="17.21875" bestFit="1" customWidth="1"/>
  </cols>
  <sheetData>
    <row r="2" spans="1:8" x14ac:dyDescent="0.3">
      <c r="A2" t="s">
        <v>308</v>
      </c>
      <c r="E2" t="s">
        <v>311</v>
      </c>
    </row>
    <row r="3" spans="1:8" x14ac:dyDescent="0.3">
      <c r="A3" t="s">
        <v>309</v>
      </c>
      <c r="B3" t="s">
        <v>310</v>
      </c>
      <c r="C3" t="s">
        <v>312</v>
      </c>
      <c r="D3" t="s">
        <v>313</v>
      </c>
      <c r="E3" t="s">
        <v>314</v>
      </c>
      <c r="F3" t="s">
        <v>315</v>
      </c>
      <c r="G3" t="s">
        <v>316</v>
      </c>
      <c r="H3" t="s">
        <v>317</v>
      </c>
    </row>
    <row r="4" spans="1:8" x14ac:dyDescent="0.3">
      <c r="A4">
        <v>254184</v>
      </c>
      <c r="B4">
        <v>-0.2700289983172468</v>
      </c>
      <c r="C4">
        <v>458049</v>
      </c>
      <c r="D4">
        <v>0.18341758822312149</v>
      </c>
      <c r="E4">
        <v>49374</v>
      </c>
      <c r="F4">
        <v>0.83884945176472447</v>
      </c>
      <c r="G4">
        <v>719241</v>
      </c>
      <c r="H4">
        <v>0.54720258533715471</v>
      </c>
    </row>
    <row r="5" spans="1:8" x14ac:dyDescent="0.3">
      <c r="B5" t="s">
        <v>329</v>
      </c>
      <c r="D5" t="s">
        <v>302</v>
      </c>
      <c r="E5" t="s">
        <v>306</v>
      </c>
      <c r="H5" t="s">
        <v>306</v>
      </c>
    </row>
    <row r="6" spans="1:8" x14ac:dyDescent="0.3">
      <c r="B6" t="s">
        <v>318</v>
      </c>
      <c r="D6">
        <f>GETPIVOTDATA("[Measures].[Net_Sales Product 1]",$A$3)</f>
        <v>254184</v>
      </c>
      <c r="E6" s="17">
        <f>GETPIVOTDATA("[Measures].[Product1_CAGR]",$A$3)</f>
        <v>-0.2700289983172468</v>
      </c>
      <c r="F6" t="s">
        <v>9</v>
      </c>
      <c r="H6" s="17">
        <f>GETPIVOTDATA("[Measures].[Product1_CAGR]",$A$3)</f>
        <v>-0.2700289983172468</v>
      </c>
    </row>
    <row r="7" spans="1:8" x14ac:dyDescent="0.3">
      <c r="B7" t="s">
        <v>319</v>
      </c>
      <c r="D7">
        <f>GETPIVOTDATA("[Measures].[Net_Sales Product 2]",$A$3)</f>
        <v>458049</v>
      </c>
      <c r="E7" s="17">
        <f>GETPIVOTDATA("[Measures].[Product2_CAGR]",$A$3)</f>
        <v>0.18341758822312149</v>
      </c>
      <c r="F7" t="s">
        <v>319</v>
      </c>
      <c r="H7" s="17">
        <f>GETPIVOTDATA("[Measures].[Product2_CAGR]",$A$3)</f>
        <v>0.18341758822312149</v>
      </c>
    </row>
    <row r="8" spans="1:8" x14ac:dyDescent="0.3">
      <c r="B8" t="s">
        <v>320</v>
      </c>
      <c r="D8">
        <f>GETPIVOTDATA("[Measures].[Net_Sales Product3]",$A$3)</f>
        <v>49374</v>
      </c>
      <c r="E8" s="17">
        <f>GETPIVOTDATA("[Measures].[Product3_CAGR]",$A$3)</f>
        <v>0.83884945176472447</v>
      </c>
      <c r="F8" t="s">
        <v>328</v>
      </c>
      <c r="H8" s="17">
        <f>GETPIVOTDATA("[Measures].[Product3_CAGR]",$A$3)</f>
        <v>0.83884945176472447</v>
      </c>
    </row>
    <row r="9" spans="1:8" x14ac:dyDescent="0.3">
      <c r="B9" t="s">
        <v>321</v>
      </c>
      <c r="D9">
        <f>GETPIVOTDATA("[Measures].[Net_Sales_Product1_Product2_Product3]",$A$3)</f>
        <v>719241</v>
      </c>
      <c r="E9" s="17">
        <f>GETPIVOTDATA("[Measures].[CAGR_all_products]",$A$3)</f>
        <v>0.54720258533715471</v>
      </c>
      <c r="F9" t="s">
        <v>321</v>
      </c>
      <c r="H9" s="17">
        <f>GETPIVOTDATA("[Measures].[CAGR_all_products]",$A$3)</f>
        <v>0.54720258533715471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3385-3D8F-4D1E-A8DC-79298EFD9147}">
  <dimension ref="A3:G9"/>
  <sheetViews>
    <sheetView topLeftCell="A7" workbookViewId="0">
      <selection activeCell="F26" sqref="F26"/>
    </sheetView>
  </sheetViews>
  <sheetFormatPr defaultRowHeight="14.4" x14ac:dyDescent="0.3"/>
  <cols>
    <col min="1" max="1" width="12.5546875" bestFit="1" customWidth="1"/>
    <col min="2" max="2" width="22.33203125" bestFit="1" customWidth="1"/>
    <col min="3" max="5" width="19.109375" bestFit="1" customWidth="1"/>
    <col min="6" max="15" width="22.33203125" bestFit="1" customWidth="1"/>
    <col min="16" max="16" width="27.109375" bestFit="1" customWidth="1"/>
    <col min="17" max="17" width="21.88671875" bestFit="1" customWidth="1"/>
    <col min="18" max="18" width="26.21875" bestFit="1" customWidth="1"/>
  </cols>
  <sheetData>
    <row r="3" spans="1:7" x14ac:dyDescent="0.3">
      <c r="A3" s="12" t="s">
        <v>288</v>
      </c>
      <c r="B3" t="s">
        <v>322</v>
      </c>
      <c r="C3" t="s">
        <v>323</v>
      </c>
      <c r="E3" t="s">
        <v>324</v>
      </c>
      <c r="F3" t="s">
        <v>325</v>
      </c>
      <c r="G3" t="s">
        <v>326</v>
      </c>
    </row>
    <row r="4" spans="1:7" x14ac:dyDescent="0.3">
      <c r="A4" s="13" t="s">
        <v>278</v>
      </c>
      <c r="B4">
        <v>64268</v>
      </c>
      <c r="C4">
        <v>125708</v>
      </c>
      <c r="E4" t="str">
        <f>A4</f>
        <v>2017</v>
      </c>
      <c r="F4">
        <f>GETPIVOTDATA("[Measures].[Net_Sales_no_marketing]",$A$3,"[dim_date].[date (Year)]","[dim_date].[date (Year)].&amp;[2017]")</f>
        <v>64268</v>
      </c>
      <c r="G4">
        <f>GETPIVOTDATA("[Measures].[Net_Sales_Marketing]",$A$3,"[dim_date].[date (Year)]","[dim_date].[date (Year)].&amp;[2017]")</f>
        <v>125708</v>
      </c>
    </row>
    <row r="5" spans="1:7" x14ac:dyDescent="0.3">
      <c r="A5" s="13" t="s">
        <v>279</v>
      </c>
      <c r="B5">
        <v>64369</v>
      </c>
      <c r="C5">
        <v>178626</v>
      </c>
      <c r="E5" t="str">
        <f>A5</f>
        <v>2018</v>
      </c>
      <c r="F5">
        <f>GETPIVOTDATA("[Measures].[Net_Sales_no_marketing]",$A$3,"[dim_date].[date (Year)]","[dim_date].[date (Year)].&amp;[2018]")</f>
        <v>64369</v>
      </c>
      <c r="G5">
        <f>GETPIVOTDATA("[Measures].[Net_Sales_Marketing]",$A$3,"[dim_date].[date (Year)]","[dim_date].[date (Year)].&amp;[2018]")</f>
        <v>178626</v>
      </c>
    </row>
    <row r="6" spans="1:7" x14ac:dyDescent="0.3">
      <c r="A6" s="13" t="s">
        <v>280</v>
      </c>
      <c r="B6">
        <v>69783</v>
      </c>
      <c r="C6">
        <v>218666</v>
      </c>
      <c r="E6" t="str">
        <f>A6</f>
        <v>2019</v>
      </c>
      <c r="F6">
        <f>GETPIVOTDATA("[Measures].[Net_Sales_no_marketing]",$A$3,"[dim_date].[date (Year)]","[dim_date].[date (Year)].&amp;[2019]")</f>
        <v>69783</v>
      </c>
      <c r="G6">
        <f>GETPIVOTDATA("[Measures].[Net_Sales_Marketing]",$A$3,"[dim_date].[date (Year)]","[dim_date].[date (Year)].&amp;[2019]")</f>
        <v>218666</v>
      </c>
    </row>
    <row r="7" spans="1:7" x14ac:dyDescent="0.3">
      <c r="A7" s="13" t="s">
        <v>281</v>
      </c>
      <c r="B7">
        <v>70701</v>
      </c>
      <c r="C7">
        <v>279533</v>
      </c>
      <c r="E7" t="str">
        <f>A7</f>
        <v>2020</v>
      </c>
      <c r="F7">
        <f>GETPIVOTDATA("[Measures].[Net_Sales_no_marketing]",$A$3,"[dim_date].[date (Year)]","[dim_date].[date (Year)].&amp;[2020]")</f>
        <v>70701</v>
      </c>
      <c r="G7">
        <f>GETPIVOTDATA("[Measures].[Net_Sales_Marketing]",$A$3,"[dim_date].[date (Year)]","[dim_date].[date (Year)].&amp;[2020]")</f>
        <v>279533</v>
      </c>
    </row>
    <row r="8" spans="1:7" x14ac:dyDescent="0.3">
      <c r="A8" s="13" t="s">
        <v>282</v>
      </c>
      <c r="B8">
        <v>67862</v>
      </c>
      <c r="C8">
        <v>341332</v>
      </c>
      <c r="E8" t="str">
        <f>A8</f>
        <v>2021</v>
      </c>
      <c r="F8">
        <f>GETPIVOTDATA("[Measures].[Net_Sales_no_marketing]",$A$3,"[dim_date].[date (Year)]","[dim_date].[date (Year)].&amp;[2021]")</f>
        <v>67862</v>
      </c>
      <c r="G8">
        <f>GETPIVOTDATA("[Measures].[Net_Sales_Marketing]",$A$3,"[dim_date].[date (Year)]","[dim_date].[date (Year)].&amp;[2021]")</f>
        <v>341332</v>
      </c>
    </row>
    <row r="9" spans="1:7" x14ac:dyDescent="0.3">
      <c r="A9" s="13" t="s">
        <v>289</v>
      </c>
      <c r="B9">
        <v>336983</v>
      </c>
      <c r="C9">
        <v>1143865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BEF88-C9D0-452A-AAF9-CE9E039C957E}">
  <dimension ref="A1"/>
  <sheetViews>
    <sheetView showGridLines="0" workbookViewId="0">
      <selection activeCell="M24" sqref="M24"/>
    </sheetView>
  </sheetViews>
  <sheetFormatPr defaultRowHeight="14.4" x14ac:dyDescent="0.3"/>
  <cols>
    <col min="1" max="16384" width="8.8867187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5D2DF-145E-498E-8ED2-7AC83C175BF3}">
  <dimension ref="A3:G4"/>
  <sheetViews>
    <sheetView workbookViewId="0">
      <selection activeCell="B7" sqref="B7"/>
    </sheetView>
  </sheetViews>
  <sheetFormatPr defaultRowHeight="14.4" x14ac:dyDescent="0.3"/>
  <cols>
    <col min="1" max="1" width="6" bestFit="1" customWidth="1"/>
    <col min="2" max="2" width="9.21875" bestFit="1" customWidth="1"/>
  </cols>
  <sheetData>
    <row r="3" spans="1:7" x14ac:dyDescent="0.3">
      <c r="A3" t="s">
        <v>305</v>
      </c>
      <c r="B3" t="s">
        <v>327</v>
      </c>
      <c r="F3" t="s">
        <v>305</v>
      </c>
      <c r="G3" s="17">
        <f>GETPIVOTDATA("[Measures].[CAGR]",$A$3)</f>
        <v>0.21145595602851031</v>
      </c>
    </row>
    <row r="4" spans="1:7" x14ac:dyDescent="0.3">
      <c r="A4" s="15">
        <v>0.21145595602851031</v>
      </c>
      <c r="B4">
        <v>1480848</v>
      </c>
      <c r="F4" t="s">
        <v>302</v>
      </c>
      <c r="G4">
        <f>GETPIVOTDATA("[Measures].[Net_Sales]",$A$3)</f>
        <v>1480848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61871-2A29-4E19-8A51-0FB50A92A97B}">
  <dimension ref="A3:F28"/>
  <sheetViews>
    <sheetView workbookViewId="0">
      <selection activeCell="N5" sqref="N5"/>
    </sheetView>
  </sheetViews>
  <sheetFormatPr defaultRowHeight="14.4" x14ac:dyDescent="0.3"/>
  <cols>
    <col min="1" max="1" width="21.21875" bestFit="1" customWidth="1"/>
    <col min="2" max="2" width="7.5546875" bestFit="1" customWidth="1"/>
    <col min="3" max="3" width="12" bestFit="1" customWidth="1"/>
  </cols>
  <sheetData>
    <row r="3" spans="1:6" x14ac:dyDescent="0.3">
      <c r="A3" s="12" t="s">
        <v>4</v>
      </c>
      <c r="B3" t="s">
        <v>306</v>
      </c>
      <c r="C3" t="s">
        <v>302</v>
      </c>
      <c r="D3" t="s">
        <v>4</v>
      </c>
      <c r="E3" t="s">
        <v>306</v>
      </c>
    </row>
    <row r="4" spans="1:6" x14ac:dyDescent="0.3">
      <c r="A4" s="13" t="s">
        <v>84</v>
      </c>
      <c r="B4" s="15"/>
      <c r="C4" s="15"/>
      <c r="D4" t="str">
        <f>A4</f>
        <v>Medium Business</v>
      </c>
      <c r="E4" s="17">
        <f>GETPIVOTDATA("[Measures].[CAGR]",$A$3,"[Table1_1].[Account Name]","[Table1_1].[Account Name].&amp;[SB 13]")</f>
        <v>3.3498147004699526</v>
      </c>
      <c r="F4">
        <f>GETPIVOTDATA("[Measures].[Sum of Unit sales]",$A$3,"[Table1_1].[Account Name]","[Table1_1].[Account Name].&amp;[SB 13]")</f>
        <v>17629</v>
      </c>
    </row>
    <row r="5" spans="1:6" x14ac:dyDescent="0.3">
      <c r="A5" s="14" t="s">
        <v>97</v>
      </c>
      <c r="B5" s="15">
        <v>2.2455667067018901</v>
      </c>
      <c r="C5">
        <v>21393</v>
      </c>
      <c r="D5" t="str">
        <f>A5</f>
        <v>MB 5</v>
      </c>
      <c r="E5" s="17">
        <f>GETPIVOTDATA("[Measures].[CAGR]",$A$3,"[Table1_1].[Account Name]","[Table1_1].[Account Name].&amp;[MB 5]")</f>
        <v>2.2455667067018901</v>
      </c>
      <c r="F5">
        <f>GETPIVOTDATA("[Measures].[Sum of Unit sales]",$A$3,"[Table1_1].[Account Name]","[Table1_1].[Account Name].&amp;[MB 5]")</f>
        <v>21393</v>
      </c>
    </row>
    <row r="6" spans="1:6" x14ac:dyDescent="0.3">
      <c r="A6" s="14" t="s">
        <v>125</v>
      </c>
      <c r="B6" s="15">
        <v>1.5203389637502625</v>
      </c>
      <c r="C6">
        <v>19479</v>
      </c>
      <c r="D6" t="str">
        <f>A6</f>
        <v>MB 12</v>
      </c>
      <c r="E6" s="17">
        <f>GETPIVOTDATA("[Measures].[CAGR]",$A$3,"[Table1_1].[Account Name]","[Table1_1].[Account Name].&amp;[OR 2]")</f>
        <v>1.8142296888697582</v>
      </c>
      <c r="F6">
        <f>GETPIVOTDATA("[Measures].[Sum of Unit sales]",$A$3,"[Table1_1].[Account Name]","[Table1_1].[Account Name].&amp;[OR 2]")</f>
        <v>24084</v>
      </c>
    </row>
    <row r="7" spans="1:6" x14ac:dyDescent="0.3">
      <c r="A7" s="14" t="s">
        <v>101</v>
      </c>
      <c r="B7" s="15">
        <v>1.4232703532020747</v>
      </c>
      <c r="C7">
        <v>18576</v>
      </c>
      <c r="D7" t="str">
        <f>A7</f>
        <v>MB 6</v>
      </c>
      <c r="E7" s="17">
        <f>GETPIVOTDATA("[Measures].[CAGR]",$A$3,"[Table1_1].[Account Name]","[Table1_1].[Account Name].&amp;[WD 11]")</f>
        <v>1.6546701130112136</v>
      </c>
      <c r="F7">
        <f>GETPIVOTDATA("[Measures].[Sum of Unit sales]",$A$3,"[Table1_1].[Account Name]","[Table1_1].[Account Name].&amp;[WD 11]")</f>
        <v>8676</v>
      </c>
    </row>
    <row r="8" spans="1:6" x14ac:dyDescent="0.3">
      <c r="A8" s="14" t="s">
        <v>117</v>
      </c>
      <c r="B8" s="15">
        <v>1.0242801438529217</v>
      </c>
      <c r="C8">
        <v>27185</v>
      </c>
      <c r="D8" t="str">
        <f>A8</f>
        <v>MB 10</v>
      </c>
      <c r="E8" s="17">
        <f>GETPIVOTDATA("[Measures].[CAGR]",$A$3,"[Table1_1].[Account Name]","[Table1_1].[Account Name].&amp;[MB 12]")</f>
        <v>1.5203389637502625</v>
      </c>
      <c r="F8">
        <f>GETPIVOTDATA("[Measures].[Sum of Unit sales]",$A$3,"[Table1_1].[Account Name]","[Table1_1].[Account Name].&amp;[MB 12]")</f>
        <v>19479</v>
      </c>
    </row>
    <row r="9" spans="1:6" x14ac:dyDescent="0.3">
      <c r="A9" s="14" t="s">
        <v>89</v>
      </c>
      <c r="B9" s="15">
        <v>0.90588403033885334</v>
      </c>
      <c r="C9">
        <v>30399</v>
      </c>
    </row>
    <row r="10" spans="1:6" x14ac:dyDescent="0.3">
      <c r="A10" s="13" t="s">
        <v>145</v>
      </c>
      <c r="B10" s="15"/>
      <c r="C10" s="15"/>
    </row>
    <row r="11" spans="1:6" x14ac:dyDescent="0.3">
      <c r="A11" s="14" t="s">
        <v>146</v>
      </c>
      <c r="B11" s="15">
        <v>1.8142296888697582</v>
      </c>
      <c r="C11">
        <v>24084</v>
      </c>
    </row>
    <row r="12" spans="1:6" x14ac:dyDescent="0.3">
      <c r="A12" s="14" t="s">
        <v>178</v>
      </c>
      <c r="B12" s="15">
        <v>1.1188084145320056</v>
      </c>
      <c r="C12">
        <v>20019</v>
      </c>
    </row>
    <row r="13" spans="1:6" x14ac:dyDescent="0.3">
      <c r="A13" s="14" t="s">
        <v>198</v>
      </c>
      <c r="B13" s="15">
        <v>1.0930046233022455</v>
      </c>
      <c r="C13">
        <v>30450</v>
      </c>
    </row>
    <row r="14" spans="1:6" x14ac:dyDescent="0.3">
      <c r="A14" s="14" t="s">
        <v>174</v>
      </c>
      <c r="B14" s="15">
        <v>1.084072328017021</v>
      </c>
      <c r="C14">
        <v>28665</v>
      </c>
    </row>
    <row r="15" spans="1:6" x14ac:dyDescent="0.3">
      <c r="A15" s="14" t="s">
        <v>166</v>
      </c>
      <c r="B15" s="15">
        <v>0.91164163510334228</v>
      </c>
      <c r="C15">
        <v>27558</v>
      </c>
    </row>
    <row r="16" spans="1:6" x14ac:dyDescent="0.3">
      <c r="A16" s="13" t="s">
        <v>21</v>
      </c>
      <c r="B16" s="15"/>
      <c r="C16" s="15"/>
    </row>
    <row r="17" spans="1:3" x14ac:dyDescent="0.3">
      <c r="A17" s="14" t="s">
        <v>68</v>
      </c>
      <c r="B17" s="15">
        <v>3.3498147004699526</v>
      </c>
      <c r="C17">
        <v>17629</v>
      </c>
    </row>
    <row r="18" spans="1:3" x14ac:dyDescent="0.3">
      <c r="A18" s="14" t="s">
        <v>72</v>
      </c>
      <c r="B18" s="15">
        <v>0.81146879617010592</v>
      </c>
      <c r="C18">
        <v>19766</v>
      </c>
    </row>
    <row r="19" spans="1:3" x14ac:dyDescent="0.3">
      <c r="A19" s="14" t="s">
        <v>32</v>
      </c>
      <c r="B19" s="15">
        <v>0.79606828454142997</v>
      </c>
      <c r="C19">
        <v>18981</v>
      </c>
    </row>
    <row r="20" spans="1:3" x14ac:dyDescent="0.3">
      <c r="A20" s="14" t="s">
        <v>28</v>
      </c>
      <c r="B20" s="15">
        <v>0.68595057009486848</v>
      </c>
      <c r="C20">
        <v>18447</v>
      </c>
    </row>
    <row r="21" spans="1:3" x14ac:dyDescent="0.3">
      <c r="A21" s="14" t="s">
        <v>48</v>
      </c>
      <c r="B21" s="15">
        <v>0.57622554654037406</v>
      </c>
      <c r="C21">
        <v>31745</v>
      </c>
    </row>
    <row r="22" spans="1:3" x14ac:dyDescent="0.3">
      <c r="A22" s="13" t="s">
        <v>206</v>
      </c>
      <c r="B22" s="15"/>
      <c r="C22" s="15"/>
    </row>
    <row r="23" spans="1:3" x14ac:dyDescent="0.3">
      <c r="A23" s="14" t="s">
        <v>243</v>
      </c>
      <c r="B23" s="15">
        <v>1.6546701130112136</v>
      </c>
      <c r="C23">
        <v>8676</v>
      </c>
    </row>
    <row r="24" spans="1:3" x14ac:dyDescent="0.3">
      <c r="A24" s="14" t="s">
        <v>207</v>
      </c>
      <c r="B24" s="15">
        <v>1.3475541667800686</v>
      </c>
      <c r="C24">
        <v>25197</v>
      </c>
    </row>
    <row r="25" spans="1:3" x14ac:dyDescent="0.3">
      <c r="A25" s="14" t="s">
        <v>219</v>
      </c>
      <c r="B25" s="15">
        <v>0.83041416010220881</v>
      </c>
      <c r="C25">
        <v>29285</v>
      </c>
    </row>
    <row r="26" spans="1:3" x14ac:dyDescent="0.3">
      <c r="A26" s="14" t="s">
        <v>239</v>
      </c>
      <c r="B26" s="15">
        <v>0.72970725225475852</v>
      </c>
      <c r="C26">
        <v>17038</v>
      </c>
    </row>
    <row r="27" spans="1:3" x14ac:dyDescent="0.3">
      <c r="A27" s="14" t="s">
        <v>227</v>
      </c>
      <c r="B27" s="15">
        <v>0.71094693671276654</v>
      </c>
      <c r="C27">
        <v>28608</v>
      </c>
    </row>
    <row r="28" spans="1:3" x14ac:dyDescent="0.3">
      <c r="A28" s="13" t="s">
        <v>289</v>
      </c>
      <c r="B28" s="15">
        <v>0.9711249766491501</v>
      </c>
      <c r="C28" s="15">
        <v>463180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 A c c o u n t   N a m e < / s t r i n g > < / k e y > < v a l u e > < i n t > 1 5 5 < / i n t > < / v a l u e > < / i t e m > < i t e m > < k e y > < s t r i n g > A c c o u n t   A d d r e s s < / s t r i n g > < / k e y > < v a l u e > < i n t > 1 7 3 < / i n t > < / v a l u e > < / i t e m > < i t e m > < k e y > < s t r i n g > D e c i s i o n   M a k e r < / s t r i n g > < / k e y > < v a l u e > < i n t > 1 6 1 < / i n t > < / v a l u e > < / i t e m > < i t e m > < k e y > < s t r i n g > P h o n e   N u m b e r < / s t r i n g > < / k e y > < v a l u e > < i n t > 1 5 9 < / i n t > < / v a l u e > < / i t e m > < i t e m > < k e y > < s t r i n g > A c c o u n t   T y p e < / s t r i n g > < / k e y > < v a l u e > < i n t > 1 4 6 < / i n t > < / v a l u e > < / i t e m > < i t e m > < k e y > < s t r i n g > P r o d u c t   1 < / s t r i n g > < / k e y > < v a l u e > < i n t > 1 1 8 < / i n t > < / v a l u e > < / i t e m > < i t e m > < k e y > < s t r i n g > P r o d u c t   2 < / s t r i n g > < / k e y > < v a l u e > < i n t > 1 1 8 < / i n t > < / v a l u e > < / i t e m > < i t e m > < k e y > < s t r i n g > P r o d u c t   3 < / s t r i n g > < / k e y > < v a l u e > < i n t > 1 1 8 < / i n t > < / v a l u e > < / i t e m > < i t e m > < k e y > < s t r i n g > S o c i a l   M e d i a < / s t r i n g > < / k e y > < v a l u e > < i n t > 1 3 9 < / i n t > < / v a l u e > < / i t e m > < i t e m > < k e y > < s t r i n g > C o u p o n s < / s t r i n g > < / k e y > < v a l u e > < i n t > 1 1 1 < / i n t > < / v a l u e > < / i t e m > < i t e m > < k e y > < s t r i n g > C a t a l o g   I n c l u s i o n < / s t r i n g > < / k e y > < v a l u e > < i n t > 1 7 4 < / i n t > < / v a l u e > < / i t e m > < i t e m > < k e y > < s t r i n g > P o s t e r s < / s t r i n g > < / k e y > < v a l u e > < i n t > 1 0 1 < / i n t > < / v a l u e > < / i t e m > < i t e m > < k e y > < s t r i n g > D a t e   ( Y e a r ) < / s t r i n g > < / k e y > < v a l u e > < i n t > 1 2 8 < / i n t > < / v a l u e > < / i t e m > < i t e m > < k e y > < s t r i n g > D a t e < / s t r i n g > < / k e y > < v a l u e > < i n t > 7 9 < / i n t > < / v a l u e > < / i t e m > < i t e m > < k e y > < s t r i n g > 5   Y R   C A G R < / s t r i n g > < / k e y > < v a l u e > < i n t > 1 2 3 < / i n t > < / v a l u e > < / i t e m > < i t e m > < k e y > < s t r i n g > U n i t   s a l e s < / s t r i n g > < / k e y > < v a l u e > < i n t > 8 3 < / i n t > < / v a l u e > < / i t e m > < i t e m > < k e y > < s t r i n g > D a t e   ( Q u a r t e r ) < / s t r i n g > < / k e y > < v a l u e > < i n t > 1 5 6 < / i n t > < / v a l u e > < / i t e m > < i t e m > < k e y > < s t r i n g > D a t e   ( M o n t h   I n d e x ) < / s t r i n g > < / k e y > < v a l u e > < i n t > 1 9 4 < / i n t > < / v a l u e > < / i t e m > < i t e m > < k e y > < s t r i n g > D a t e   ( M o n t h ) < / s t r i n g > < / k e y > < v a l u e > < i n t > 1 4 7 < / i n t > < / v a l u e > < / i t e m > < i t e m > < k e y > < s t r i n g > Y e a r < / s t r i n g > < / k e y > < v a l u e > < i n t > 7 6 < / i n t > < / v a l u e > < / i t e m > < i t e m > < k e y > < s t r i n g > D a t e . 1 < / s t r i n g > < / k e y > < v a l u e > < i n t > 9 4 < / i n t > < / v a l u e > < / i t e m > < i t e m > < k e y > < s t r i n g > E n d   o f   Y e a r < / s t r i n g > < / k e y > < v a l u e > < i n t > 1 2 9 < / i n t > < / v a l u e > < / i t e m > < / C o l u m n W i d t h s > < C o l u m n D i s p l a y I n d e x > < i t e m > < k e y > < s t r i n g > A c c o u n t   N a m e < / s t r i n g > < / k e y > < v a l u e > < i n t > 0 < / i n t > < / v a l u e > < / i t e m > < i t e m > < k e y > < s t r i n g > A c c o u n t   A d d r e s s < / s t r i n g > < / k e y > < v a l u e > < i n t > 1 < / i n t > < / v a l u e > < / i t e m > < i t e m > < k e y > < s t r i n g > D e c i s i o n   M a k e r < / s t r i n g > < / k e y > < v a l u e > < i n t > 2 < / i n t > < / v a l u e > < / i t e m > < i t e m > < k e y > < s t r i n g > P h o n e   N u m b e r < / s t r i n g > < / k e y > < v a l u e > < i n t > 3 < / i n t > < / v a l u e > < / i t e m > < i t e m > < k e y > < s t r i n g > A c c o u n t   T y p e < / s t r i n g > < / k e y > < v a l u e > < i n t > 4 < / i n t > < / v a l u e > < / i t e m > < i t e m > < k e y > < s t r i n g > P r o d u c t   1 < / s t r i n g > < / k e y > < v a l u e > < i n t > 5 < / i n t > < / v a l u e > < / i t e m > < i t e m > < k e y > < s t r i n g > P r o d u c t   2 < / s t r i n g > < / k e y > < v a l u e > < i n t > 6 < / i n t > < / v a l u e > < / i t e m > < i t e m > < k e y > < s t r i n g > P r o d u c t   3 < / s t r i n g > < / k e y > < v a l u e > < i n t > 7 < / i n t > < / v a l u e > < / i t e m > < i t e m > < k e y > < s t r i n g > S o c i a l   M e d i a < / s t r i n g > < / k e y > < v a l u e > < i n t > 8 < / i n t > < / v a l u e > < / i t e m > < i t e m > < k e y > < s t r i n g > C o u p o n s < / s t r i n g > < / k e y > < v a l u e > < i n t > 9 < / i n t > < / v a l u e > < / i t e m > < i t e m > < k e y > < s t r i n g > C a t a l o g   I n c l u s i o n < / s t r i n g > < / k e y > < v a l u e > < i n t > 1 0 < / i n t > < / v a l u e > < / i t e m > < i t e m > < k e y > < s t r i n g > P o s t e r s < / s t r i n g > < / k e y > < v a l u e > < i n t > 1 1 < / i n t > < / v a l u e > < / i t e m > < i t e m > < k e y > < s t r i n g > D a t e   ( Y e a r ) < / s t r i n g > < / k e y > < v a l u e > < i n t > 1 5 < / i n t > < / v a l u e > < / i t e m > < i t e m > < k e y > < s t r i n g > D a t e < / s t r i n g > < / k e y > < v a l u e > < i n t > 1 4 < / i n t > < / v a l u e > < / i t e m > < i t e m > < k e y > < s t r i n g > 5   Y R   C A G R < / s t r i n g > < / k e y > < v a l u e > < i n t > 1 3 < / i n t > < / v a l u e > < / i t e m > < i t e m > < k e y > < s t r i n g > U n i t   s a l e s < / s t r i n g > < / k e y > < v a l u e > < i n t > 1 2 < / i n t > < / v a l u e > < / i t e m > < i t e m > < k e y > < s t r i n g > Y e a r < / s t r i n g > < / k e y > < v a l u e > < i n t > 1 9 < / i n t > < / v a l u e > < / i t e m > < i t e m > < k e y > < s t r i n g > D a t e   ( Q u a r t e r ) < / s t r i n g > < / k e y > < v a l u e > < i n t > 1 6 < / i n t > < / v a l u e > < / i t e m > < i t e m > < k e y > < s t r i n g > D a t e   ( M o n t h   I n d e x ) < / s t r i n g > < / k e y > < v a l u e > < i n t > 1 7 < / i n t > < / v a l u e > < / i t e m > < i t e m > < k e y > < s t r i n g > D a t e   ( M o n t h ) < / s t r i n g > < / k e y > < v a l u e > < i n t > 1 8 < / i n t > < / v a l u e > < / i t e m > < i t e m > < k e y > < s t r i n g > D a t e . 1 < / s t r i n g > < / k e y > < v a l u e > < i n t > 2 0 < / i n t > < / v a l u e > < / i t e m > < i t e m > < k e y > < s t r i n g > E n d   o f   Y e a r < / s t r i n g > < / k e y > < v a l u e > < i n t > 2 1 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a b d f 1 6 0 f - 2 a d 4 - 4 4 a 7 - a 8 3 3 - 1 3 a f 3 4 5 6 5 0 0 3 " > < C u s t o m C o n t e n t > < ! [ C D A T A [ < ? x m l   v e r s i o n = " 1 . 0 "   e n c o d i n g = " u t f - 1 6 " ? > < S e t t i n g s > < C a l c u l a t e d F i e l d s > < i t e m > < M e a s u r e N a m e > t o t a l Y T D < / M e a s u r e N a m e > < D i s p l a y N a m e > t o t a l Y T D < / D i s p l a y N a m e > < V i s i b l e > F a l s e < / V i s i b l e > < / i t e m > < i t e m > < M e a s u r e N a m e > Y o Y   C h a n g e < / M e a s u r e N a m e > < D i s p l a y N a m e > Y o Y   C h a n g e < / D i s p l a y N a m e > < V i s i b l e > F a l s e < / V i s i b l e > < / i t e m > < i t e m > < M e a s u r e N a m e > m e a s u r e   1 < / M e a s u r e N a m e > < D i s p l a y N a m e > m e a s u r e   1 < / D i s p l a y N a m e > < V i s i b l e > T r u e 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S a n d b o x N o n E m p t y " > < C u s t o m C o n t e n t > < ! [ C D A T A [ 1 ] ] > < / C u s t o m C o n t e n t > < / G e m i n i > 
</file>

<file path=customXml/item14.xml>��< ? x m l   v e r s i o n = " 1 . 0 "   e n c o d i n g = " U T F - 1 6 " ? > < G e m i n i   x m l n s = " h t t p : / / g e m i n i / p i v o t c u s t o m i z a t i o n / 8 8 b 3 f 5 d e - 2 f 0 c - 4 2 7 4 - 9 8 b 1 - 1 1 6 d 4 5 b d 3 6 8 6 " > < C u s t o m C o n t e n t > < ! [ C D A T A [ < ? x m l   v e r s i o n = " 1 . 0 "   e n c o d i n g = " u t f - 1 6 " ? > < S e t t i n g s > < C a l c u l a t e d F i e l d s > < i t e m > < M e a s u r e N a m e > t o t a l Y T D < / M e a s u r e N a m e > < D i s p l a y N a m e > t o t a l Y T D < / D i s p l a y N a m e > < V i s i b l e > F a l s e < / V i s i b l e > < / i t e m > < i t e m > < M e a s u r e N a m e > Y o Y   C h a n g e < / M e a s u r e N a m e > < D i s p l a y N a m e > Y o Y   C h a n g e < / D i s p l a y N a m e > < V i s i b l e > F a l s e < / V i s i b l e > < / i t e m > < i t e m > < M e a s u r e N a m e > C A G R < / M e a s u r e N a m e > < D i s p l a y N a m e > C A G R < / D i s p l a y N a m e > < V i s i b l e > F a l s e < / V i s i b l e > < / i t e m > < i t e m > < M e a s u r e N a m e > N e t _ S a l e s   P r o d u c t   1 < / M e a s u r e N a m e > < D i s p l a y N a m e > N e t _ S a l e s   P r o d u c t   1 < / D i s p l a y N a m e > < V i s i b l e > F a l s e < / V i s i b l e > < / i t e m > < i t e m > < M e a s u r e N a m e > P r o d u c t 1 _ C A G R < / M e a s u r e N a m e > < D i s p l a y N a m e > P r o d u c t 1 _ C A G R < / D i s p l a y N a m e > < V i s i b l e > F a l s e < / V i s i b l e > < / i t e m > < i t e m > < M e a s u r e N a m e > N e t _ S a l e s   P r o d u c t   2 < / M e a s u r e N a m e > < D i s p l a y N a m e > N e t _ S a l e s   P r o d u c t   2 < / D i s p l a y N a m e > < V i s i b l e > F a l s e < / V i s i b l e > < / i t e m > < i t e m > < M e a s u r e N a m e > P r o d u c t 2 _ C A G R < / M e a s u r e N a m e > < D i s p l a y N a m e > P r o d u c t 2 _ C A G R < / D i s p l a y N a m e > < V i s i b l e > F a l s e < / V i s i b l e > < / i t e m > < i t e m > < M e a s u r e N a m e > N e t _ S a l e s   P r o d u c t 3 < / M e a s u r e N a m e > < D i s p l a y N a m e > N e t _ S a l e s   P r o d u c t 3 < / D i s p l a y N a m e > < V i s i b l e > F a l s e < / V i s i b l e > < / i t e m > < i t e m > < M e a s u r e N a m e > P r o d u c t 3 _ C A G R < / M e a s u r e N a m e > < D i s p l a y N a m e > P r o d u c t 3 _ C A G R < / D i s p l a y N a m e > < V i s i b l e > F a l s e < / V i s i b l e > < / i t e m > < i t e m > < M e a s u r e N a m e > N e t _ S a l e s _ P r o d u c t 1 _ P r o d u c t 2 _ P r o d u c t 3 < / M e a s u r e N a m e > < D i s p l a y N a m e > N e t _ S a l e s _ P r o d u c t 1 _ P r o d u c t 2 _ P r o d u c t 3 < / D i s p l a y N a m e > < V i s i b l e > F a l s e < / V i s i b l e > < / i t e m > < i t e m > < M e a s u r e N a m e > C A G R _ a l l _ p r o d u c t s < / M e a s u r e N a m e > < D i s p l a y N a m e > C A G R _ a l l _ p r o d u c t s < / D i s p l a y N a m e > < V i s i b l e > F a l s e < / V i s i b l e > < / i t e m > < i t e m > < M e a s u r e N a m e > N e t _ S a l e s _ n o _ m a r k e t i n g < / M e a s u r e N a m e > < D i s p l a y N a m e > N e t _ S a l e s _ n o _ m a r k e t i n g < / D i s p l a y N a m e > < V i s i b l e > F a l s e < / V i s i b l e > < / i t e m > < i t e m > < M e a s u r e N a m e > N e t   S a l e s _ c o u p o n s < / M e a s u r e N a m e > < D i s p l a y N a m e > N e t   S a l e s _ c o u p o n s < / D i s p l a y N a m e > < V i s i b l e > F a l s e < / V i s i b l e > < / i t e m > < i t e m > < M e a s u r e N a m e > N e t _ S a l e s _ s o c i a l _ m e d i a < / M e a s u r e N a m e > < D i s p l a y N a m e > N e t _ S a l e s _ s o c i a l _ m e d i a < / D i s p l a y N a m e > < V i s i b l e > F a l s e < / V i s i b l e > < / i t e m > < i t e m > < M e a s u r e N a m e > N e t _ S a l e s _ M a r k e t i n g < / M e a s u r e N a m e > < D i s p l a y N a m e > N e t _ S a l e s _ M a r k e t i n g < / D i s p l a y N a m e > < V i s i b l e > F a l s e < / V i s i b l e > < / i t e m > < i t e m > < M e a s u r e N a m e > N e t _ S a l e s < / M e a s u r e N a m e > < D i s p l a y N a m e > N e t _ S a l e s < / D i s p l a y N a m e > < V i s i b l e > T r u e < / V i s i b l e > < / i t e m > < / C a l c u l a t e d F i e l d s > < S A H o s t H a s h > 0 < / S A H o s t H a s h > < G e m i n i F i e l d L i s t V i s i b l e > T r u e < / G e m i n i F i e l d L i s t V i s i b l e > < / S e t t i n g s > ] ] > < / C u s t o m C o n t e n t > < / G e m i n i > 
</file>

<file path=customXml/item15.xml>��< ? x m l   v e r s i o n = " 1 . 0 "   e n c o d i n g = " U T F - 1 6 " ? > < G e m i n i   x m l n s = " h t t p : / / g e m i n i / p i v o t c u s t o m i z a t i o n / a 0 3 3 b f 5 a - 2 4 2 2 - 4 a 1 5 - 9 0 5 5 - 8 a a 6 c 3 b 4 6 a b 7 " > < C u s t o m C o n t e n t > < ! [ C D A T A [ < ? x m l   v e r s i o n = " 1 . 0 "   e n c o d i n g = " u t f - 1 6 " ? > < S e t t i n g s > < C a l c u l a t e d F i e l d s > < i t e m > < M e a s u r e N a m e > t o t a l Y T D < / M e a s u r e N a m e > < D i s p l a y N a m e > t o t a l Y T D < / D i s p l a y N a m e > < V i s i b l e > T r u e < / V i s i b l e > < / i t e m > < i t e m > < M e a s u r e N a m e > Y o Y   C h a n g e < / M e a s u r e N a m e > < D i s p l a y N a m e > Y o Y   C h a n g e < / D i s p l a y N a m e > < V i s i b l e > T r u e 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 N a m e < / K e y > < / a : K e y > < a : V a l u e   i : t y p e = " T a b l e W i d g e t B a s e V i e w S t a t e " / > < / a : K e y V a l u e O f D i a g r a m O b j e c t K e y a n y T y p e z b w N T n L X > < a : K e y V a l u e O f D i a g r a m O b j e c t K e y a n y T y p e z b w N T n L X > < a : K e y > < K e y > C o l u m n s \ A c c o u n t   A d d r e s s < / K e y > < / a : K e y > < a : V a l u e   i : t y p e = " T a b l e W i d g e t B a s e V i e w S t a t e " / > < / a : K e y V a l u e O f D i a g r a m O b j e c t K e y a n y T y p e z b w N T n L X > < a : K e y V a l u e O f D i a g r a m O b j e c t K e y a n y T y p e z b w N T n L X > < a : K e y > < K e y > C o l u m n s \ D e c i s i o n   M a k e r < / 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 C o l u m n s \ A c c o u n t   T y p e < / K e y > < / a : K e y > < a : V a l u e   i : t y p e = " T a b l e W i d g e t B a s e V i e w S t a t e " / > < / a : K e y V a l u e O f D i a g r a m O b j e c t K e y a n y T y p e z b w N T n L X > < a : K e y V a l u e O f D i a g r a m O b j e c t K e y a n y T y p e z b w N T n L X > < a : K e y > < K e y > C o l u m n s \ P r o d u c t   1 < / K e y > < / a : K e y > < a : V a l u e   i : t y p e = " T a b l e W i d g e t B a s e V i e w S t a t e " / > < / a : K e y V a l u e O f D i a g r a m O b j e c t K e y a n y T y p e z b w N T n L X > < a : K e y V a l u e O f D i a g r a m O b j e c t K e y a n y T y p e z b w N T n L X > < a : K e y > < K e y > C o l u m n s \ P r o d u c t   2 < / K e y > < / a : K e y > < a : V a l u e   i : t y p e = " T a b l e W i d g e t B a s e V i e w S t a t e " / > < / a : K e y V a l u e O f D i a g r a m O b j e c t K e y a n y T y p e z b w N T n L X > < a : K e y V a l u e O f D i a g r a m O b j e c t K e y a n y T y p e z b w N T n L X > < a : K e y > < K e y > C o l u m n s \ P r o d u c t   3 < / K e y > < / a : K e y > < a : V a l u e   i : t y p e = " T a b l e W i d g e t B a s e V i e w S t a t e " / > < / a : K e y V a l u e O f D i a g r a m O b j e c t K e y a n y T y p e z b w N T n L X > < a : K e y V a l u e O f D i a g r a m O b j e c t K e y a n y T y p e z b w N T n L X > < a : K e y > < K e y > C o l u m n s \ S o c i a l   M e d i a < / K e y > < / a : K e y > < a : V a l u e   i : t y p e = " T a b l e W i d g e t B a s e V i e w S t a t e " / > < / a : K e y V a l u e O f D i a g r a m O b j e c t K e y a n y T y p e z b w N T n L X > < a : K e y V a l u e O f D i a g r a m O b j e c t K e y a n y T y p e z b w N T n L X > < a : K e y > < K e y > C o l u m n s \ C o u p o n s < / K e y > < / a : K e y > < a : V a l u e   i : t y p e = " T a b l e W i d g e t B a s e V i e w S t a t e " / > < / a : K e y V a l u e O f D i a g r a m O b j e c t K e y a n y T y p e z b w N T n L X > < a : K e y V a l u e O f D i a g r a m O b j e c t K e y a n y T y p e z b w N T n L X > < a : K e y > < K e y > C o l u m n s \ C a t a l o g   I n c l u s i o n < / K e y > < / a : K e y > < a : V a l u e   i : t y p e = " T a b l e W i d g e t B a s e V i e w S t a t e " / > < / a : K e y V a l u e O f D i a g r a m O b j e c t K e y a n y T y p e z b w N T n L X > < a : K e y V a l u e O f D i a g r a m O b j e c t K e y a n y T y p e z b w N T n L X > < a : K e y > < K e y > C o l u m n s \ P o s t e r s < / K e y > < / a : K e y > < a : V a l u e   i : t y p e = " T a b l e W i d g e t B a s e V i e w S t a t e " / > < / a : K e y V a l u e O f D i a g r a m O b j e c t K e y a n y T y p e z b w N T n L X > < a : K e y V a l u e O f D i a g r a m O b j e c t K e y a n y T y p e z b w N T n L X > < a : K e y > < K e y > C o l u m n s \ 5   Y R   C A G R 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 C o l u m n s \ U n i t   s a l e s 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 C o l u m n s \ D a t e . 1 < / K e y > < / a : K e y > < a : V a l u e   i : t y p e = " T a b l e W i d g e t B a s e V i e w S t a t e " / > < / a : K e y V a l u e O f D i a g r a m O b j e c t K e y a n y T y p e z b w N T n L X > < a : K e y V a l u e O f D i a g r a m O b j e c t K e y a n y T y p e z b w N T n L X > < a : K e y > < K e y > C o l u m n s \ E n d   o f   Y e a r 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9 4 4 c a d a d - 6 e 3 4 - 4 e 4 0 - a e 6 7 - 3 5 9 e f 5 4 6 6 1 1 9 " > < C u s t o m C o n t e n t > < ! [ C D A T A [ < ? x m l   v e r s i o n = " 1 . 0 "   e n c o d i n g = " u t f - 1 6 " ? > < S e t t i n g s > < C a l c u l a t e d F i e l d s > < i t e m > < M e a s u r e N a m e > t o t a l Y T D < / M e a s u r e N a m e > < D i s p l a y N a m e > t o t a l Y T D < / D i s p l a y N a m e > < V i s i b l e > F a l s e < / V i s i b l e > < / i t e m > < i t e m > < M e a s u r e N a m e > Y o Y   C h a n g e < / M e a s u r e N a m e > < D i s p l a y N a m e > Y o Y   C h a n g e < / D i s p l a y N a m e > < V i s i b l e > F a l s e < / V i s i b l e > < / i t e m > < i t e m > < M e a s u r e N a m e > C A G R < / M e a s u r e N a m e > < D i s p l a y N a m e > C A G R < / D i s p l a y N a m e > < V i s i b l e > F a l s e < / V i s i b l e > < / i t e m > < i t e m > < M e a s u r e N a m e > N e t _ S a l e s   P r o d u c t   1 < / M e a s u r e N a m e > < D i s p l a y N a m e > N e t _ S a l e s   P r o d u c t   1 < / D i s p l a y N a m e > < V i s i b l e > T r u e < / V i s i b l e > < / i t e m > < i t e m > < M e a s u r e N a m e > P r o d u c t 1 _ C A G R < / M e a s u r e N a m e > < D i s p l a y N a m e > P r o d u c t 1 _ C A G R < / D i s p l a y N a m e > < V i s i b l e > F a l s e < / V i s i b l e > < / i t e m > < i t e m > < M e a s u r e N a m e > N e t _ S a l e s   P r o d u c t   2 < / M e a s u r e N a m e > < D i s p l a y N a m e > N e t _ S a l e s   P r o d u c t   2 < / D i s p l a y N a m e > < V i s i b l e > F a l s e < / V i s i b l e > < / i t e m > < i t e m > < M e a s u r e N a m e > P r o d u c t 2 _ C A G R < / M e a s u r e N a m e > < D i s p l a y N a m e > P r o d u c t 2 _ C A G R < / D i s p l a y N a m e > < V i s i b l e > T r u e < / V i s i b l e > < / i t e m > < i t e m > < M e a s u r e N a m e > N e t _ S a l e s   P r o d u c t 3 < / M e a s u r e N a m e > < D i s p l a y N a m e > N e t _ S a l e s   P r o d u c t 3 < / D i s p l a y N a m e > < V i s i b l e > F a l s e < / V i s i b l e > < / i t e m > < i t e m > < M e a s u r e N a m e > P r o d u c t 3 _ C A G R < / M e a s u r e N a m e > < D i s p l a y N a m e > P r o d u c t 3 _ C A G R < / D i s p l a y N a m e > < V i s i b l e > F a l s e < / V i s i b l e > < / i t e m > < i t e m > < M e a s u r e N a m e > N e t _ S a l e s _ P r o d u c t 1 _ P r o d u c t 2 _ P r o d u c t 3 < / M e a s u r e N a m e > < D i s p l a y N a m e > N e t _ S a l e s _ P r o d u c t 1 _ P r o d u c t 2 _ P r o d u c t 3 < / D i s p l a y N a m e > < V i s i b l e > F a l s e < / V i s i b l e > < / i t e m > < i t e m > < M e a s u r e N a m e > C A G R _ a l l _ p r o d u c t s < / M e a s u r e N a m e > < D i s p l a y N a m e > C A G R _ a l l _ p r o d u c t s < / D i s p l a y N a m e > < V i s i b l e > T r u e 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C l i e n t W i n d o w X M L " > < C u s t o m C o n t e n t > < ! [ C D A T A [ T a b l e 1 _ 1 ] ] > < / C u s t o m C o n t e n t > < / G e m i n i > 
</file>

<file path=customXml/item21.xml>��< ? x m l   v e r s i o n = " 1 . 0 "   e n c o d i n g = " u t f - 1 6 " ? > < D a t a M a s h u p   s q m i d = " b b 5 7 8 4 7 3 - a d b 2 - 4 2 2 4 - 9 0 8 8 - b 3 f b b 3 d 4 9 2 5 e "   x m l n s = " h t t p : / / s c h e m a s . m i c r o s o f t . c o m / D a t a M a s h u p " > A A A A A H M G A A B Q S w M E F A A C A A g A Z r 1 4 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G a 9 e 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X h Y P T G F q 2 w D A A C 8 C g A A E w A c A E Z v c m 1 1 b G F z L 1 N l Y 3 R p b 2 4 x L m 0 g o h g A K K A U A A A A A A A A A A A A A A A A A A A A A A A A A A A A j V Z d b 9 M w F H 2 f t P 9 g h Z d U q s L S d R 8 I 7 a H r B g z o G O s + h K p p 8 p K 7 1 j S x i + 3 A x t T / z n W S U r e x K X 1 p d K 5 9 z / G 9 x x 8 K E s 0 E J 8 P q P 3 6 7 v b W 9 p S Z U Q k q u 6 E M G M T k i G e j t L Y K / o S h k A o i c P i W Q R f 1 C S u D 6 V s j p g x D T s P U y O q c 5 H A X V z O B u P u o L r n H I X b t K 8 C r o T y g f m + T P M w g w U z k 0 u p K U q 0 c h 8 7 7 I i p y b o A o r t v b L S 1 C h c d A m G i N E w 5 O e t 8 k C 7 3 j w X Q / e 9 e B 7 D f x C i r R I N P n M O C j P r H 0 P f t D A B 1 R O Q T M + J q 8 J Z s 5 F W X n 8 G k u a + 9 I f e v A 3 H j z e 8 a 4 i J k O a g S I 3 Z i C Q s O B M q x Y O P + N 6 v x u Z o t u J Y m + k 4 4 3 s e i N d b + R v 2 S l / n s 9 b f 5 1 S l Q i t 8 g F o C l I t 3 V J H a j x c M 1 W b j O o B v S w b J j S j U h 1 p W c B d y + n C e I M N H U q M J 3 t J I g q u i X F 8 o + S L Y C 9 N J a h m b 0 8 g Y c p 0 f 0 C n I J s d m w g O 5 L z I H x z B R e 5 6 s Z 5 e e y P N 3 b K I N P f L U C S M Z m Q A K a M O v x U z w R 2 + p Z p m Y o z d T r L C L L J J K J Q u y 7 i G d 3 b i g 6 Z N E D 1 0 o m 9 c a G f H i T r M v E e + X Z J + 7 / 3 l Q g c v 6 2 1 b 0 L Z J Z 6 N N V k 1 l P G J T X A A e Z l z T M V Q S L J p r P m M / S 4 N V C S 2 r 1 6 E v e g K y D o b r u m x T 1 G 5 0 G L D p u X W b r T t r x U w r / l m x z L p L L G M 4 v W C 1 3 y r Q 3 P B r L d l D o U v y G 5 o V E C y L d A k c 1 + Y o U R V Y F q d Z z X K 7 2 r l P K P 6 X J q h Y E L r G w 5 A o c z 4 G P g f s b n T A u k Z D X H L V D k v x 2 8 6 O 3 T G j C 6 V F v k y O a J U g X O d H n d + A m l 4 B T S b E p I 4 M E I 7 M 5 1 3 L r b u 7 U f e K D i O 6 Z n G K P u M K p C l v u b K N q r u L g k e x r f u K 5 R C Z j 3 B k y P B s X r I 5 u E 5 5 S s Q j K X U 5 K V d V I a U 9 w 6 4 X 4 l 8 e l 0 W L 4 l X q 7 S 3 G / 8 l u v 5 B S l t + b W c 4 3 U q X x H d 4 d l + K X C j 8 q w a M T k e D V y 3 V 4 z D i V z x H u S Z H P z A 5 d I G b 8 F R 6 I Y c C 6 e 7 e D 7 y f X x 8 O z 7 7 2 d 8 9 + z m 3 H 6 8 V P 3 3 S e d D C e 3 e j o e i P j m 7 M f 5 8 d f e E a 6 w m n / K E 5 H i E y M 6 p g r 2 u 7 i 0 f k 3 A D D 0 8 Z m a R C K N e c q 9 R Z h j W h 1 + W G c H l a d w i O W h K R k O Q u L P Z b 0 g j o w l H V / c o Y b w + u s s p o 7 o G 9 9 p z x f 7 3 Q y 9 t b h a 7 I S s 5 3 / 4 B U E s B A i 0 A F A A C A A g A Z r 1 4 W M H X h 0 u l A A A A 9 g A A A B I A A A A A A A A A A A A A A A A A A A A A A E N v b m Z p Z y 9 Q Y W N r Y W d l L n h t b F B L A Q I t A B Q A A g A I A G a 9 e F g P y u m r p A A A A O k A A A A T A A A A A A A A A A A A A A A A A P E A A A B b Q 2 9 u d G V u d F 9 U e X B l c 1 0 u e G 1 s U E s B A i 0 A F A A C A A g A Z r 1 4 W D 0 x h a t s A w A A v A o A A B M A A A A A A A A A A A A A A A A A 4 g E A A E Z v c m 1 1 b G F z L 1 N l Y 3 R p b 2 4 x L m 1 Q S w U G A A A A A A M A A w D C A A A A m 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R 8 A A A A A A A A 3 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A x Z T k 0 M j g t M z N l Y S 0 0 M W M 5 L W I z N 2 M t N z k 2 O D F j Y 2 R h M W V 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Y W J s Z T F f M S I g L z 4 8 R W 5 0 c n k g V H l w Z T 0 i R m l s b G V k Q 2 9 t c G x l d G V S Z X N 1 b H R U b 1 d v c m t z a G V l d C I g V m F s d W U 9 I m w x I i A v P j x F b n R y e S B U e X B l P S J G a W x s U 3 R h d H V z I i B W Y W x 1 Z T 0 i c 0 N v b X B s Z X R l I i A v P j x F b n R y e S B U e X B l P S J G a W x s Q 2 9 s d W 1 u T m F t Z X M i I F Z h b H V l P S J z W y Z x d W 9 0 O 0 F j Y 2 9 1 b n Q g T m F t Z S Z x d W 9 0 O y w m c X V v d D t B Y 2 N v d W 5 0 I E F k Z H J l c 3 M m c X V v d D s s J n F 1 b 3 Q 7 R G V j a X N p b 2 4 g T W F r Z X I m c X V v d D s s J n F 1 b 3 Q 7 U G h v b m U g T n V t Y m V y J n F 1 b 3 Q 7 L C Z x d W 9 0 O 0 F j Y 2 9 1 b n Q g V H l w Z S Z x d W 9 0 O y w m c X V v d D t Q c m 9 k d W N 0 I D E m c X V v d D s s J n F 1 b 3 Q 7 U H J v Z H V j d C A y J n F 1 b 3 Q 7 L C Z x d W 9 0 O 1 B y b 2 R 1 Y 3 Q g M y Z x d W 9 0 O y w m c X V v d D t T b 2 N p Y W w g T W V k a W E m c X V v d D s s J n F 1 b 3 Q 7 Q 2 9 1 c G 9 u c y Z x d W 9 0 O y w m c X V v d D t D Y X R h b G 9 n I E l u Y 2 x 1 c 2 l v b i Z x d W 9 0 O y w m c X V v d D t Q b 3 N 0 Z X J z J n F 1 b 3 Q 7 L C Z x d W 9 0 O z U g W V I g Q 0 F H U i Z x d W 9 0 O y w m c X V v d D t E Y X R l J n F 1 b 3 Q 7 L C Z x d W 9 0 O 1 V u a X Q g c 2 F s Z X M m c X V v d D s s J n F 1 b 3 Q 7 W W V h c i Z x d W 9 0 O y w m c X V v d D t E Y X R l L j E m c X V v d D s s J n F 1 b 3 Q 7 R W 5 k I G 9 m I F l l Y X I m c X V v d D t d I i A v P j x F b n R y e S B U e X B l P S J G a W x s Q 2 9 s d W 1 u V H l w Z X M i I F Z h b H V l P S J z Q m d Z R 0 J n W U d C Z 1 l H Q m d Z R 0 J B a 0 R D U W t K I i A v P j x F b n R y e S B U e X B l P S J G a W x s T G F z d F V w Z G F 0 Z W Q i I F Z h b H V l P S J k M j A y N C 0 w M y 0 y N F Q x N D o 1 N D o w O S 4 y M T M 4 M j c 1 W i I g L z 4 8 R W 5 0 c n k g V H l w Z T 0 i R m l s b E V y c m 9 y Q 2 9 1 b n Q i I F Z h b H V l P S J s M C I g L z 4 8 R W 5 0 c n k g V H l w Z T 0 i R m l s b E V y c m 9 y Q 2 9 k Z S I g V m F s d W U 9 I n N V b m t u b 3 d u I i A v P j x F b n R y e S B U e X B l P S J G a W x s Q 2 9 1 b n Q i I F Z h b H V l P S J s M z A w I i A v P j x F b n R y e S B U e X B l P S J B Z G R l Z F R v R G F 0 Y U 1 v Z G V s I i B W Y W x 1 Z T 0 i b D A i I C 8 + P E V u d H J 5 I F R 5 c G U 9 I l J l b G F 0 a W 9 u c 2 h p c E l u Z m 9 D b 2 5 0 Y W l u Z X I i I F Z h b H V l P S J z e y Z x d W 9 0 O 2 N v b H V t b k N v d W 5 0 J n F 1 b 3 Q 7 O j E 4 L C Z x d W 9 0 O 2 t l e U N v b H V t b k 5 h b W V z J n F 1 b 3 Q 7 O l t d L C Z x d W 9 0 O 3 F 1 Z X J 5 U m V s Y X R p b 2 5 z a G l w c y Z x d W 9 0 O z p b X S w m c X V v d D t j b 2 x 1 b W 5 J Z G V u d G l 0 a W V z J n F 1 b 3 Q 7 O l s m c X V v d D t T Z W N 0 a W 9 u M S 9 U Y W J s Z T E v Q X V 0 b 1 J l b W 9 2 Z W R D b 2 x 1 b W 5 z M S 5 7 Q W N j b 3 V u d C B O Y W 1 l L D B 9 J n F 1 b 3 Q 7 L C Z x d W 9 0 O 1 N l Y 3 R p b 2 4 x L 1 R h Y m x l M S 9 B d X R v U m V t b 3 Z l Z E N v b H V t b n M x L n t B Y 2 N v d W 5 0 I E F k Z H J l c 3 M s M X 0 m c X V v d D s s J n F 1 b 3 Q 7 U 2 V j d G l v b j E v V G F i b G U x L 0 F 1 d G 9 S Z W 1 v d m V k Q 2 9 s d W 1 u c z E u e 0 R l Y 2 l z a W 9 u I E 1 h a 2 V y L D J 9 J n F 1 b 3 Q 7 L C Z x d W 9 0 O 1 N l Y 3 R p b 2 4 x L 1 R h Y m x l M S 9 B d X R v U m V t b 3 Z l Z E N v b H V t b n M x L n t Q a G 9 u Z S B O d W 1 i Z X I s M 3 0 m c X V v d D s s J n F 1 b 3 Q 7 U 2 V j d G l v b j E v V G F i b G U x L 0 F 1 d G 9 S Z W 1 v d m V k Q 2 9 s d W 1 u c z E u e 0 F j Y 2 9 1 b n Q g V H l w Z S w 0 f S Z x d W 9 0 O y w m c X V v d D t T Z W N 0 a W 9 u M S 9 U Y W J s Z T E v Q X V 0 b 1 J l b W 9 2 Z W R D b 2 x 1 b W 5 z M S 5 7 U H J v Z H V j d C A x L D V 9 J n F 1 b 3 Q 7 L C Z x d W 9 0 O 1 N l Y 3 R p b 2 4 x L 1 R h Y m x l M S 9 B d X R v U m V t b 3 Z l Z E N v b H V t b n M x L n t Q c m 9 k d W N 0 I D I s N n 0 m c X V v d D s s J n F 1 b 3 Q 7 U 2 V j d G l v b j E v V G F i b G U x L 0 F 1 d G 9 S Z W 1 v d m V k Q 2 9 s d W 1 u c z E u e 1 B y b 2 R 1 Y 3 Q g M y w 3 f S Z x d W 9 0 O y w m c X V v d D t T Z W N 0 a W 9 u M S 9 U Y W J s Z T E v Q X V 0 b 1 J l b W 9 2 Z W R D b 2 x 1 b W 5 z M S 5 7 U 2 9 j a W F s I E 1 l Z G l h L D h 9 J n F 1 b 3 Q 7 L C Z x d W 9 0 O 1 N l Y 3 R p b 2 4 x L 1 R h Y m x l M S 9 B d X R v U m V t b 3 Z l Z E N v b H V t b n M x L n t D b 3 V w b 2 5 z L D l 9 J n F 1 b 3 Q 7 L C Z x d W 9 0 O 1 N l Y 3 R p b 2 4 x L 1 R h Y m x l M S 9 B d X R v U m V t b 3 Z l Z E N v b H V t b n M x L n t D Y X R h b G 9 n I E l u Y 2 x 1 c 2 l v b i w x M H 0 m c X V v d D s s J n F 1 b 3 Q 7 U 2 V j d G l v b j E v V G F i b G U x L 0 F 1 d G 9 S Z W 1 v d m V k Q 2 9 s d W 1 u c z E u e 1 B v c 3 R l c n M s M T F 9 J n F 1 b 3 Q 7 L C Z x d W 9 0 O 1 N l Y 3 R p b 2 4 x L 1 R h Y m x l M S 9 B d X R v U m V t b 3 Z l Z E N v b H V t b n M x L n s 1 I F l S I E N B R 1 I s M T J 9 J n F 1 b 3 Q 7 L C Z x d W 9 0 O 1 N l Y 3 R p b 2 4 x L 1 R h Y m x l M S 9 B d X R v U m V t b 3 Z l Z E N v b H V t b n M x L n t E Y X R l L D E z f S Z x d W 9 0 O y w m c X V v d D t T Z W N 0 a W 9 u M S 9 U Y W J s Z T E v Q X V 0 b 1 J l b W 9 2 Z W R D b 2 x 1 b W 5 z M S 5 7 V W 5 p d C B z Y W x l c y w x N H 0 m c X V v d D s s J n F 1 b 3 Q 7 U 2 V j d G l v b j E v V G F i b G U x L 0 F 1 d G 9 S Z W 1 v d m V k Q 2 9 s d W 1 u c z E u e 1 l l Y X I s M T V 9 J n F 1 b 3 Q 7 L C Z x d W 9 0 O 1 N l Y 3 R p b 2 4 x L 1 R h Y m x l M S 9 B d X R v U m V t b 3 Z l Z E N v b H V t b n M x L n t E Y X R l L j E s M T Z 9 J n F 1 b 3 Q 7 L C Z x d W 9 0 O 1 N l Y 3 R p b 2 4 x L 1 R h Y m x l M S 9 B d X R v U m V t b 3 Z l Z E N v b H V t b n M x L n t F b m Q g b 2 Y g W W V h c i w x N 3 0 m c X V v d D t d L C Z x d W 9 0 O 0 N v b H V t b k N v d W 5 0 J n F 1 b 3 Q 7 O j E 4 L C Z x d W 9 0 O 0 t l e U N v b H V t b k 5 h b W V z J n F 1 b 3 Q 7 O l t d L C Z x d W 9 0 O 0 N v b H V t b k l k Z W 5 0 a X R p Z X M m c X V v d D s 6 W y Z x d W 9 0 O 1 N l Y 3 R p b 2 4 x L 1 R h Y m x l M S 9 B d X R v U m V t b 3 Z l Z E N v b H V t b n M x L n t B Y 2 N v d W 5 0 I E 5 h b W U s M H 0 m c X V v d D s s J n F 1 b 3 Q 7 U 2 V j d G l v b j E v V G F i b G U x L 0 F 1 d G 9 S Z W 1 v d m V k Q 2 9 s d W 1 u c z E u e 0 F j Y 2 9 1 b n Q g Q W R k c m V z c y w x f S Z x d W 9 0 O y w m c X V v d D t T Z W N 0 a W 9 u M S 9 U Y W J s Z T E v Q X V 0 b 1 J l b W 9 2 Z W R D b 2 x 1 b W 5 z M S 5 7 R G V j a X N p b 2 4 g T W F r Z X I s M n 0 m c X V v d D s s J n F 1 b 3 Q 7 U 2 V j d G l v b j E v V G F i b G U x L 0 F 1 d G 9 S Z W 1 v d m V k Q 2 9 s d W 1 u c z E u e 1 B o b 2 5 l I E 5 1 b W J l c i w z f S Z x d W 9 0 O y w m c X V v d D t T Z W N 0 a W 9 u M S 9 U Y W J s Z T E v Q X V 0 b 1 J l b W 9 2 Z W R D b 2 x 1 b W 5 z M S 5 7 Q W N j b 3 V u d C B U e X B l L D R 9 J n F 1 b 3 Q 7 L C Z x d W 9 0 O 1 N l Y 3 R p b 2 4 x L 1 R h Y m x l M S 9 B d X R v U m V t b 3 Z l Z E N v b H V t b n M x L n t Q c m 9 k d W N 0 I D E s N X 0 m c X V v d D s s J n F 1 b 3 Q 7 U 2 V j d G l v b j E v V G F i b G U x L 0 F 1 d G 9 S Z W 1 v d m V k Q 2 9 s d W 1 u c z E u e 1 B y b 2 R 1 Y 3 Q g M i w 2 f S Z x d W 9 0 O y w m c X V v d D t T Z W N 0 a W 9 u M S 9 U Y W J s Z T E v Q X V 0 b 1 J l b W 9 2 Z W R D b 2 x 1 b W 5 z M S 5 7 U H J v Z H V j d C A z L D d 9 J n F 1 b 3 Q 7 L C Z x d W 9 0 O 1 N l Y 3 R p b 2 4 x L 1 R h Y m x l M S 9 B d X R v U m V t b 3 Z l Z E N v b H V t b n M x L n t T b 2 N p Y W w g T W V k a W E s O H 0 m c X V v d D s s J n F 1 b 3 Q 7 U 2 V j d G l v b j E v V G F i b G U x L 0 F 1 d G 9 S Z W 1 v d m V k Q 2 9 s d W 1 u c z E u e 0 N v d X B v b n M s O X 0 m c X V v d D s s J n F 1 b 3 Q 7 U 2 V j d G l v b j E v V G F i b G U x L 0 F 1 d G 9 S Z W 1 v d m V k Q 2 9 s d W 1 u c z E u e 0 N h d G F s b 2 c g S W 5 j b H V z a W 9 u L D E w f S Z x d W 9 0 O y w m c X V v d D t T Z W N 0 a W 9 u M S 9 U Y W J s Z T E v Q X V 0 b 1 J l b W 9 2 Z W R D b 2 x 1 b W 5 z M S 5 7 U G 9 z d G V y c y w x M X 0 m c X V v d D s s J n F 1 b 3 Q 7 U 2 V j d G l v b j E v V G F i b G U x L 0 F 1 d G 9 S Z W 1 v d m V k Q 2 9 s d W 1 u c z E u e z U g W V I g Q 0 F H U i w x M n 0 m c X V v d D s s J n F 1 b 3 Q 7 U 2 V j d G l v b j E v V G F i b G U x L 0 F 1 d G 9 S Z W 1 v d m V k Q 2 9 s d W 1 u c z E u e 0 R h d G U s M T N 9 J n F 1 b 3 Q 7 L C Z x d W 9 0 O 1 N l Y 3 R p b 2 4 x L 1 R h Y m x l M S 9 B d X R v U m V t b 3 Z l Z E N v b H V t b n M x L n t V b m l 0 I H N h b G V z L D E 0 f S Z x d W 9 0 O y w m c X V v d D t T Z W N 0 a W 9 u M S 9 U Y W J s Z T E v Q X V 0 b 1 J l b W 9 2 Z W R D b 2 x 1 b W 5 z M S 5 7 W W V h c i w x N X 0 m c X V v d D s s J n F 1 b 3 Q 7 U 2 V j d G l v b j E v V G F i b G U x L 0 F 1 d G 9 S Z W 1 v d m V k Q 2 9 s d W 1 u c z E u e 0 R h d G U u M S w x N n 0 m c X V v d D s s J n F 1 b 3 Q 7 U 2 V j d G l v b j E v V G F i b G U x L 0 F 1 d G 9 S Z W 1 v d m V k Q 2 9 s d W 1 u c z E u e 0 V u Z C B v Z i B Z Z W F y L D E 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Q c m 9 t b 3 R l Z C U y M E h l Y W R l c 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V b n B p d m 9 0 Z W Q l M j B D b 2 x 1 b W 5 z 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S W 5 z Z X J 0 Z W Q l M j B E Y X R l P C 9 J d G V t U G F 0 a D 4 8 L 0 l 0 Z W 1 M b 2 N h d G l v b j 4 8 U 3 R h Y m x l R W 5 0 c m l l c y A v P j w v S X R l b T 4 8 S X R l b T 4 8 S X R l b U x v Y 2 F 0 a W 9 u P j x J d G V t V H l w Z T 5 G b 3 J t d W x h P C 9 J d G V t V H l w Z T 4 8 S X R l b V B h d G g + U 2 V j d G l v b j E v V G F i b G U x L 0 l u c 2 V y d G V k J T I w R W 5 k J T I w b 2 Y l M j B Z Z W F y P C 9 J d G V t U G F 0 a D 4 8 L 0 l 0 Z W 1 M b 2 N h d G l v b j 4 8 U 3 R h Y m x l R W 5 0 c m l l c y A v P j w v S X R l b T 4 8 S X R l b T 4 8 S X R l b U x v Y 2 F 0 a W 9 u P j x J d G V t V H l w Z T 5 G b 3 J t d W x h P C 9 J d G V t V H l w Z T 4 8 S X R l b V B h d G g + U 2 V j d G l v b j E v Z G l t X 2 R h d G U 8 L 0 l 0 Z W 1 Q Y X R o P j w v S X R l b U x v Y 2 F 0 a W 9 u P j x T d G F i b G V F b n R y a W V z P j x F b n R y e S B U e X B l P S J J c 1 B y a X Z h d G U i I F Z h b H V l P S J s M C I g L z 4 8 R W 5 0 c n k g V H l w Z T 0 i U X V l c n l J R C I g V m F s d W U 9 I n M w N m N k Y 2 Q z Z i 0 0 N j N i L T Q 0 Y 2 Y t Y m F j M i 1 h M G Q y Y T k 1 M 2 J j Y 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p b V 9 k Y X R l 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2 R p b V 9 k Y X R l L 0 N o Y W 5 n Z W Q g V H l w Z S 5 7 Z G F 0 Z S w w f S Z x d W 9 0 O 1 0 s J n F 1 b 3 Q 7 Q 2 9 s d W 1 u Q 2 9 1 b n Q m c X V v d D s 6 M S w m c X V v d D t L Z X l D b 2 x 1 b W 5 O Y W 1 l c y Z x d W 9 0 O z p b X S w m c X V v d D t D b 2 x 1 b W 5 J Z G V u d G l 0 a W V z J n F 1 b 3 Q 7 O l s m c X V v d D t T Z W N 0 a W 9 u M S 9 k a W 1 f Z G F 0 Z S 9 D a G F u Z 2 V k I F R 5 c G U u e 2 R h d G U s M H 0 m c X V v d D t d L C Z x d W 9 0 O 1 J l b G F 0 a W 9 u c 2 h p c E l u Z m 8 m c X V v d D s 6 W 1 1 9 I i A v P j x F b n R y e S B U e X B l P S J G a W x s U 3 R h d H V z I i B W Y W x 1 Z T 0 i c 0 N v b X B s Z X R l I i A v P j x F b n R y e S B U e X B l P S J G a W x s Q 2 9 s d W 1 u T m F t Z X M i I F Z h b H V l P S J z W y Z x d W 9 0 O 2 R h d G U m c X V v d D t d I i A v P j x F b n R y e S B U e X B l P S J G a W x s Q 2 9 s d W 1 u V H l w Z X M i I F Z h b H V l P S J z Q 1 E 9 P S I g L z 4 8 R W 5 0 c n k g V H l w Z T 0 i R m l s b E x h c 3 R V c G R h d G V k I i B W Y W x 1 Z T 0 i Z D I w M j Q t M D M t M j R U M T g 6 M T M 6 M T E u M T U 3 M z E 4 O F o i I C 8 + P E V u d H J 5 I F R 5 c G U 9 I k Z p b G x F c n J v c k N v d W 5 0 I i B W Y W x 1 Z T 0 i b D A i I C 8 + P E V u d H J 5 I F R 5 c G U 9 I k Z p b G x F c n J v c k N v Z G U i I F Z h b H V l P S J z V W 5 r b m 9 3 b i I g L z 4 8 R W 5 0 c n k g V H l w Z T 0 i R m l s b E N v d W 5 0 I i B W Y W x 1 Z T 0 i b D U i I C 8 + P E V u d H J 5 I F R 5 c G U 9 I k F k Z G V k V G 9 E Y X R h T W 9 k Z W w i I F Z h b H V l P S J s M S I g L z 4 8 R W 5 0 c n k g V H l w Z T 0 i U m V j b 3 Z l c n l U Y X J n Z X R S b 3 c i I F Z h b H V l P S J s M S I g L z 4 8 R W 5 0 c n k g V H l w Z T 0 i U m V j b 3 Z l c n l U Y X J n Z X R D b 2 x 1 b W 4 i I F Z h b H V l P S J s M S I g L z 4 8 R W 5 0 c n k g V H l w Z T 0 i U m V j b 3 Z l c n l U Y X J n Z X R T a G V l d C I g V m F s d W U 9 I n N k a W 1 f Z G F 0 Z S I g L z 4 8 L 1 N 0 Y W J s Z U V u d H J p Z X M + P C 9 J d G V t P j x J d G V t P j x J d G V t T G 9 j Y X R p b 2 4 + P E l 0 Z W 1 U e X B l P k Z v c m 1 1 b G E 8 L 0 l 0 Z W 1 U e X B l P j x J d G V t U G F 0 a D 5 T Z W N 0 a W 9 u M S 9 k a W 1 f Z G F 0 Z S 9 T b 3 V y Y 2 U 8 L 0 l 0 Z W 1 Q Y X R o P j w v S X R l b U x v Y 2 F 0 a W 9 u P j x T d G F i b G V F b n R y a W V z I C 8 + P C 9 J d G V t P j x J d G V t P j x J d G V t T G 9 j Y X R p b 2 4 + P E l 0 Z W 1 U e X B l P k Z v c m 1 1 b G E 8 L 0 l 0 Z W 1 U e X B l P j x J d G V t U G F 0 a D 5 T Z W N 0 a W 9 u M S 9 k a W 1 f Z G F 0 Z S 9 D a G F u Z 2 V k J T I w V H l w Z T w v S X R l b V B h d G g + P C 9 J d G V t T G 9 j Y X R p b 2 4 + P F N 0 Y W J s Z U V u d H J p Z X M g L z 4 8 L 0 l 0 Z W 0 + P C 9 J d G V t c z 4 8 L 0 x v Y 2 F s U G F j a 2 F n Z U 1 l d G F k Y X R h R m l s Z T 4 W A A A A U E s F B g A A A A A A A A A A A A A A A A A A A A A A A C Y B A A A B A A A A 0 I y d 3 w E V 0 R G M e g D A T 8 K X 6 w E A A A D d g t f 8 o F x A S b R / U E J O a W 7 w A A A A A A I A A A A A A B B m A A A A A Q A A I A A A A J n j X c C t t a x 2 d Y L K 6 C B 1 7 E N J Y D 6 9 B v 6 J 4 U F p p 2 i N + 5 + V A A A A A A 6 A A A A A A g A A I A A A A F r R V / H Z A N E D c u W t X T 8 M f j 5 V O C B v P P g U e e X m m G b I d M J 5 U A A A A O D c P l S b W X i 4 E Y b 2 / e 3 K p 9 u P p m c v R V x F x m s 6 Y 9 9 Z L a N K Q Z s l 3 U a h U I V R D K v A F u / Q U i 0 O P q n 6 i 3 g y z D Q 3 L 4 I 2 S o v g r t Z r e P w N A C + d d E j I U T T Y Q A A A A A y C L u q f N F j U G 4 z R K l y w O f q t H V g h e 9 p N V C J L D d J y U n + d I f z k F 4 1 z T 5 0 r e G e 5 a 8 w i p J / r 2 8 W N j f 2 q 2 D f m v N I e i z 4 = < / D a t a M a s h u p > 
</file>

<file path=customXml/item22.xml>��< ? x m l   v e r s i o n = " 1 . 0 "   e n c o d i n g = " U T F - 1 6 " ? > < G e m i n i   x m l n s = " h t t p : / / g e m i n i / p i v o t c u s t o m i z a t i o n / T a b l e O r d e r " > < C u s t o m C o n t e n t > < ! [ C D A T A [ T a b l e 1 _ 1 , d i m _ d a t e _ e a 6 8 5 1 b d - 2 e 4 7 - 4 3 3 9 - 8 9 9 2 - f e 6 7 e f c 4 a d 4 a ] ] > < / C u s t o m C o n t e n t > < / G e m i n i > 
</file>

<file path=customXml/item23.xml>��< ? x m l   v e r s i o n = " 1 . 0 "   e n c o d i n g = " U T F - 1 6 " ? > < G e m i n i   x m l n s = " h t t p : / / g e m i n i / p i v o t c u s t o m i z a t i o n / I s S a n d b o x E m b e d d e d " > < C u s t o m C o n t e n t > < ! [ C D A T A [ y e 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 T a b l e 1 _ 1 < / K e y > < V a l u e   x m l n s : a = " h t t p : / / s c h e m a s . d a t a c o n t r a c t . o r g / 2 0 0 4 / 0 7 / M i c r o s o f t . A n a l y s i s S e r v i c e s . C o m m o n " > < a : H a s F o c u s > t r u e < / a : H a s F o c u s > < a : S i z e A t D p i 9 6 > 1 3 0 < / a : S i z e A t D p i 9 6 > < a : V i s i b l e > t r u e < / a : V i s i b l e > < / V a l u e > < / K e y V a l u e O f s t r i n g S a n d b o x E d i t o r . M e a s u r e G r i d S t a t e S c d E 3 5 R y > < K e y V a l u e O f s t r i n g S a n d b o x E d i t o r . M e a s u r e G r i d S t a t e S c d E 3 5 R y > < K e y > d i m _ d a t e _ e a 6 8 5 1 b d - 2 e 4 7 - 4 3 3 9 - 8 9 9 2 - f e 6 7 e f c 4 a d 4 a < / 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 2 0 2 4 - 0 3 - 2 5 T 0 0 : 1 2 : 5 0 . 0 9 6 3 1 3 3 + 0 5 : 3 0 < / L a s t P r o c e s s e d T i m e > < / D a t a M o d e l i n g S a n d b o x . S e r i a l i z e d S a n d b o x E r r o r C a c h e > ] ] > < / C u s t o m C o n t e n t > < / G e m i n i > 
</file>

<file path=customXml/item5.xml>��< ? x m l   v e r s i o n = " 1 . 0 "   e n c o d i n g = " U T F - 1 6 " ? > < G e m i n i   x m l n s = " h t t p : / / g e m i n i / p i v o t c u s t o m i z a t i o n / a 6 f 9 2 2 9 a - 6 0 4 9 - 4 d 7 d - 9 b 2 e - 3 e 5 e 7 5 8 d 4 0 6 6 " > < C u s t o m C o n t e n t > < ! [ C D A T A [ < ? x m l   v e r s i o n = " 1 . 0 "   e n c o d i n g = " u t f - 1 6 " ? > < S e t t i n g s > < C a l c u l a t e d F i e l d s > < i t e m > < M e a s u r e N a m e > t o t a l Y T D < / M e a s u r e N a m e > < D i s p l a y N a m e > t o t a l Y T D < / D i s p l a y N a m e > < V i s i b l e > F a l s e < / V i s i b l e > < / i t e m > < i t e m > < M e a s u r e N a m e > Y o Y   C h a n g e < / M e a s u r e N a m e > < D i s p l a y N a m e > Y o Y   C h a n g e < / D i s p l a y N a m e > < V i s i b l e > F a l s e < / V i s i b l e > < / i t e m > < i t e m > < M e a s u r e N a m e > C A G R < / M e a s u r e N a m e > < D i s p l a y N a m e > C A G R < / D i s p l a y N a m e > < V i s i b l e > F a l s e < / V i s i b l e > < / i t e m > < i t e m > < M e a s u r e N a m e > N e t _ S a l e s   P r o d u c t   1 < / M e a s u r e N a m e > < D i s p l a y N a m e > N e t _ S a l e s   P r o d u c t   1 < / D i s p l a y N a m e > < V i s i b l e > F a l s e < / V i s i b l e > < / i t e m > < i t e m > < M e a s u r e N a m e > P r o d u c t 1 _ C A G R < / M e a s u r e N a m e > < D i s p l a y N a m e > P r o d u c t 1 _ C A G R < / D i s p l a y N a m e > < V i s i b l e > F a l s e < / V i s i b l e > < / i t e m > < i t e m > < M e a s u r e N a m e > N e t _ S a l e s   P r o d u c t   2 < / M e a s u r e N a m e > < D i s p l a y N a m e > N e t _ S a l e s   P r o d u c t   2 < / D i s p l a y N a m e > < V i s i b l e > F a l s e < / V i s i b l e > < / i t e m > < i t e m > < M e a s u r e N a m e > P r o d u c t 2 _ C A G R < / M e a s u r e N a m e > < D i s p l a y N a m e > P r o d u c t 2 _ C A G R < / D i s p l a y N a m e > < V i s i b l e > F a l s e < / V i s i b l e > < / i t e m > < i t e m > < M e a s u r e N a m e > N e t _ S a l e s   P r o d u c t 3 < / M e a s u r e N a m e > < D i s p l a y N a m e > N e t _ S a l e s   P r o d u c t 3 < / D i s p l a y N a m e > < V i s i b l e > F a l s e < / V i s i b l e > < / i t e m > < i t e m > < M e a s u r e N a m e > P r o d u c t 3 _ C A G R < / M e a s u r e N a m e > < D i s p l a y N a m e > P r o d u c t 3 _ C A G R < / D i s p l a y N a m e > < V i s i b l e > F a l s e < / V i s i b l e > < / i t e m > < i t e m > < M e a s u r e N a m e > N e t _ S a l e s _ P r o d u c t 1 _ P r o d u c t 2 _ P r o d u c t 3 < / M e a s u r e N a m e > < D i s p l a y N a m e > N e t _ S a l e s _ P r o d u c t 1 _ P r o d u c t 2 _ P r o d u c t 3 < / D i s p l a y N a m e > < V i s i b l e > F a l s e < / V i s i b l e > < / i t e m > < i t e m > < M e a s u r e N a m e > C A G R _ a l l _ p r o d u c t s < / M e a s u r e N a m e > < D i s p l a y N a m e > C A G R _ a l l _ p r o d u c t s < / D i s p l a y N a m e > < V i s i b l e > F a l s e < / V i s i b l e > < / i t e m > < i t e m > < M e a s u r e N a m e > N e t _ S a l e s _ n o _ m a r k e t i n g < / M e a s u r e N a m e > < D i s p l a y N a m e > N e t _ S a l e s _ n o _ m a r k e t i n g < / D i s p l a y N a m e > < V i s i b l e > T r u e < / V i s i b l e > < / i t e m > < i t e m > < M e a s u r e N a m e > N e t   S a l e s _ c o u p o n s < / M e a s u r e N a m e > < D i s p l a y N a m e > N e t   S a l e s _ c o u p o n s < / D i s p l a y N a m e > < V i s i b l e > T r u e < / V i s i b l e > < / i t e m > < i t e m > < M e a s u r e N a m e > N e t _ S a l e s _ s o c i a l _ m e d i a < / M e a s u r e N a m e > < D i s p l a y N a m e > N e t _ S a l e s _ s o c i a l _ m e d i a < / D i s p l a y N a m e > < V i s i b l e > F a l s e < / V i s i b l e > < / i t e m > < i t e m > < M e a s u r e N a m e > N e t _ S a l e s _ M a r k e t i n g < / M e a s u r e N a m e > < D i s p l a y N a m e > N e t _ S a l e s _ M a r k e t i n g < / D i s p l a y N a m e > < V i s i b l e > T r u e < / V i s i b l e > < / i t e m > < / C a l c u l a t e d F i e l d s > < S A H o s t H a s h > 0 < / S A H o s t H a s h > < G e m i n i F i e l d L i s t V i s i b l e > T r u e < / G e m i n i F i e l d L i s t V i s i b l e > < / S e t t i n g s > ] ] > < / 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d i m _ d a t e _ e a 6 8 5 1 b d - 2 e 4 7 - 4 3 3 9 - 8 9 9 2 - f e 6 7 e f c 4 a d 4 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5 6 5 ] ] > < / 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  s a l e s < / K e y > < / D i a g r a m O b j e c t K e y > < D i a g r a m O b j e c t K e y > < K e y > M e a s u r e s \ S u m   o f   U n i t   s a l e s \ T a g I n f o \ F o r m u l a < / K e y > < / D i a g r a m O b j e c t K e y > < D i a g r a m O b j e c t K e y > < K e y > M e a s u r e s \ S u m   o f   U n i t   s a l e s \ T a g I n f o \ V a l u e < / K e y > < / D i a g r a m O b j e c t K e y > < D i a g r a m O b j e c t K e y > < K e y > M e a s u r e s \ t o t a l Y T D < / K e y > < / D i a g r a m O b j e c t K e y > < D i a g r a m O b j e c t K e y > < K e y > M e a s u r e s \ t o t a l Y T D \ T a g I n f o \ F o r m u l a < / K e y > < / D i a g r a m O b j e c t K e y > < D i a g r a m O b j e c t K e y > < K e y > M e a s u r e s \ t o t a l Y T D \ T a g I n f o \ V a l u e < / K e y > < / D i a g r a m O b j e c t K e y > < D i a g r a m O b j e c t K e y > < K e y > M e a s u r e s \ Y o Y   C h a n g e < / K e y > < / D i a g r a m O b j e c t K e y > < D i a g r a m O b j e c t K e y > < K e y > M e a s u r e s \ Y o Y   C h a n g e \ T a g I n f o \ F o r m u l a < / K e y > < / D i a g r a m O b j e c t K e y > < D i a g r a m O b j e c t K e y > < K e y > M e a s u r e s \ Y o Y   C h a n g e \ T a g I n f o \ V a l u e < / K e y > < / D i a g r a m O b j e c t K e y > < D i a g r a m O b j e c t K e y > < K e y > C o l u m n s \ A c c o u n t   N a m e < / K e y > < / D i a g r a m O b j e c t K e y > < D i a g r a m O b j e c t K e y > < K e y > C o l u m n s \ A c c o u n t   A d d r e s s < / K e y > < / D i a g r a m O b j e c t K e y > < D i a g r a m O b j e c t K e y > < K e y > C o l u m n s \ D e c i s i o n   M a k e r < / K e y > < / D i a g r a m O b j e c t K e y > < D i a g r a m O b j e c t K e y > < K e y > C o l u m n s \ P h o n e   N u m b e r < / K e y > < / D i a g r a m O b j e c t K e y > < D i a g r a m O b j e c t K e y > < K e y > C o l u m n s \ A c c o u n t   T y p e < / K e y > < / D i a g r a m O b j e c t K e y > < D i a g r a m O b j e c t K e y > < K e y > C o l u m n s \ P r o d u c t   1 < / K e y > < / D i a g r a m O b j e c t K e y > < D i a g r a m O b j e c t K e y > < K e y > C o l u m n s \ P r o d u c t   2 < / K e y > < / D i a g r a m O b j e c t K e y > < D i a g r a m O b j e c t K e y > < K e y > C o l u m n s \ P r o d u c t   3 < / K e y > < / D i a g r a m O b j e c t K e y > < D i a g r a m O b j e c t K e y > < K e y > C o l u m n s \ S o c i a l   M e d i a < / K e y > < / D i a g r a m O b j e c t K e y > < D i a g r a m O b j e c t K e y > < K e y > C o l u m n s \ C o u p o n s < / K e y > < / D i a g r a m O b j e c t K e y > < D i a g r a m O b j e c t K e y > < K e y > C o l u m n s \ C a t a l o g   I n c l u s i o n < / K e y > < / D i a g r a m O b j e c t K e y > < D i a g r a m O b j e c t K e y > < K e y > C o l u m n s \ P o s t e r s < / K e y > < / D i a g r a m O b j e c t K e y > < D i a g r a m O b j e c t K e y > < K e y > C o l u m n s \ 5   Y R   C A G R < / K e y > < / D i a g r a m O b j e c t K e y > < D i a g r a m O b j e c t K e y > < K e y > C o l u m n s \ D a t e < / K e y > < / D i a g r a m O b j e c t K e y > < D i a g r a m O b j e c t K e y > < K e y > C o l u m n s \ U n i t   s a l e s < / K e y > < / D i a g r a m O b j e c t K e y > < D i a g r a m O b j e c t K e y > < K e y > C o l u m n s \ D a t e   ( Y e a r ) < / K e y > < / D i a g r a m O b j e c t K e y > < D i a g r a m O b j e c t K e y > < K e y > C o l u m n s \ D a t e   ( Q u a r t e r ) < / K e y > < / D i a g r a m O b j e c t K e y > < D i a g r a m O b j e c t K e y > < K e y > C o l u m n s \ D a t e   ( M o n t h   I n d e x ) < / K e y > < / D i a g r a m O b j e c t K e y > < D i a g r a m O b j e c t K e y > < K e y > C o l u m n s \ D a t e   ( M o n t h ) < / K e y > < / D i a g r a m O b j e c t K e y > < D i a g r a m O b j e c t K e y > < K e y > C o l u m n s \ Y e a r < / K e y > < / D i a g r a m O b j e c t K e y > < D i a g r a m O b j e c t K e y > < K e y > C o l u m n s \ D a t e . 1 < / K e y > < / D i a g r a m O b j e c t K e y > < D i a g r a m O b j e c t K e y > < K e y > C o l u m n s \ E n d   o f   Y e a r < / K e y > < / D i a g r a m O b j e c t K e y > < D i a g r a m O b j e c t K e y > < K e y > M e a s u r e s \ C o u n t   o f   A c c o u n t   T y p e < / K e y > < / D i a g r a m O b j e c t K e y > < D i a g r a m O b j e c t K e y > < K e y > M e a s u r e s \ C o u n t   o f   A c c o u n t   T y p e \ T a g I n f o \ F o r m u l a < / K e y > < / D i a g r a m O b j e c t K e y > < D i a g r a m O b j e c t K e y > < K e y > M e a s u r e s \ C o u n t   o f   A c c o u n t   T y p e \ T a g I n f o \ V a l u e < / K e y > < / D i a g r a m O b j e c t K e y > < D i a g r a m O b j e c t K e y > < K e y > L i n k s \ & l t ; C o l u m n s \ S u m   o f   U n i t   s a l e s & g t ; - & l t ; M e a s u r e s \ U n i t   s a l e s & g t ; < / K e y > < / D i a g r a m O b j e c t K e y > < D i a g r a m O b j e c t K e y > < K e y > L i n k s \ & l t ; C o l u m n s \ S u m   o f   U n i t   s a l e s & g t ; - & l t ; M e a s u r e s \ U n i t   s a l e s & g t ; \ C O L U M N < / K e y > < / D i a g r a m O b j e c t K e y > < D i a g r a m O b j e c t K e y > < K e y > L i n k s \ & l t ; C o l u m n s \ S u m   o f   U n i t   s a l e s & g t ; - & l t ; M e a s u r e s \ U n i t   s a l e s & g t ; \ M E A S U R E < / K e y > < / D i a g r a m O b j e c t K e y > < D i a g r a m O b j e c t K e y > < K e y > L i n k s \ & l t ; C o l u m n s \ C o u n t   o f   A c c o u n t   T y p e & g t ; - & l t ; M e a s u r e s \ A c c o u n t   T y p e & g t ; < / K e y > < / D i a g r a m O b j e c t K e y > < D i a g r a m O b j e c t K e y > < K e y > L i n k s \ & l t ; C o l u m n s \ C o u n t   o f   A c c o u n t   T y p e & g t ; - & l t ; M e a s u r e s \ A c c o u n t   T y p e & g t ; \ C O L U M N < / K e y > < / D i a g r a m O b j e c t K e y > < D i a g r a m O b j e c t K e y > < K e y > L i n k s \ & l t ; C o l u m n s \ C o u n t   o f   A c c o u n t   T y p e & g t ; - & l t ; M e a s u r e s \ A c c o u n t 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  s a l e s < / K e y > < / a : K e y > < a : V a l u e   i : t y p e = " M e a s u r e G r i d N o d e V i e w S t a t e " > < C o l u m n > 1 2 < / C o l u m n > < L a y e d O u t > t r u e < / L a y e d O u t > < W a s U I I n v i s i b l e > t r u e < / W a s U I I n v i s i b l e > < / a : V a l u e > < / a : K e y V a l u e O f D i a g r a m O b j e c t K e y a n y T y p e z b w N T n L X > < a : K e y V a l u e O f D i a g r a m O b j e c t K e y a n y T y p e z b w N T n L X > < a : K e y > < K e y > M e a s u r e s \ S u m   o f   U n i t   s a l e s \ T a g I n f o \ F o r m u l a < / K e y > < / a : K e y > < a : V a l u e   i : t y p e = " M e a s u r e G r i d V i e w S t a t e I D i a g r a m T a g A d d i t i o n a l I n f o " / > < / a : K e y V a l u e O f D i a g r a m O b j e c t K e y a n y T y p e z b w N T n L X > < a : K e y V a l u e O f D i a g r a m O b j e c t K e y a n y T y p e z b w N T n L X > < a : K e y > < K e y > M e a s u r e s \ S u m   o f   U n i t   s a l e s \ T a g I n f o \ V a l u e < / K e y > < / a : K e y > < a : V a l u e   i : t y p e = " M e a s u r e G r i d V i e w S t a t e I D i a g r a m T a g A d d i t i o n a l I n f o " / > < / a : K e y V a l u e O f D i a g r a m O b j e c t K e y a n y T y p e z b w N T n L X > < a : K e y V a l u e O f D i a g r a m O b j e c t K e y a n y T y p e z b w N T n L X > < a : K e y > < K e y > M e a s u r e s \ t o t a l Y T D < / K e y > < / a : K e y > < a : V a l u e   i : t y p e = " M e a s u r e G r i d N o d e V i e w S t a t e " > < L a y e d O u t > t r u e < / L a y e d O u t > < / a : V a l u e > < / a : K e y V a l u e O f D i a g r a m O b j e c t K e y a n y T y p e z b w N T n L X > < a : K e y V a l u e O f D i a g r a m O b j e c t K e y a n y T y p e z b w N T n L X > < a : K e y > < K e y > M e a s u r e s \ t o t a l Y T D \ T a g I n f o \ F o r m u l a < / K e y > < / a : K e y > < a : V a l u e   i : t y p e = " M e a s u r e G r i d V i e w S t a t e I D i a g r a m T a g A d d i t i o n a l I n f o " / > < / a : K e y V a l u e O f D i a g r a m O b j e c t K e y a n y T y p e z b w N T n L X > < a : K e y V a l u e O f D i a g r a m O b j e c t K e y a n y T y p e z b w N T n L X > < a : K e y > < K e y > M e a s u r e s \ t o t a l Y T D \ T a g I n f o \ V a l u e < / K e y > < / a : K e y > < a : V a l u e   i : t y p e = " M e a s u r e G r i d V i e w S t a t e I D i a g r a m T a g A d d i t i o n a l I n f o " / > < / a : K e y V a l u e O f D i a g r a m O b j e c t K e y a n y T y p e z b w N T n L X > < a : K e y V a l u e O f D i a g r a m O b j e c t K e y a n y T y p e z b w N T n L X > < a : K e y > < K e y > M e a s u r e s \ Y o Y   C h a n g e < / K e y > < / a : K e y > < a : V a l u e   i : t y p e = " M e a s u r e G r i d N o d e V i e w S t a t e " > < L a y e d O u t > t r u e < / L a y e d O u t > < R o w > 1 < / R o w > < / a : V a l u e > < / a : K e y V a l u e O f D i a g r a m O b j e c t K e y a n y T y p e z b w N T n L X > < a : K e y V a l u e O f D i a g r a m O b j e c t K e y a n y T y p e z b w N T n L X > < a : K e y > < K e y > M e a s u r e s \ Y o Y   C h a n g e \ T a g I n f o \ F o r m u l a < / K e y > < / a : K e y > < a : V a l u e   i : t y p e = " M e a s u r e G r i d V i e w S t a t e I D i a g r a m T a g A d d i t i o n a l I n f o " / > < / a : K e y V a l u e O f D i a g r a m O b j e c t K e y a n y T y p e z b w N T n L X > < a : K e y V a l u e O f D i a g r a m O b j e c t K e y a n y T y p e z b w N T n L X > < a : K e y > < K e y > M e a s u r e s \ Y o Y   C h a n g e \ T a g I n f o \ V a l u e < / K e y > < / a : K e y > < a : V a l u e   i : t y p e = " M e a s u r e G r i d V i e w S t a t e I D i a g r a m T a g A d d i t i o n a l I n f o " / > < / a : K e y V a l u e O f D i a g r a m O b j e c t K e y a n y T y p e z b w N T n L X > < a : K e y V a l u e O f D i a g r a m O b j e c t K e y a n y T y p e z b w N T n L X > < a : K e y > < K e y > C o l u m n s \ A c c o u n t   N a m e < / K e y > < / a : K e y > < a : V a l u e   i : t y p e = " M e a s u r e G r i d N o d e V i e w S t a t e " > < L a y e d O u t > t r u e < / L a y e d O u t > < / a : V a l u e > < / a : K e y V a l u e O f D i a g r a m O b j e c t K e y a n y T y p e z b w N T n L X > < a : K e y V a l u e O f D i a g r a m O b j e c t K e y a n y T y p e z b w N T n L X > < a : K e y > < K e y > C o l u m n s \ A c c o u n t   A d d r e s s < / K e y > < / a : K e y > < a : V a l u e   i : t y p e = " M e a s u r e G r i d N o d e V i e w S t a t e " > < C o l u m n > 1 < / C o l u m n > < L a y e d O u t > t r u e < / L a y e d O u t > < / a : V a l u e > < / a : K e y V a l u e O f D i a g r a m O b j e c t K e y a n y T y p e z b w N T n L X > < a : K e y V a l u e O f D i a g r a m O b j e c t K e y a n y T y p e z b w N T n L X > < a : K e y > < K e y > C o l u m n s \ D e c i s i o n   M a k e r < / 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 C o l u m n s \ A c c o u n t   T y p e < / K e y > < / a : K e y > < a : V a l u e   i : t y p e = " M e a s u r e G r i d N o d e V i e w S t a t e " > < C o l u m n > 4 < / C o l u m n > < L a y e d O u t > t r u e < / L a y e d O u t > < / a : V a l u e > < / a : K e y V a l u e O f D i a g r a m O b j e c t K e y a n y T y p e z b w N T n L X > < a : K e y V a l u e O f D i a g r a m O b j e c t K e y a n y T y p e z b w N T n L X > < a : K e y > < K e y > C o l u m n s \ P r o d u c t   1 < / K e y > < / a : K e y > < a : V a l u e   i : t y p e = " M e a s u r e G r i d N o d e V i e w S t a t e " > < C o l u m n > 5 < / C o l u m n > < L a y e d O u t > t r u e < / L a y e d O u t > < / a : V a l u e > < / a : K e y V a l u e O f D i a g r a m O b j e c t K e y a n y T y p e z b w N T n L X > < a : K e y V a l u e O f D i a g r a m O b j e c t K e y a n y T y p e z b w N T n L X > < a : K e y > < K e y > C o l u m n s \ P r o d u c t   2 < / K e y > < / a : K e y > < a : V a l u e   i : t y p e = " M e a s u r e G r i d N o d e V i e w S t a t e " > < C o l u m n > 6 < / C o l u m n > < L a y e d O u t > t r u e < / L a y e d O u t > < / a : V a l u e > < / a : K e y V a l u e O f D i a g r a m O b j e c t K e y a n y T y p e z b w N T n L X > < a : K e y V a l u e O f D i a g r a m O b j e c t K e y a n y T y p e z b w N T n L X > < a : K e y > < K e y > C o l u m n s \ P r o d u c t   3 < / K e y > < / a : K e y > < a : V a l u e   i : t y p e = " M e a s u r e G r i d N o d e V i e w S t a t e " > < C o l u m n > 7 < / C o l u m n > < L a y e d O u t > t r u e < / L a y e d O u t > < / a : V a l u e > < / a : K e y V a l u e O f D i a g r a m O b j e c t K e y a n y T y p e z b w N T n L X > < a : K e y V a l u e O f D i a g r a m O b j e c t K e y a n y T y p e z b w N T n L X > < a : K e y > < K e y > C o l u m n s \ S o c i a l   M e d i a < / K e y > < / a : K e y > < a : V a l u e   i : t y p e = " M e a s u r e G r i d N o d e V i e w S t a t e " > < C o l u m n > 8 < / C o l u m n > < L a y e d O u t > t r u e < / L a y e d O u t > < / a : V a l u e > < / a : K e y V a l u e O f D i a g r a m O b j e c t K e y a n y T y p e z b w N T n L X > < a : K e y V a l u e O f D i a g r a m O b j e c t K e y a n y T y p e z b w N T n L X > < a : K e y > < K e y > C o l u m n s \ C o u p o n s < / K e y > < / a : K e y > < a : V a l u e   i : t y p e = " M e a s u r e G r i d N o d e V i e w S t a t e " > < C o l u m n > 9 < / C o l u m n > < L a y e d O u t > t r u e < / L a y e d O u t > < / a : V a l u e > < / a : K e y V a l u e O f D i a g r a m O b j e c t K e y a n y T y p e z b w N T n L X > < a : K e y V a l u e O f D i a g r a m O b j e c t K e y a n y T y p e z b w N T n L X > < a : K e y > < K e y > C o l u m n s \ C a t a l o g   I n c l u s i o n < / K e y > < / a : K e y > < a : V a l u e   i : t y p e = " M e a s u r e G r i d N o d e V i e w S t a t e " > < C o l u m n > 1 0 < / C o l u m n > < L a y e d O u t > t r u e < / L a y e d O u t > < / a : V a l u e > < / a : K e y V a l u e O f D i a g r a m O b j e c t K e y a n y T y p e z b w N T n L X > < a : K e y V a l u e O f D i a g r a m O b j e c t K e y a n y T y p e z b w N T n L X > < a : K e y > < K e y > C o l u m n s \ P o s t e r s < / K e y > < / a : K e y > < a : V a l u e   i : t y p e = " M e a s u r e G r i d N o d e V i e w S t a t e " > < C o l u m n > 1 1 < / C o l u m n > < L a y e d O u t > t r u e < / L a y e d O u t > < / a : V a l u e > < / a : K e y V a l u e O f D i a g r a m O b j e c t K e y a n y T y p e z b w N T n L X > < a : K e y V a l u e O f D i a g r a m O b j e c t K e y a n y T y p e z b w N T n L X > < a : K e y > < K e y > C o l u m n s \ 5   Y R   C A G R < / K e y > < / a : K e y > < a : V a l u e   i : t y p e = " M e a s u r e G r i d N o d e V i e w S t a t e " > < C o l u m n > 1 3 < / C o l u m n > < L a y e d O u t > t r u e < / L a y e d O u t > < / a : V a l u e > < / a : K e y V a l u e O f D i a g r a m O b j e c t K e y a n y T y p e z b w N T n L X > < a : K e y V a l u e O f D i a g r a m O b j e c t K e y a n y T y p e z b w N T n L X > < a : K e y > < K e y > C o l u m n s \ D a t e < / K e y > < / a : K e y > < a : V a l u e   i : t y p e = " M e a s u r e G r i d N o d e V i e w S t a t e " > < C o l u m n > 1 4 < / C o l u m n > < L a y e d O u t > t r u e < / L a y e d O u t > < / a : V a l u e > < / a : K e y V a l u e O f D i a g r a m O b j e c t K e y a n y T y p e z b w N T n L X > < a : K e y V a l u e O f D i a g r a m O b j e c t K e y a n y T y p e z b w N T n L X > < a : K e y > < K e y > C o l u m n s \ U n i t   s a l e s < / K e y > < / a : K e y > < a : V a l u e   i : t y p e = " M e a s u r e G r i d N o d e V i e w S t a t e " > < C o l u m n > 1 2 < / C o l u m n > < L a y e d O u t > t r u e < / L a y e d O u t > < / a : V a l u e > < / a : K e y V a l u e O f D i a g r a m O b j e c t K e y a n y T y p e z b w N T n L X > < a : K e y V a l u e O f D i a g r a m O b j e c t K e y a n y T y p e z b w N T n L X > < a : K e y > < K e y > C o l u m n s \ D a t e   ( Y e a r ) < / K e y > < / a : K e y > < a : V a l u e   i : t y p e = " M e a s u r e G r i d N o d e V i e w S t a t e " > < C o l u m n > 1 5 < / C o l u m n > < L a y e d O u t > t r u e < / L a y e d O u t > < / a : V a l u e > < / a : K e y V a l u e O f D i a g r a m O b j e c t K e y a n y T y p e z b w N T n L X > < a : K e y V a l u e O f D i a g r a m O b j e c t K e y a n y T y p e z b w N T n L X > < a : K e y > < K e y > C o l u m n s \ D a t e   ( Q u a r t e r ) < / K e y > < / a : K e y > < a : V a l u e   i : t y p e = " M e a s u r e G r i d N o d e V i e w S t a t e " > < C o l u m n > 1 6 < / C o l u m n > < L a y e d O u t > t r u e < / L a y e d O u t > < / a : V a l u e > < / 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 C o l u m n s \ Y e a r < / K e y > < / a : K e y > < a : V a l u e   i : t y p e = " M e a s u r e G r i d N o d e V i e w S t a t e " > < C o l u m n > 1 9 < / C o l u m n > < L a y e d O u t > t r u e < / L a y e d O u t > < / a : V a l u e > < / a : K e y V a l u e O f D i a g r a m O b j e c t K e y a n y T y p e z b w N T n L X > < a : K e y V a l u e O f D i a g r a m O b j e c t K e y a n y T y p e z b w N T n L X > < a : K e y > < K e y > C o l u m n s \ D a t e . 1 < / K e y > < / a : K e y > < a : V a l u e   i : t y p e = " M e a s u r e G r i d N o d e V i e w S t a t e " > < C o l u m n > 2 0 < / C o l u m n > < L a y e d O u t > t r u e < / L a y e d O u t > < / a : V a l u e > < / a : K e y V a l u e O f D i a g r a m O b j e c t K e y a n y T y p e z b w N T n L X > < a : K e y V a l u e O f D i a g r a m O b j e c t K e y a n y T y p e z b w N T n L X > < a : K e y > < K e y > C o l u m n s \ E n d   o f   Y e a r < / K e y > < / a : K e y > < a : V a l u e   i : t y p e = " M e a s u r e G r i d N o d e V i e w S t a t e " > < C o l u m n > 2 1 < / C o l u m n > < L a y e d O u t > t r u e < / L a y e d O u t > < / a : V a l u e > < / a : K e y V a l u e O f D i a g r a m O b j e c t K e y a n y T y p e z b w N T n L X > < a : K e y V a l u e O f D i a g r a m O b j e c t K e y a n y T y p e z b w N T n L X > < a : K e y > < K e y > M e a s u r e s \ C o u n t   o f   A c c o u n t   T y p e < / K e y > < / a : K e y > < a : V a l u e   i : t y p e = " M e a s u r e G r i d N o d e V i e w S t a t e " > < C o l u m n > 4 < / C o l u m n > < L a y e d O u t > t r u e < / L a y e d O u t > < W a s U I I n v i s i b l e > t r u e < / W a s U I I n v i s i b l e > < / a : V a l u e > < / a : K e y V a l u e O f D i a g r a m O b j e c t K e y a n y T y p e z b w N T n L X > < a : K e y V a l u e O f D i a g r a m O b j e c t K e y a n y T y p e z b w N T n L X > < a : K e y > < K e y > M e a s u r e s \ C o u n t   o f   A c c o u n t   T y p e \ T a g I n f o \ F o r m u l a < / K e y > < / a : K e y > < a : V a l u e   i : t y p e = " M e a s u r e G r i d V i e w S t a t e I D i a g r a m T a g A d d i t i o n a l I n f o " / > < / a : K e y V a l u e O f D i a g r a m O b j e c t K e y a n y T y p e z b w N T n L X > < a : K e y V a l u e O f D i a g r a m O b j e c t K e y a n y T y p e z b w N T n L X > < a : K e y > < K e y > M e a s u r e s \ C o u n t   o f   A c c o u n t   T y p e \ T a g I n f o \ V a l u e < / K e y > < / a : K e y > < a : V a l u e   i : t y p e = " M e a s u r e G r i d V i e w S t a t e I D i a g r a m T a g A d d i t i o n a l I n f o " / > < / a : K e y V a l u e O f D i a g r a m O b j e c t K e y a n y T y p e z b w N T n L X > < a : K e y V a l u e O f D i a g r a m O b j e c t K e y a n y T y p e z b w N T n L X > < a : K e y > < K e y > L i n k s \ & l t ; C o l u m n s \ S u m   o f   U n i t   s a l e s & g t ; - & l t ; M e a s u r e s \ U n i t   s a l e s & g t ; < / K e y > < / a : K e y > < a : V a l u e   i : t y p e = " M e a s u r e G r i d V i e w S t a t e I D i a g r a m L i n k " / > < / a : K e y V a l u e O f D i a g r a m O b j e c t K e y a n y T y p e z b w N T n L X > < a : K e y V a l u e O f D i a g r a m O b j e c t K e y a n y T y p e z b w N T n L X > < a : K e y > < K e y > L i n k s \ & l t ; C o l u m n s \ S u m   o f   U n i t   s a l e s & g t ; - & l t ; M e a s u r e s \ U n i t   s a l e s & g t ; \ C O L U M N < / K e y > < / a : K e y > < a : V a l u e   i : t y p e = " M e a s u r e G r i d V i e w S t a t e I D i a g r a m L i n k E n d p o i n t " / > < / a : K e y V a l u e O f D i a g r a m O b j e c t K e y a n y T y p e z b w N T n L X > < a : K e y V a l u e O f D i a g r a m O b j e c t K e y a n y T y p e z b w N T n L X > < a : K e y > < K e y > L i n k s \ & l t ; C o l u m n s \ S u m   o f   U n i t   s a l e s & g t ; - & l t ; M e a s u r e s \ U n i t   s a l e s & g t ; \ M E A S U R E < / K e y > < / a : K e y > < a : V a l u e   i : t y p e = " M e a s u r e G r i d V i e w S t a t e I D i a g r a m L i n k E n d p o i n t " / > < / a : K e y V a l u e O f D i a g r a m O b j e c t K e y a n y T y p e z b w N T n L X > < a : K e y V a l u e O f D i a g r a m O b j e c t K e y a n y T y p e z b w N T n L X > < a : K e y > < K e y > L i n k s \ & l t ; C o l u m n s \ C o u n t   o f   A c c o u n t   T y p e & g t ; - & l t ; M e a s u r e s \ A c c o u n t   T y p e & g t ; < / K e y > < / a : K e y > < a : V a l u e   i : t y p e = " M e a s u r e G r i d V i e w S t a t e I D i a g r a m L i n k " / > < / a : K e y V a l u e O f D i a g r a m O b j e c t K e y a n y T y p e z b w N T n L X > < a : K e y V a l u e O f D i a g r a m O b j e c t K e y a n y T y p e z b w N T n L X > < a : K e y > < K e y > L i n k s \ & l t ; C o l u m n s \ C o u n t   o f   A c c o u n t   T y p e & g t ; - & l t ; M e a s u r e s \ A c c o u n t   T y p e & g t ; \ C O L U M N < / K e y > < / a : K e y > < a : V a l u e   i : t y p e = " M e a s u r e G r i d V i e w S t a t e I D i a g r a m L i n k E n d p o i n t " / > < / a : K e y V a l u e O f D i a g r a m O b j e c t K e y a n y T y p e z b w N T n L X > < a : K e y V a l u e O f D i a g r a m O b j e c t K e y a n y T y p e z b w N T n L X > < a : K e y > < K e y > L i n k s \ & l t ; C o l u m n s \ C o u n t   o f   A c c o u n t   T y p e & g t ; - & l t ; M e a s u r e s \ A c c o u n t   T y p e & g t ; \ M E A S U R E 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 T a g s \ T a b l e s \ & l t ; T a b l e s \ T a b l e 1 _ 1 & g t ; < / K e y > < / D i a g r a m O b j e c t K e y > < D i a g r a m O b j e c t K e y > < K e y > D y n a m i c   T a g s \ T a b l e s \ & l t ; T a b l e s \ d i m _ d a t e & g t ; < / K e y > < / D i a g r a m O b j e c t K e y > < D i a g r a m O b j e c t K e y > < K e y > T a b l e s \ T a b l e 1 _ 1 < / K e y > < / D i a g r a m O b j e c t K e y > < D i a g r a m O b j e c t K e y > < K e y > T a b l e s \ T a b l e 1 _ 1 \ C o l u m n s \ A c c o u n t   N a m e < / K e y > < / D i a g r a m O b j e c t K e y > < D i a g r a m O b j e c t K e y > < K e y > T a b l e s \ T a b l e 1 _ 1 \ C o l u m n s \ A c c o u n t   A d d r e s s < / K e y > < / D i a g r a m O b j e c t K e y > < D i a g r a m O b j e c t K e y > < K e y > T a b l e s \ T a b l e 1 _ 1 \ C o l u m n s \ D e c i s i o n   M a k e r < / K e y > < / D i a g r a m O b j e c t K e y > < D i a g r a m O b j e c t K e y > < K e y > T a b l e s \ T a b l e 1 _ 1 \ C o l u m n s \ P h o n e   N u m b e r < / K e y > < / D i a g r a m O b j e c t K e y > < D i a g r a m O b j e c t K e y > < K e y > T a b l e s \ T a b l e 1 _ 1 \ C o l u m n s \ A c c o u n t   T y p e < / K e y > < / D i a g r a m O b j e c t K e y > < D i a g r a m O b j e c t K e y > < K e y > T a b l e s \ T a b l e 1 _ 1 \ C o l u m n s \ P r o d u c t   1 < / K e y > < / D i a g r a m O b j e c t K e y > < D i a g r a m O b j e c t K e y > < K e y > T a b l e s \ T a b l e 1 _ 1 \ C o l u m n s \ P r o d u c t   2 < / K e y > < / D i a g r a m O b j e c t K e y > < D i a g r a m O b j e c t K e y > < K e y > T a b l e s \ T a b l e 1 _ 1 \ C o l u m n s \ P r o d u c t   3 < / K e y > < / D i a g r a m O b j e c t K e y > < D i a g r a m O b j e c t K e y > < K e y > T a b l e s \ T a b l e 1 _ 1 \ C o l u m n s \ S o c i a l   M e d i a < / K e y > < / D i a g r a m O b j e c t K e y > < D i a g r a m O b j e c t K e y > < K e y > T a b l e s \ T a b l e 1 _ 1 \ C o l u m n s \ C o u p o n s < / K e y > < / D i a g r a m O b j e c t K e y > < D i a g r a m O b j e c t K e y > < K e y > T a b l e s \ T a b l e 1 _ 1 \ C o l u m n s \ C a t a l o g   I n c l u s i o n < / K e y > < / D i a g r a m O b j e c t K e y > < D i a g r a m O b j e c t K e y > < K e y > T a b l e s \ T a b l e 1 _ 1 \ C o l u m n s \ P o s t e r s < / K e y > < / D i a g r a m O b j e c t K e y > < D i a g r a m O b j e c t K e y > < K e y > T a b l e s \ T a b l e 1 _ 1 \ C o l u m n s \ 5   Y R   C A G R < / K e y > < / D i a g r a m O b j e c t K e y > < D i a g r a m O b j e c t K e y > < K e y > T a b l e s \ T a b l e 1 _ 1 \ C o l u m n s \ D a t e < / K e y > < / D i a g r a m O b j e c t K e y > < D i a g r a m O b j e c t K e y > < K e y > T a b l e s \ T a b l e 1 _ 1 \ C o l u m n s \ U n i t   s a l e s < / K e y > < / D i a g r a m O b j e c t K e y > < D i a g r a m O b j e c t K e y > < K e y > T a b l e s \ T a b l e 1 _ 1 \ C o l u m n s \ D a t e   ( Y e a r ) < / K e y > < / D i a g r a m O b j e c t K e y > < D i a g r a m O b j e c t K e y > < K e y > T a b l e s \ T a b l e 1 _ 1 \ C o l u m n s \ D a t e   ( Q u a r t e r ) < / K e y > < / D i a g r a m O b j e c t K e y > < D i a g r a m O b j e c t K e y > < K e y > T a b l e s \ T a b l e 1 _ 1 \ C o l u m n s \ D a t e   ( M o n t h   I n d e x ) < / K e y > < / D i a g r a m O b j e c t K e y > < D i a g r a m O b j e c t K e y > < K e y > T a b l e s \ T a b l e 1 _ 1 \ C o l u m n s \ D a t e   ( M o n t h ) < / K e y > < / D i a g r a m O b j e c t K e y > < D i a g r a m O b j e c t K e y > < K e y > T a b l e s \ T a b l e 1 _ 1 \ C o l u m n s \ Y e a r < / K e y > < / D i a g r a m O b j e c t K e y > < D i a g r a m O b j e c t K e y > < K e y > T a b l e s \ T a b l e 1 _ 1 \ C o l u m n s \ D a t e . 1 < / K e y > < / D i a g r a m O b j e c t K e y > < D i a g r a m O b j e c t K e y > < K e y > T a b l e s \ T a b l e 1 _ 1 \ C o l u m n s \ E n d   o f   Y e a r < / K e y > < / D i a g r a m O b j e c t K e y > < D i a g r a m O b j e c t K e y > < K e y > T a b l e s \ T a b l e 1 _ 1 \ M e a s u r e s \ S u m   o f   U n i t   s a l e s < / K e y > < / D i a g r a m O b j e c t K e y > < D i a g r a m O b j e c t K e y > < K e y > T a b l e s \ T a b l e 1 _ 1 \ S u m   o f   U n i t   s a l e s \ A d d i t i o n a l   I n f o \ I m p l i c i t   M e a s u r e < / K e y > < / D i a g r a m O b j e c t K e y > < D i a g r a m O b j e c t K e y > < K e y > T a b l e s \ T a b l e 1 _ 1 \ M e a s u r e s \ t o t a l Y T D < / K e y > < / D i a g r a m O b j e c t K e y > < D i a g r a m O b j e c t K e y > < K e y > T a b l e s \ T a b l e 1 _ 1 \ M e a s u r e s \ Y o Y   C h a n g e < / K e y > < / D i a g r a m O b j e c t K e y > < D i a g r a m O b j e c t K e y > < K e y > T a b l e s \ T a b l e 1 _ 1 \ M e a s u r e s \ C o u n t   o f   A c c o u n t   T y p e < / K e y > < / D i a g r a m O b j e c t K e y > < D i a g r a m O b j e c t K e y > < K e y > T a b l e s \ T a b l e 1 _ 1 \ C o u n t   o f   A c c o u n t   T y p e \ A d d i t i o n a l   I n f o \ I m p l i c i t   M e a s u r e < / K e y > < / D i a g r a m O b j e c t K e y > < D i a g r a m O b j e c t K e y > < K e y > T a b l e s \ d i m _ d a t e < / K e y > < / D i a g r a m O b j e c t K e y > < D i a g r a m O b j e c t K e y > < K e y > T a b l e s \ d i m _ d a t e \ C o l u m n s \ d a t e < / K e y > < / D i a g r a m O b j e c t K e y > < D i a g r a m O b j e c t K e y > < K e y > T a b l e s \ d i m _ d a t e \ C o l u m n s \ d a t e   ( Y e a r ) < / K e y > < / D i a g r a m O b j e c t K e y > < D i a g r a m O b j e c t K e y > < K e y > T a b l e s \ d i m _ d a t e \ C o l u m n s \ d a t e   ( Q u a r t e r ) < / K e y > < / D i a g r a m O b j e c t K e y > < D i a g r a m O b j e c t K e y > < K e y > T a b l e s \ d i m _ d a t e \ C o l u m n s \ d a t e   ( M o n t h   I n d e x ) < / K e y > < / D i a g r a m O b j e c t K e y > < D i a g r a m O b j e c t K e y > < K e y > T a b l e s \ d i m _ d a t e \ C o l u m n s \ d a t e   ( M o n t h ) < / K e y > < / D i a g r a m O b j e c t K e y > < D i a g r a m O b j e c t K e y > < K e y > R e l a t i o n s h i p s \ & l t ; T a b l e s \ T a b l e 1 _ 1 \ C o l u m n s \ D a t e & g t ; - & l t ; T a b l e s \ d i m _ d a t e \ C o l u m n s \ d a t e & g t ; < / K e y > < / D i a g r a m O b j e c t K e y > < D i a g r a m O b j e c t K e y > < K e y > R e l a t i o n s h i p s \ & l t ; T a b l e s \ T a b l e 1 _ 1 \ C o l u m n s \ D a t e & g t ; - & l t ; T a b l e s \ d i m _ d a t e \ C o l u m n s \ d a t e & g t ; \ F K < / K e y > < / D i a g r a m O b j e c t K e y > < D i a g r a m O b j e c t K e y > < K e y > R e l a t i o n s h i p s \ & l t ; T a b l e s \ T a b l e 1 _ 1 \ C o l u m n s \ D a t e & g t ; - & l t ; T a b l e s \ d i m _ d a t e \ C o l u m n s \ d a t e & g t ; \ P K < / K e y > < / D i a g r a m O b j e c t K e y > < D i a g r a m O b j e c t K e y > < K e y > R e l a t i o n s h i p s \ & l t ; T a b l e s \ T a b l e 1 _ 1 \ C o l u m n s \ D a t e & g t ; - & l t ; T a b l e s \ d i m _ d a t e \ C o l u m n s \ d a t e & g t ; \ C r o s s F i l t e r < / K e y > < / D i a g r a m O b j e c t K e y > < / A l l K e y s > < S e l e c t e d K e y s > < D i a g r a m O b j e c t K e y > < K e y > R e l a t i o n s h i p s \ & l t ; T a b l e s \ T a b l e 1 _ 1 \ C o l u m n s \ D a t e & g t ; - & l t ; T a b l e s \ d i m _ d a t e \ C o l u m n s \ d a t e & g t ; 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 T a g s \ T a b l e s \ & l t ; T a b l e s \ T a b l e 1 _ 1 & g t ; 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 T a b l e s \ T a b l e 1 _ 1 < / K e y > < / a : K e y > < a : V a l u e   i : t y p e = " D i a g r a m D i s p l a y N o d e V i e w S t a t e " > < H e i g h t > 5 5 4 . 8 < / H e i g h t > < I s E x p a n d e d > t r u e < / I s E x p a n d e d > < L a y e d O u t > t r u e < / L a y e d O u t > < S c r o l l V e r t i c a l O f f s e t > 3 . 8 9 7 7 6 3 2 7 8 5 9 3 5 3 1 7 < / S c r o l l V e r t i c a l O f f s e t > < W i d t h > 2 0 0 < / W i d t h > < / a : V a l u e > < / a : K e y V a l u e O f D i a g r a m O b j e c t K e y a n y T y p e z b w N T n L X > < a : K e y V a l u e O f D i a g r a m O b j e c t K e y a n y T y p e z b w N T n L X > < a : K e y > < K e y > T a b l e s \ T a b l e 1 _ 1 \ C o l u m n s \ A c c o u n t   N a m e < / K e y > < / a : K e y > < a : V a l u e   i : t y p e = " D i a g r a m D i s p l a y N o d e V i e w S t a t e " > < H e i g h t > 1 5 0 < / H e i g h t > < I s E x p a n d e d > t r u e < / I s E x p a n d e d > < W i d t h > 2 0 0 < / W i d t h > < / a : V a l u e > < / a : K e y V a l u e O f D i a g r a m O b j e c t K e y a n y T y p e z b w N T n L X > < a : K e y V a l u e O f D i a g r a m O b j e c t K e y a n y T y p e z b w N T n L X > < a : K e y > < K e y > T a b l e s \ T a b l e 1 _ 1 \ C o l u m n s \ A c c o u n t   A d d r e s s < / K e y > < / a : K e y > < a : V a l u e   i : t y p e = " D i a g r a m D i s p l a y N o d e V i e w S t a t e " > < H e i g h t > 1 5 0 < / H e i g h t > < I s E x p a n d e d > t r u e < / I s E x p a n d e d > < W i d t h > 2 0 0 < / W i d t h > < / a : V a l u e > < / a : K e y V a l u e O f D i a g r a m O b j e c t K e y a n y T y p e z b w N T n L X > < a : K e y V a l u e O f D i a g r a m O b j e c t K e y a n y T y p e z b w N T n L X > < a : K e y > < K e y > T a b l e s \ T a b l e 1 _ 1 \ C o l u m n s \ D e c i s i o n   M a k e r < / K e y > < / a : K e y > < a : V a l u e   i : t y p e = " D i a g r a m D i s p l a y N o d e V i e w S t a t e " > < H e i g h t > 1 5 0 < / H e i g h t > < I s E x p a n d e d > t r u e < / I s E x p a n d e d > < W i d t h > 2 0 0 < / W i d t h > < / a : V a l u e > < / a : K e y V a l u e O f D i a g r a m O b j e c t K e y a n y T y p e z b w N T n L X > < a : K e y V a l u e O f D i a g r a m O b j e c t K e y a n y T y p e z b w N T n L X > < a : K e y > < K e y > T a b l e s \ T a b l e 1 _ 1 \ C o l u m n s \ P h o n e   N u m b e r < / K e y > < / a : K e y > < a : V a l u e   i : t y p e = " D i a g r a m D i s p l a y N o d e V i e w S t a t e " > < H e i g h t > 1 5 0 < / H e i g h t > < I s E x p a n d e d > t r u e < / I s E x p a n d e d > < W i d t h > 2 0 0 < / W i d t h > < / a : V a l u e > < / a : K e y V a l u e O f D i a g r a m O b j e c t K e y a n y T y p e z b w N T n L X > < a : K e y V a l u e O f D i a g r a m O b j e c t K e y a n y T y p e z b w N T n L X > < a : K e y > < K e y > T a b l e s \ T a b l e 1 _ 1 \ C o l u m n s \ A c c o u n t   T y p e < / K e y > < / a : K e y > < a : V a l u e   i : t y p e = " D i a g r a m D i s p l a y N o d e V i e w S t a t e " > < H e i g h t > 1 5 0 < / H e i g h t > < I s E x p a n d e d > t r u e < / I s E x p a n d e d > < W i d t h > 2 0 0 < / W i d t h > < / a : V a l u e > < / a : K e y V a l u e O f D i a g r a m O b j e c t K e y a n y T y p e z b w N T n L X > < a : K e y V a l u e O f D i a g r a m O b j e c t K e y a n y T y p e z b w N T n L X > < a : K e y > < K e y > T a b l e s \ T a b l e 1 _ 1 \ C o l u m n s \ P r o d u c t   1 < / K e y > < / a : K e y > < a : V a l u e   i : t y p e = " D i a g r a m D i s p l a y N o d e V i e w S t a t e " > < H e i g h t > 1 5 0 < / H e i g h t > < I s E x p a n d e d > t r u e < / I s E x p a n d e d > < W i d t h > 2 0 0 < / W i d t h > < / a : V a l u e > < / a : K e y V a l u e O f D i a g r a m O b j e c t K e y a n y T y p e z b w N T n L X > < a : K e y V a l u e O f D i a g r a m O b j e c t K e y a n y T y p e z b w N T n L X > < a : K e y > < K e y > T a b l e s \ T a b l e 1 _ 1 \ C o l u m n s \ P r o d u c t   2 < / K e y > < / a : K e y > < a : V a l u e   i : t y p e = " D i a g r a m D i s p l a y N o d e V i e w S t a t e " > < H e i g h t > 1 5 0 < / H e i g h t > < I s E x p a n d e d > t r u e < / I s E x p a n d e d > < W i d t h > 2 0 0 < / W i d t h > < / a : V a l u e > < / a : K e y V a l u e O f D i a g r a m O b j e c t K e y a n y T y p e z b w N T n L X > < a : K e y V a l u e O f D i a g r a m O b j e c t K e y a n y T y p e z b w N T n L X > < a : K e y > < K e y > T a b l e s \ T a b l e 1 _ 1 \ C o l u m n s \ P r o d u c t   3 < / K e y > < / a : K e y > < a : V a l u e   i : t y p e = " D i a g r a m D i s p l a y N o d e V i e w S t a t e " > < H e i g h t > 1 5 0 < / H e i g h t > < I s E x p a n d e d > t r u e < / I s E x p a n d e d > < W i d t h > 2 0 0 < / W i d t h > < / a : V a l u e > < / a : K e y V a l u e O f D i a g r a m O b j e c t K e y a n y T y p e z b w N T n L X > < a : K e y V a l u e O f D i a g r a m O b j e c t K e y a n y T y p e z b w N T n L X > < a : K e y > < K e y > T a b l e s \ T a b l e 1 _ 1 \ C o l u m n s \ S o c i a l   M e d i a < / K e y > < / a : K e y > < a : V a l u e   i : t y p e = " D i a g r a m D i s p l a y N o d e V i e w S t a t e " > < H e i g h t > 1 5 0 < / H e i g h t > < I s E x p a n d e d > t r u e < / I s E x p a n d e d > < W i d t h > 2 0 0 < / W i d t h > < / a : V a l u e > < / a : K e y V a l u e O f D i a g r a m O b j e c t K e y a n y T y p e z b w N T n L X > < a : K e y V a l u e O f D i a g r a m O b j e c t K e y a n y T y p e z b w N T n L X > < a : K e y > < K e y > T a b l e s \ T a b l e 1 _ 1 \ C o l u m n s \ C o u p o n s < / K e y > < / a : K e y > < a : V a l u e   i : t y p e = " D i a g r a m D i s p l a y N o d e V i e w S t a t e " > < H e i g h t > 1 5 0 < / H e i g h t > < I s E x p a n d e d > t r u e < / I s E x p a n d e d > < W i d t h > 2 0 0 < / W i d t h > < / a : V a l u e > < / a : K e y V a l u e O f D i a g r a m O b j e c t K e y a n y T y p e z b w N T n L X > < a : K e y V a l u e O f D i a g r a m O b j e c t K e y a n y T y p e z b w N T n L X > < a : K e y > < K e y > T a b l e s \ T a b l e 1 _ 1 \ C o l u m n s \ C a t a l o g   I n c l u s i o n < / K e y > < / a : K e y > < a : V a l u e   i : t y p e = " D i a g r a m D i s p l a y N o d e V i e w S t a t e " > < H e i g h t > 1 5 0 < / H e i g h t > < I s E x p a n d e d > t r u e < / I s E x p a n d e d > < W i d t h > 2 0 0 < / W i d t h > < / a : V a l u e > < / a : K e y V a l u e O f D i a g r a m O b j e c t K e y a n y T y p e z b w N T n L X > < a : K e y V a l u e O f D i a g r a m O b j e c t K e y a n y T y p e z b w N T n L X > < a : K e y > < K e y > T a b l e s \ T a b l e 1 _ 1 \ C o l u m n s \ P o s t e r s < / K e y > < / a : K e y > < a : V a l u e   i : t y p e = " D i a g r a m D i s p l a y N o d e V i e w S t a t e " > < H e i g h t > 1 5 0 < / H e i g h t > < I s E x p a n d e d > t r u e < / I s E x p a n d e d > < W i d t h > 2 0 0 < / W i d t h > < / a : V a l u e > < / a : K e y V a l u e O f D i a g r a m O b j e c t K e y a n y T y p e z b w N T n L X > < a : K e y V a l u e O f D i a g r a m O b j e c t K e y a n y T y p e z b w N T n L X > < a : K e y > < K e y > T a b l e s \ T a b l e 1 _ 1 \ C o l u m n s \ 5   Y R   C A G R < / K e y > < / a : K e y > < a : V a l u e   i : t y p e = " D i a g r a m D i s p l a y N o d e V i e w S t a t e " > < H e i g h t > 1 5 0 < / H e i g h t > < I s E x p a n d e d > t r u e < / I s E x p a n d e d > < W i d t h > 2 0 0 < / W i d t h > < / a : V a l u e > < / a : K e y V a l u e O f D i a g r a m O b j e c t K e y a n y T y p e z b w N T n L X > < a : K e y V a l u e O f D i a g r a m O b j e c t K e y a n y T y p e z b w N T n L X > < a : K e y > < K e y > T a b l e s \ T a b l e 1 _ 1 \ C o l u m n s \ D a t e < / K e y > < / a : K e y > < a : V a l u e   i : t y p e = " D i a g r a m D i s p l a y N o d e V i e w S t a t e " > < H e i g h t > 1 5 0 < / H e i g h t > < I s E x p a n d e d > t r u e < / I s E x p a n d e d > < W i d t h > 2 0 0 < / W i d t h > < / a : V a l u e > < / a : K e y V a l u e O f D i a g r a m O b j e c t K e y a n y T y p e z b w N T n L X > < a : K e y V a l u e O f D i a g r a m O b j e c t K e y a n y T y p e z b w N T n L X > < a : K e y > < K e y > T a b l e s \ T a b l e 1 _ 1 \ C o l u m n s \ U n i t   s a l e s < / K e y > < / a : K e y > < a : V a l u e   i : t y p e = " D i a g r a m D i s p l a y N o d e V i e w S t a t e " > < H e i g h t > 1 5 0 < / H e i g h t > < I s E x p a n d e d > t r u e < / I s E x p a n d e d > < W i d t h > 2 0 0 < / W i d t h > < / a : V a l u e > < / a : K e y V a l u e O f D i a g r a m O b j e c t K e y a n y T y p e z b w N T n L X > < a : K e y V a l u e O f D i a g r a m O b j e c t K e y a n y T y p e z b w N T n L X > < a : K e y > < K e y > T a b l e s \ T a b l e 1 _ 1 \ C o l u m n s \ D a t e   ( Y e a r ) < / K e y > < / a : K e y > < a : V a l u e   i : t y p e = " D i a g r a m D i s p l a y N o d e V i e w S t a t e " > < H e i g h t > 1 5 0 < / H e i g h t > < I s E x p a n d e d > t r u e < / I s E x p a n d e d > < W i d t h > 2 0 0 < / W i d t h > < / a : V a l u e > < / a : K e y V a l u e O f D i a g r a m O b j e c t K e y a n y T y p e z b w N T n L X > < a : K e y V a l u e O f D i a g r a m O b j e c t K e y a n y T y p e z b w N T n L X > < a : K e y > < K e y > T a b l e s \ T a b l e 1 _ 1 \ C o l u m n s \ D a t e   ( Q u a r t e r ) < / K e y > < / a : K e y > < a : V a l u e   i : t y p e = " D i a g r a m D i s p l a y N o d e V i e w S t a t e " > < H e i g h t > 1 5 0 < / H e i g h t > < I s E x p a n d e d > t r u e < / I s E x p a n d e d > < W i d t h > 2 0 0 < / W i d t h > < / a : V a l u e > < / a : K e y V a l u e O f D i a g r a m O b j e c t K e y a n y T y p e z b w N T n L X > < a : K e y V a l u e O f D i a g r a m O b j e c t K e y a n y T y p e z b w N T n L X > < a : K e y > < K e y > T a b l e s \ T a b l e 1 _ 1 \ C o l u m n s \ D a t e   ( M o n t h   I n d e x ) < / K e y > < / a : K e y > < a : V a l u e   i : t y p e = " D i a g r a m D i s p l a y N o d e V i e w S t a t e " > < H e i g h t > 1 5 0 < / H e i g h t > < I s E x p a n d e d > t r u e < / I s E x p a n d e d > < W i d t h > 2 0 0 < / W i d t h > < / a : V a l u e > < / a : K e y V a l u e O f D i a g r a m O b j e c t K e y a n y T y p e z b w N T n L X > < a : K e y V a l u e O f D i a g r a m O b j e c t K e y a n y T y p e z b w N T n L X > < a : K e y > < K e y > T a b l e s \ T a b l e 1 _ 1 \ C o l u m n s \ D a t e   ( M o n t h ) < / K e y > < / a : K e y > < a : V a l u e   i : t y p e = " D i a g r a m D i s p l a y N o d e V i e w S t a t e " > < H e i g h t > 1 5 0 < / H e i g h t > < I s E x p a n d e d > t r u e < / I s E x p a n d e d > < W i d t h > 2 0 0 < / W i d t h > < / a : V a l u e > < / a : K e y V a l u e O f D i a g r a m O b j e c t K e y a n y T y p e z b w N T n L X > < a : K e y V a l u e O f D i a g r a m O b j e c t K e y a n y T y p e z b w N T n L X > < a : K e y > < K e y > T a b l e s \ T a b l e 1 _ 1 \ C o l u m n s \ Y e a r < / K e y > < / a : K e y > < a : V a l u e   i : t y p e = " D i a g r a m D i s p l a y N o d e V i e w S t a t e " > < H e i g h t > 1 5 0 < / H e i g h t > < I s E x p a n d e d > t r u e < / I s E x p a n d e d > < W i d t h > 2 0 0 < / W i d t h > < / a : V a l u e > < / a : K e y V a l u e O f D i a g r a m O b j e c t K e y a n y T y p e z b w N T n L X > < a : K e y V a l u e O f D i a g r a m O b j e c t K e y a n y T y p e z b w N T n L X > < a : K e y > < K e y > T a b l e s \ T a b l e 1 _ 1 \ C o l u m n s \ D a t e . 1 < / K e y > < / a : K e y > < a : V a l u e   i : t y p e = " D i a g r a m D i s p l a y N o d e V i e w S t a t e " > < H e i g h t > 1 5 0 < / H e i g h t > < I s E x p a n d e d > t r u e < / I s E x p a n d e d > < W i d t h > 2 0 0 < / W i d t h > < / a : V a l u e > < / a : K e y V a l u e O f D i a g r a m O b j e c t K e y a n y T y p e z b w N T n L X > < a : K e y V a l u e O f D i a g r a m O b j e c t K e y a n y T y p e z b w N T n L X > < a : K e y > < K e y > T a b l e s \ T a b l e 1 _ 1 \ C o l u m n s \ E n d   o f   Y e a r < / K e y > < / a : K e y > < a : V a l u e   i : t y p e = " D i a g r a m D i s p l a y N o d e V i e w S t a t e " > < H e i g h t > 1 5 0 < / H e i g h t > < I s E x p a n d e d > t r u e < / I s E x p a n d e d > < W i d t h > 2 0 0 < / W i d t h > < / a : V a l u e > < / a : K e y V a l u e O f D i a g r a m O b j e c t K e y a n y T y p e z b w N T n L X > < a : K e y V a l u e O f D i a g r a m O b j e c t K e y a n y T y p e z b w N T n L X > < a : K e y > < K e y > T a b l e s \ T a b l e 1 _ 1 \ M e a s u r e s \ S u m   o f   U n i t   s a l e s < / K e y > < / a : K e y > < a : V a l u e   i : t y p e = " D i a g r a m D i s p l a y N o d e V i e w S t a t e " > < H e i g h t > 1 5 0 < / H e i g h t > < I s E x p a n d e d > t r u e < / I s E x p a n d e d > < W i d t h > 2 0 0 < / W i d t h > < / a : V a l u e > < / a : K e y V a l u e O f D i a g r a m O b j e c t K e y a n y T y p e z b w N T n L X > < a : K e y V a l u e O f D i a g r a m O b j e c t K e y a n y T y p e z b w N T n L X > < a : K e y > < K e y > T a b l e s \ T a b l e 1 _ 1 \ S u m   o f   U n i t   s a l e s \ A d d i t i o n a l   I n f o \ I m p l i c i t   M e a s u r e < / K e y > < / a : K e y > < a : V a l u e   i : t y p e = " D i a g r a m D i s p l a y V i e w S t a t e I D i a g r a m T a g A d d i t i o n a l I n f o " / > < / a : K e y V a l u e O f D i a g r a m O b j e c t K e y a n y T y p e z b w N T n L X > < a : K e y V a l u e O f D i a g r a m O b j e c t K e y a n y T y p e z b w N T n L X > < a : K e y > < K e y > T a b l e s \ T a b l e 1 _ 1 \ M e a s u r e s \ t o t a l Y T D < / K e y > < / a : K e y > < a : V a l u e   i : t y p e = " D i a g r a m D i s p l a y N o d e V i e w S t a t e " > < H e i g h t > 1 5 0 < / H e i g h t > < I s E x p a n d e d > t r u e < / I s E x p a n d e d > < W i d t h > 2 0 0 < / W i d t h > < / a : V a l u e > < / a : K e y V a l u e O f D i a g r a m O b j e c t K e y a n y T y p e z b w N T n L X > < a : K e y V a l u e O f D i a g r a m O b j e c t K e y a n y T y p e z b w N T n L X > < a : K e y > < K e y > T a b l e s \ T a b l e 1 _ 1 \ M e a s u r e s \ Y o Y   C h a n g e < / K e y > < / a : K e y > < a : V a l u e   i : t y p e = " D i a g r a m D i s p l a y N o d e V i e w S t a t e " > < H e i g h t > 1 5 0 < / H e i g h t > < I s E x p a n d e d > t r u e < / I s E x p a n d e d > < W i d t h > 2 0 0 < / W i d t h > < / a : V a l u e > < / a : K e y V a l u e O f D i a g r a m O b j e c t K e y a n y T y p e z b w N T n L X > < a : K e y V a l u e O f D i a g r a m O b j e c t K e y a n y T y p e z b w N T n L X > < a : K e y > < K e y > T a b l e s \ T a b l e 1 _ 1 \ M e a s u r e s \ C o u n t   o f   A c c o u n t   T y p e < / K e y > < / a : K e y > < a : V a l u e   i : t y p e = " D i a g r a m D i s p l a y N o d e V i e w S t a t e " > < H e i g h t > 1 5 0 < / H e i g h t > < I s E x p a n d e d > t r u e < / I s E x p a n d e d > < W i d t h > 2 0 0 < / W i d t h > < / a : V a l u e > < / a : K e y V a l u e O f D i a g r a m O b j e c t K e y a n y T y p e z b w N T n L X > < a : K e y V a l u e O f D i a g r a m O b j e c t K e y a n y T y p e z b w N T n L X > < a : K e y > < K e y > T a b l e s \ T a b l e 1 _ 1 \ C o u n t   o f   A c c o u n t   T y p e \ A d d i t i o n a l   I n f o \ I m p l i c i t   M e a s u r e < / K e y > < / a : K e y > < a : V a l u e   i : t y p e = " D i a g r a m D i s p l a y V i e w S t a t e I D i a g r a m T a g A d d i t i o n a l I n f o " / > < / a : K e y V a l u e O f D i a g r a m O b j e c t K e y a n y T y p e z b w N T n L X > < a : K e y V a l u e O f D i a g r a m O b j e c t K e y a n y T y p e z b w N T n L X > < a : K e y > < K e y > T a b l e s \ d i m _ d a t e < / K e y > < / a : K e y > < a : V a l u e   i : t y p e = " D i a g r a m D i s p l a y N o d e V i e w S t a t e " > < H e i g h t > 1 5 0 < / H e i g h t > < I s E x p a n d e d > t r u e < / I s E x p a n d e d > < L a y e d O u t > t r u e < / L a y e d O u t > < L e f t > 2 4 0 < / L e f t > < T a b I n d e x > 1 < / T a b I n d e x > < T o p > 2 0 2 . 3 9 9 9 9 9 9 9 9 9 9 9 9 8 < / 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 T a b l e s \ d i m _ d a t e \ C o l u m n s \ d a t e   ( Y e a r ) < / K e y > < / a : K e y > < a : V a l u e   i : t y p e = " D i a g r a m D i s p l a y N o d e V i e w S t a t e " > < H e i g h t > 1 5 0 < / H e i g h t > < I s E x p a n d e d > t r u e < / I s E x p a n d e d > < W i d t h > 2 0 0 < / W i d t h > < / a : V a l u e > < / a : K e y V a l u e O f D i a g r a m O b j e c t K e y a n y T y p e z b w N T n L X > < a : K e y V a l u e O f D i a g r a m O b j e c t K e y a n y T y p e z b w N T n L X > < a : K e y > < K e y > T a b l e s \ d i m _ d a t e \ C o l u m n s \ d a t e   ( Q u a r t e r ) < / K e y > < / a : K e y > < a : V a l u e   i : t y p e = " D i a g r a m D i s p l a y N o d e V i e w S t a t e " > < H e i g h t > 1 5 0 < / H e i g h t > < I s E x p a n d e d > t r u e < / I s E x p a n d e d > < W i d t h > 2 0 0 < / W i d t h > < / a : V a l u e > < / a : K e y V a l u e O f D i a g r a m O b j e c t K e y a n y T y p e z b w N T n L X > < a : K e y V a l u e O f D i a g r a m O b j e c t K e y a n y T y p e z b w N T n L X > < a : K e y > < K e y > T a b l e s \ d i m _ d a t e \ C o l u m n s \ d a t e   ( M o n t h   I n d e x ) < / K e y > < / a : K e y > < a : V a l u e   i : t y p e = " D i a g r a m D i s p l a y N o d e V i e w S t a t e " > < H e i g h t > 1 5 0 < / H e i g h t > < I s E x p a n d e d > t r u e < / I s E x p a n d e d > < W i d t h > 2 0 0 < / W i d t h > < / a : V a l u e > < / a : K e y V a l u e O f D i a g r a m O b j e c t K e y a n y T y p e z b w N T n L X > < a : K e y V a l u e O f D i a g r a m O b j e c t K e y a n y T y p e z b w N T n L X > < a : K e y > < K e y > T a b l e s \ d i m _ d a t e \ C o l u m n s \ d a t e   ( M o n t h ) < / K e y > < / a : K e y > < a : V a l u e   i : t y p e = " D i a g r a m D i s p l a y N o d e V i e w S t a t e " > < H e i g h t > 1 5 0 < / H e i g h t > < I s E x p a n d e d > t r u e < / I s E x p a n d e d > < W i d t h > 2 0 0 < / W i d t h > < / a : V a l u e > < / a : K e y V a l u e O f D i a g r a m O b j e c t K e y a n y T y p e z b w N T n L X > < a : K e y V a l u e O f D i a g r a m O b j e c t K e y a n y T y p e z b w N T n L X > < a : K e y > < K e y > R e l a t i o n s h i p s \ & l t ; T a b l e s \ T a b l e 1 _ 1 \ C o l u m n s \ D a t e & g t ; - & l t ; T a b l e s \ d i m _ d a t e \ C o l u m n s \ d a t e & g t ; < / K e y > < / a : K e y > < a : V a l u e   i : t y p e = " D i a g r a m D i s p l a y L i n k V i e w S t a t e " > < A u t o m a t i o n P r o p e r t y H e l p e r T e x t > E n d   p o i n t   1 :   ( 2 1 6 , 2 7 7 . 4 ) .   E n d   p o i n t   2 :   ( 2 2 4 , 2 7 7 . 4 )   < / A u t o m a t i o n P r o p e r t y H e l p e r T e x t > < I s F o c u s e d > t r u e < / I s F o c u s e d > < L a y e d O u t > t r u e < / L a y e d O u t > < P o i n t s   x m l n s : b = " h t t p : / / s c h e m a s . d a t a c o n t r a c t . o r g / 2 0 0 4 / 0 7 / S y s t e m . W i n d o w s " > < b : P o i n t > < b : _ x > 2 1 6 < / b : _ x > < b : _ y > 2 7 7 . 4 < / b : _ y > < / b : P o i n t > < b : P o i n t > < b : _ x > 2 2 4 < / b : _ x > < b : _ y > 2 7 7 . 4 < / b : _ y > < / b : P o i n t > < / P o i n t s > < / a : V a l u e > < / a : K e y V a l u e O f D i a g r a m O b j e c t K e y a n y T y p e z b w N T n L X > < a : K e y V a l u e O f D i a g r a m O b j e c t K e y a n y T y p e z b w N T n L X > < a : K e y > < K e y > R e l a t i o n s h i p s \ & l t ; T a b l e s \ T a b l e 1 _ 1 \ C o l u m n s \ D a t e & g t ; - & l t ; T a b l e s \ d i m _ d a t e \ C o l u m n s \ d a t e & g t ; \ F K < / K e y > < / a : K e y > < a : V a l u e   i : t y p e = " D i a g r a m D i s p l a y L i n k E n d p o i n t V i e w S t a t e " > < H e i g h t > 1 6 < / H e i g h t > < L a b e l L o c a t i o n   x m l n s : b = " h t t p : / / s c h e m a s . d a t a c o n t r a c t . o r g / 2 0 0 4 / 0 7 / S y s t e m . W i n d o w s " > < b : _ x > 2 0 0 < / b : _ x > < b : _ y > 2 6 9 . 4 < / b : _ y > < / L a b e l L o c a t i o n > < L o c a t i o n   x m l n s : b = " h t t p : / / s c h e m a s . d a t a c o n t r a c t . o r g / 2 0 0 4 / 0 7 / S y s t e m . W i n d o w s " > < b : _ x > 2 0 0 < / b : _ x > < b : _ y > 2 7 7 . 4 < / b : _ y > < / L o c a t i o n > < S h a p e R o t a t e A n g l e > 3 6 0 < / S h a p e R o t a t e A n g l e > < W i d t h > 1 6 < / W i d t h > < / a : V a l u e > < / a : K e y V a l u e O f D i a g r a m O b j e c t K e y a n y T y p e z b w N T n L X > < a : K e y V a l u e O f D i a g r a m O b j e c t K e y a n y T y p e z b w N T n L X > < a : K e y > < K e y > R e l a t i o n s h i p s \ & l t ; T a b l e s \ T a b l e 1 _ 1 \ C o l u m n s \ D a t e & g t ; - & l t ; T a b l e s \ d i m _ d a t e \ C o l u m n s \ d a t e & g t ; \ P K < / K e y > < / a : K e y > < a : V a l u e   i : t y p e = " D i a g r a m D i s p l a y L i n k E n d p o i n t V i e w S t a t e " > < H e i g h t > 1 6 < / H e i g h t > < L a b e l L o c a t i o n   x m l n s : b = " h t t p : / / s c h e m a s . d a t a c o n t r a c t . o r g / 2 0 0 4 / 0 7 / S y s t e m . W i n d o w s " > < b : _ x > 2 2 4 < / b : _ x > < b : _ y > 2 6 9 . 4 < / b : _ y > < / L a b e l L o c a t i o n > < L o c a t i o n   x m l n s : b = " h t t p : / / s c h e m a s . d a t a c o n t r a c t . o r g / 2 0 0 4 / 0 7 / S y s t e m . W i n d o w s " > < b : _ x > 2 4 0 < / b : _ x > < b : _ y > 2 7 7 . 4 < / b : _ y > < / L o c a t i o n > < S h a p e R o t a t e A n g l e > 1 8 0 < / S h a p e R o t a t e A n g l e > < W i d t h > 1 6 < / W i d t h > < / a : V a l u e > < / a : K e y V a l u e O f D i a g r a m O b j e c t K e y a n y T y p e z b w N T n L X > < a : K e y V a l u e O f D i a g r a m O b j e c t K e y a n y T y p e z b w N T n L X > < a : K e y > < K e y > R e l a t i o n s h i p s \ & l t ; T a b l e s \ T a b l e 1 _ 1 \ C o l u m n s \ D a t e & g t ; - & l t ; T a b l e s \ d i m _ d a t e \ C o l u m n s \ d a t e & g t ; \ C r o s s F i l t e r < / K e y > < / a : K e y > < a : V a l u e   i : t y p e = " D i a g r a m D i s p l a y L i n k C r o s s F i l t e r V i e w S t a t e " > < P o i n t s   x m l n s : b = " h t t p : / / s c h e m a s . d a t a c o n t r a c t . o r g / 2 0 0 4 / 0 7 / S y s t e m . W i n d o w s " > < b : P o i n t > < b : _ x > 2 1 6 < / b : _ x > < b : _ y > 2 7 7 . 4 < / b : _ y > < / b : P o i n t > < b : P o i n t > < b : _ x > 2 2 4 < / b : _ x > < b : _ y > 2 7 7 . 4 < / 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7A31058-C533-4C45-B54C-C153A4B7B7B1}">
  <ds:schemaRefs/>
</ds:datastoreItem>
</file>

<file path=customXml/itemProps10.xml><?xml version="1.0" encoding="utf-8"?>
<ds:datastoreItem xmlns:ds="http://schemas.openxmlformats.org/officeDocument/2006/customXml" ds:itemID="{B15B8734-C38E-459F-9ACA-B63F6A55666F}">
  <ds:schemaRefs/>
</ds:datastoreItem>
</file>

<file path=customXml/itemProps11.xml><?xml version="1.0" encoding="utf-8"?>
<ds:datastoreItem xmlns:ds="http://schemas.openxmlformats.org/officeDocument/2006/customXml" ds:itemID="{E8331EC2-2B72-465E-8938-CBA736BA9389}">
  <ds:schemaRefs/>
</ds:datastoreItem>
</file>

<file path=customXml/itemProps12.xml><?xml version="1.0" encoding="utf-8"?>
<ds:datastoreItem xmlns:ds="http://schemas.openxmlformats.org/officeDocument/2006/customXml" ds:itemID="{EC060070-0902-4BFD-9170-CD63EBF02BD9}">
  <ds:schemaRefs/>
</ds:datastoreItem>
</file>

<file path=customXml/itemProps13.xml><?xml version="1.0" encoding="utf-8"?>
<ds:datastoreItem xmlns:ds="http://schemas.openxmlformats.org/officeDocument/2006/customXml" ds:itemID="{72131B21-06A5-4041-A468-C16E0DFFA425}">
  <ds:schemaRefs/>
</ds:datastoreItem>
</file>

<file path=customXml/itemProps14.xml><?xml version="1.0" encoding="utf-8"?>
<ds:datastoreItem xmlns:ds="http://schemas.openxmlformats.org/officeDocument/2006/customXml" ds:itemID="{953446FC-301D-4D9C-8E6B-78445BD8ACBA}">
  <ds:schemaRefs/>
</ds:datastoreItem>
</file>

<file path=customXml/itemProps15.xml><?xml version="1.0" encoding="utf-8"?>
<ds:datastoreItem xmlns:ds="http://schemas.openxmlformats.org/officeDocument/2006/customXml" ds:itemID="{7DBC92E0-A02D-469B-8A34-E43DAABEF8A9}">
  <ds:schemaRefs/>
</ds:datastoreItem>
</file>

<file path=customXml/itemProps16.xml><?xml version="1.0" encoding="utf-8"?>
<ds:datastoreItem xmlns:ds="http://schemas.openxmlformats.org/officeDocument/2006/customXml" ds:itemID="{80A65DF5-B583-4014-8EBB-1BBD88555EF9}">
  <ds:schemaRefs/>
</ds:datastoreItem>
</file>

<file path=customXml/itemProps17.xml><?xml version="1.0" encoding="utf-8"?>
<ds:datastoreItem xmlns:ds="http://schemas.openxmlformats.org/officeDocument/2006/customXml" ds:itemID="{4D14F8F6-FC76-4386-B02B-3698B2712B41}">
  <ds:schemaRefs/>
</ds:datastoreItem>
</file>

<file path=customXml/itemProps18.xml><?xml version="1.0" encoding="utf-8"?>
<ds:datastoreItem xmlns:ds="http://schemas.openxmlformats.org/officeDocument/2006/customXml" ds:itemID="{CC2B9A40-FA35-4AA2-92A9-CA65EFE2D662}">
  <ds:schemaRefs/>
</ds:datastoreItem>
</file>

<file path=customXml/itemProps19.xml><?xml version="1.0" encoding="utf-8"?>
<ds:datastoreItem xmlns:ds="http://schemas.openxmlformats.org/officeDocument/2006/customXml" ds:itemID="{D51F7BEB-05CD-4609-A64C-A67A6202FFEF}">
  <ds:schemaRefs/>
</ds:datastoreItem>
</file>

<file path=customXml/itemProps2.xml><?xml version="1.0" encoding="utf-8"?>
<ds:datastoreItem xmlns:ds="http://schemas.openxmlformats.org/officeDocument/2006/customXml" ds:itemID="{C0927A0D-1C2C-459A-A4D8-1266F5BA915A}">
  <ds:schemaRefs/>
</ds:datastoreItem>
</file>

<file path=customXml/itemProps20.xml><?xml version="1.0" encoding="utf-8"?>
<ds:datastoreItem xmlns:ds="http://schemas.openxmlformats.org/officeDocument/2006/customXml" ds:itemID="{46FF1EA0-7B70-49EC-AA84-D4E842CCF223}">
  <ds:schemaRefs/>
</ds:datastoreItem>
</file>

<file path=customXml/itemProps21.xml><?xml version="1.0" encoding="utf-8"?>
<ds:datastoreItem xmlns:ds="http://schemas.openxmlformats.org/officeDocument/2006/customXml" ds:itemID="{C81F32C3-8920-42D2-A4D4-A65517611494}">
  <ds:schemaRefs>
    <ds:schemaRef ds:uri="http://schemas.microsoft.com/DataMashup"/>
  </ds:schemaRefs>
</ds:datastoreItem>
</file>

<file path=customXml/itemProps22.xml><?xml version="1.0" encoding="utf-8"?>
<ds:datastoreItem xmlns:ds="http://schemas.openxmlformats.org/officeDocument/2006/customXml" ds:itemID="{2775FCCB-2F54-43EE-9D65-5A471B3B6D43}">
  <ds:schemaRefs/>
</ds:datastoreItem>
</file>

<file path=customXml/itemProps23.xml><?xml version="1.0" encoding="utf-8"?>
<ds:datastoreItem xmlns:ds="http://schemas.openxmlformats.org/officeDocument/2006/customXml" ds:itemID="{01A44035-2AF6-4F1A-A137-BBB080C60CEE}">
  <ds:schemaRefs/>
</ds:datastoreItem>
</file>

<file path=customXml/itemProps3.xml><?xml version="1.0" encoding="utf-8"?>
<ds:datastoreItem xmlns:ds="http://schemas.openxmlformats.org/officeDocument/2006/customXml" ds:itemID="{ED4BEAEA-F4B8-4DD2-8AB8-E8299049CCA4}">
  <ds:schemaRefs/>
</ds:datastoreItem>
</file>

<file path=customXml/itemProps4.xml><?xml version="1.0" encoding="utf-8"?>
<ds:datastoreItem xmlns:ds="http://schemas.openxmlformats.org/officeDocument/2006/customXml" ds:itemID="{DAE2D361-FDA4-48B9-B4DC-A6BD7F65AEE7}">
  <ds:schemaRefs/>
</ds:datastoreItem>
</file>

<file path=customXml/itemProps5.xml><?xml version="1.0" encoding="utf-8"?>
<ds:datastoreItem xmlns:ds="http://schemas.openxmlformats.org/officeDocument/2006/customXml" ds:itemID="{3AC06FAE-7DA8-44C2-A005-C2ED28D87B87}">
  <ds:schemaRefs/>
</ds:datastoreItem>
</file>

<file path=customXml/itemProps6.xml><?xml version="1.0" encoding="utf-8"?>
<ds:datastoreItem xmlns:ds="http://schemas.openxmlformats.org/officeDocument/2006/customXml" ds:itemID="{76166989-B1DF-4859-B5E0-D75F7E46B27B}">
  <ds:schemaRefs/>
</ds:datastoreItem>
</file>

<file path=customXml/itemProps7.xml><?xml version="1.0" encoding="utf-8"?>
<ds:datastoreItem xmlns:ds="http://schemas.openxmlformats.org/officeDocument/2006/customXml" ds:itemID="{42608134-648C-490C-AA05-6D1439836CA1}">
  <ds:schemaRefs/>
</ds:datastoreItem>
</file>

<file path=customXml/itemProps8.xml><?xml version="1.0" encoding="utf-8"?>
<ds:datastoreItem xmlns:ds="http://schemas.openxmlformats.org/officeDocument/2006/customXml" ds:itemID="{E2A4CD3F-9230-4163-B105-74E2C1400842}">
  <ds:schemaRefs/>
</ds:datastoreItem>
</file>

<file path=customXml/itemProps9.xml><?xml version="1.0" encoding="utf-8"?>
<ds:datastoreItem xmlns:ds="http://schemas.openxmlformats.org/officeDocument/2006/customXml" ds:itemID="{F0CEBE0F-5CAF-4729-8FFA-5324FBB343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Net Sales Vs Year</vt:lpstr>
      <vt:lpstr>dim_date</vt:lpstr>
      <vt:lpstr>Account Type- Net Sales and Cou</vt:lpstr>
      <vt:lpstr>AcName by Net sales</vt:lpstr>
      <vt:lpstr>Product-wise Net Sales</vt:lpstr>
      <vt:lpstr>Marketing-wise Net Sales</vt:lpstr>
      <vt:lpstr>Dashboard</vt:lpstr>
      <vt:lpstr>KPIs</vt:lpstr>
      <vt:lpstr>Top 5 by CAGR</vt:lpstr>
      <vt:lpstr>Marketing effect-Ac Name</vt:lpstr>
      <vt:lpstr>Top 5 by Net Sales</vt:lpstr>
      <vt:lpstr>Net Sales-Ac Name Marketing</vt:lpstr>
      <vt:lpstr>Table1</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Disha Varshney</cp:lastModifiedBy>
  <cp:revision/>
  <dcterms:created xsi:type="dcterms:W3CDTF">2022-01-18T02:47:06Z</dcterms:created>
  <dcterms:modified xsi:type="dcterms:W3CDTF">2024-03-29T12:37:00Z</dcterms:modified>
  <cp:category/>
  <cp:contentStatus/>
</cp:coreProperties>
</file>