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a35452e470fd02/UT Data Bootcamp/module 1/Challenge/"/>
    </mc:Choice>
  </mc:AlternateContent>
  <xr:revisionPtr revIDLastSave="0" documentId="13_ncr:1_{66E916DD-C7B0-4B20-96F2-1007CE37A3A0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8"/>
  <c r="C12" i="8"/>
  <c r="C14" i="8" s="1"/>
  <c r="C11" i="8"/>
  <c r="B13" i="8"/>
  <c r="B12" i="8"/>
  <c r="B11" i="8"/>
  <c r="C5" i="8"/>
  <c r="C6" i="8"/>
  <c r="C4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B14" i="8"/>
  <c r="E9" i="12"/>
  <c r="E8" i="12"/>
  <c r="E7" i="12"/>
  <c r="G7" i="12" s="1"/>
  <c r="E10" i="12"/>
  <c r="H10" i="12" s="1"/>
  <c r="H8" i="12"/>
  <c r="G8" i="12"/>
  <c r="G9" i="12"/>
  <c r="H9" i="12"/>
  <c r="E2" i="12"/>
  <c r="F2" i="12" s="1"/>
  <c r="E6" i="12"/>
  <c r="G6" i="12" s="1"/>
  <c r="E13" i="12"/>
  <c r="H13" i="12" s="1"/>
  <c r="E5" i="12"/>
  <c r="F5" i="12" s="1"/>
  <c r="F9" i="12"/>
  <c r="E12" i="12"/>
  <c r="G12" i="12" s="1"/>
  <c r="E4" i="12"/>
  <c r="F4" i="12" s="1"/>
  <c r="F8" i="12"/>
  <c r="E11" i="12"/>
  <c r="F11" i="12" s="1"/>
  <c r="E3" i="12"/>
  <c r="H3" i="12" s="1"/>
  <c r="C7" i="8"/>
  <c r="H7" i="12" l="1"/>
  <c r="F7" i="12"/>
  <c r="H5" i="12"/>
  <c r="F10" i="12"/>
  <c r="G5" i="12"/>
  <c r="G10" i="12"/>
  <c r="F13" i="12"/>
  <c r="G4" i="12"/>
  <c r="H12" i="12"/>
  <c r="G3" i="12"/>
  <c r="F12" i="12"/>
  <c r="G13" i="12"/>
  <c r="F3" i="12"/>
  <c r="H4" i="12"/>
  <c r="H2" i="12"/>
  <c r="G2" i="12"/>
  <c r="H6" i="12"/>
  <c r="H11" i="12"/>
  <c r="F6" i="12"/>
  <c r="G11" i="12"/>
</calcChain>
</file>

<file path=xl/sharedStrings.xml><?xml version="1.0" encoding="utf-8"?>
<sst xmlns="http://schemas.openxmlformats.org/spreadsheetml/2006/main" count="33046" uniqueCount="8416">
  <si>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</si>
  <si>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</si>
  <si>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</si>
  <si>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</si>
  <si>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</si>
  <si>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</si>
  <si>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</si>
  <si>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</si>
  <si>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</si>
  <si>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</si>
  <si>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</si>
  <si>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</si>
  <si>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</si>
  <si>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</si>
  <si>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</si>
  <si>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</si>
  <si>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</si>
  <si>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</si>
  <si>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</si>
  <si>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</si>
  <si>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</si>
  <si>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</si>
  <si>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</si>
  <si>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</si>
  <si>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</si>
  <si>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</si>
  <si>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</si>
  <si>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</si>
  <si>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</si>
  <si>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</si>
  <si>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</si>
  <si>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</si>
  <si>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</si>
  <si>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</si>
  <si>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</si>
  <si>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</si>
  <si>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</si>
  <si>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</si>
  <si>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</si>
  <si>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</si>
  <si>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</si>
  <si>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</si>
  <si>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</si>
  <si>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</si>
  <si>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</si>
  <si>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</si>
  <si>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</si>
  <si>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</si>
  <si>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</si>
  <si>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</si>
  <si>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</si>
  <si>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</si>
  <si>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</si>
  <si>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</si>
  <si>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</si>
  <si>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</si>
  <si>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</si>
  <si>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</si>
  <si>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</si>
  <si>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</si>
  <si>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</si>
  <si>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</si>
  <si>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</si>
  <si>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</si>
  <si>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</si>
  <si>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</si>
  <si>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</si>
  <si>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</si>
  <si>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</si>
  <si>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</si>
  <si>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</si>
  <si>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</si>
  <si>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</si>
  <si>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</si>
  <si>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</si>
  <si>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</si>
  <si>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</si>
  <si>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</si>
  <si>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</si>
  <si>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</si>
  <si>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</si>
  <si>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</si>
  <si>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</si>
  <si>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</si>
  <si>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</si>
  <si>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</si>
  <si>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</si>
  <si>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</si>
  <si>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</si>
  <si>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</si>
  <si>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</si>
  <si>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</si>
  <si>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</si>
  <si>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</si>
  <si>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</si>
  <si>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</si>
  <si>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</si>
  <si>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</si>
  <si>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</si>
  <si>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</si>
  <si>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</si>
  <si>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</si>
  <si>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</si>
  <si>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</si>
  <si>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</si>
  <si>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</si>
  <si>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</si>
  <si>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</si>
  <si>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</si>
  <si>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</si>
  <si>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</si>
  <si>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</si>
  <si>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</si>
  <si>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</si>
  <si>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</si>
  <si>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</si>
  <si>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</si>
  <si>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</si>
  <si>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</si>
  <si>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</si>
  <si>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</si>
  <si>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</si>
  <si>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</si>
  <si>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</si>
  <si>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</si>
  <si>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</si>
  <si>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</si>
  <si>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</si>
  <si>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</si>
  <si>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</si>
  <si>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</si>
  <si>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</si>
  <si>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</si>
  <si>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</si>
  <si>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</si>
  <si>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</si>
  <si>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</si>
  <si>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</si>
  <si>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</si>
  <si>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</si>
  <si>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</si>
  <si>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</si>
  <si>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</si>
  <si>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</si>
  <si>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</si>
  <si>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</si>
  <si>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</si>
  <si>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</si>
  <si>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</si>
  <si>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</si>
  <si>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</si>
  <si>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</si>
  <si>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</si>
  <si>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</si>
  <si>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</si>
  <si>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</si>
  <si>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</si>
  <si>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</si>
  <si>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</si>
  <si>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</si>
  <si>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</si>
  <si>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</si>
  <si>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</si>
  <si>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</si>
  <si>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</si>
  <si>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</si>
  <si>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</si>
  <si>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</si>
  <si>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</si>
  <si>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</si>
  <si>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</si>
  <si>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</si>
  <si>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</si>
  <si>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</si>
  <si>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</si>
  <si>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</si>
  <si>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</si>
  <si>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</si>
  <si>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</si>
  <si>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</si>
  <si>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</si>
  <si>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</si>
  <si>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</si>
  <si>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</si>
  <si>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</si>
  <si>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</si>
  <si>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</si>
  <si>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</si>
  <si>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</si>
  <si>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</si>
  <si>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</si>
  <si>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</si>
  <si>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</si>
  <si>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</si>
  <si>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</si>
  <si>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</si>
  <si>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</si>
  <si>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</si>
  <si>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</si>
  <si>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</si>
  <si>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</si>
  <si>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</si>
  <si>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</si>
  <si>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</si>
  <si>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</si>
  <si>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</si>
  <si>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</si>
  <si>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</si>
  <si>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</si>
  <si>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</si>
  <si>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</si>
  <si>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</si>
  <si>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</si>
  <si>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</si>
  <si>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</si>
  <si>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</si>
  <si>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</si>
  <si>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</si>
  <si>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</si>
  <si>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</si>
  <si>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</si>
  <si>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</si>
  <si>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</si>
  <si>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</si>
  <si>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</si>
  <si>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</si>
  <si>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</si>
  <si>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</si>
  <si>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</si>
  <si>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</si>
  <si>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</si>
  <si>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</si>
  <si>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</si>
  <si>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</si>
  <si>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</si>
  <si>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</si>
  <si>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</si>
  <si>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</si>
  <si>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</si>
  <si>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</si>
  <si>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</si>
  <si>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</si>
  <si>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</si>
  <si>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</si>
  <si>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</si>
  <si>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</si>
  <si>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</si>
  <si>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</si>
  <si>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</si>
  <si>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</si>
  <si>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</si>
  <si>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</si>
  <si>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</si>
  <si>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</si>
  <si>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</si>
  <si>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</si>
  <si>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</si>
  <si>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</si>
  <si>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</si>
  <si>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</si>
  <si>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</si>
  <si>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</si>
  <si>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</si>
  <si>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</si>
  <si>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</si>
  <si>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</si>
  <si>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</si>
  <si>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</si>
  <si>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</si>
  <si>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</si>
  <si>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</si>
  <si>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</si>
  <si>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</si>
  <si>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</si>
  <si>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</si>
  <si>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</si>
  <si>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</si>
  <si>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</si>
  <si>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</si>
  <si>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</si>
  <si>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</si>
  <si>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</si>
  <si>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</si>
  <si>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</si>
  <si>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</si>
  <si>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</si>
  <si>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</si>
  <si>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</si>
  <si>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</si>
  <si>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</si>
  <si>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</si>
  <si>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</si>
  <si>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</si>
  <si>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</si>
  <si>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</si>
  <si>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</si>
  <si>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</si>
  <si>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</si>
  <si>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</si>
  <si>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</si>
  <si>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</si>
  <si>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</si>
  <si>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</si>
  <si>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</si>
  <si>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</si>
  <si>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</si>
  <si>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</si>
  <si>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</si>
  <si>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</si>
  <si>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</si>
  <si>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</si>
  <si>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</si>
  <si>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</si>
  <si>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</si>
  <si>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</si>
  <si>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</si>
  <si>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</si>
  <si>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</si>
  <si>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</si>
  <si>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</si>
  <si>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</si>
  <si>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</si>
  <si>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</si>
  <si>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</si>
  <si>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</si>
  <si>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</si>
  <si>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</si>
  <si>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</si>
  <si>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</si>
  <si>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</si>
  <si>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</si>
  <si>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</si>
  <si>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</si>
  <si>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</si>
  <si>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</si>
  <si>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</si>
  <si>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</si>
  <si>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</si>
  <si>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</si>
  <si>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</si>
  <si>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</si>
  <si>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</si>
  <si>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</si>
  <si>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</si>
  <si>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</si>
  <si>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</si>
  <si>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</si>
  <si>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</si>
  <si>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</si>
  <si>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</si>
  <si>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</si>
  <si>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</si>
  <si>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</si>
  <si>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</si>
  <si>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</si>
  <si>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</si>
  <si>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</si>
  <si>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</si>
  <si>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</si>
  <si>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</si>
  <si>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</si>
  <si>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</si>
  <si>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</si>
  <si>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</si>
  <si>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</si>
  <si>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</si>
  <si>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</si>
  <si>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</si>
  <si>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</si>
  <si>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</si>
  <si>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</si>
  <si>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</si>
  <si>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</si>
  <si>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</si>
  <si>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</si>
  <si>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</si>
  <si>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</si>
  <si>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</si>
  <si>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</si>
  <si>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</si>
  <si>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</si>
  <si>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</si>
  <si>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</si>
  <si>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</si>
  <si>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</si>
  <si>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</si>
  <si>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</si>
  <si>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</si>
  <si>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</si>
  <si>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</si>
  <si>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</si>
  <si>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</si>
  <si>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</si>
  <si>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</si>
  <si>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</si>
  <si>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</si>
  <si>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</si>
  <si>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</si>
  <si>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</si>
  <si>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</si>
  <si>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</si>
  <si>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</si>
  <si>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</si>
  <si>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</si>
  <si>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</si>
  <si>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</si>
  <si>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</si>
  <si>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</si>
  <si>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</si>
  <si>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</si>
  <si>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</si>
  <si>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</si>
  <si>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</si>
  <si>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</si>
  <si>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</si>
  <si>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</si>
  <si>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</si>
  <si>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</si>
  <si>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</si>
  <si>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</si>
  <si>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</si>
  <si>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</si>
  <si>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</si>
  <si>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</si>
  <si>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</si>
  <si>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</si>
  <si>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</si>
  <si>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</si>
  <si>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</si>
  <si>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</si>
  <si>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</si>
  <si>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</si>
  <si>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</si>
  <si>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</si>
  <si>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</si>
  <si>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</si>
  <si>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</si>
  <si>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</si>
  <si>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</si>
  <si>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</si>
  <si>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</si>
  <si>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</si>
  <si>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</si>
  <si>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</si>
  <si>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</si>
  <si>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</si>
  <si>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</si>
  <si>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</si>
  <si>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</si>
  <si>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</si>
  <si>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</si>
  <si>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</si>
  <si>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</si>
  <si>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</si>
  <si>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</si>
  <si>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</si>
  <si>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</si>
  <si>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</si>
  <si>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</si>
  <si>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</si>
  <si>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</si>
  <si>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</si>
  <si>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</si>
  <si>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</si>
  <si>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</si>
  <si>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</si>
  <si>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</si>
  <si>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</si>
  <si>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</si>
  <si>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</si>
  <si>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</si>
  <si>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</si>
  <si>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</si>
  <si>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</si>
  <si>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</si>
  <si>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</si>
  <si>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</si>
  <si>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</si>
  <si>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</si>
  <si>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</si>
  <si>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</si>
  <si>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</si>
  <si>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</si>
  <si>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</si>
  <si>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</si>
  <si>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</si>
  <si>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</si>
  <si>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</si>
  <si>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</si>
  <si>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</si>
  <si>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</si>
  <si>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</si>
  <si>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</si>
  <si>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</si>
  <si>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</si>
  <si>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</si>
  <si>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</si>
  <si>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</si>
  <si>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</si>
  <si>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</si>
  <si>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</si>
  <si>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</si>
  <si>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</si>
  <si>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</si>
  <si>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</si>
  <si>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</si>
  <si>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</si>
  <si>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</si>
  <si>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</si>
  <si>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</si>
  <si>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</si>
  <si>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</si>
  <si>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</si>
  <si>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</si>
  <si>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</si>
  <si>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</si>
  <si>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</si>
  <si>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</si>
  <si>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</si>
  <si>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</si>
  <si>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</si>
  <si>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</si>
  <si>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</si>
  <si>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</si>
  <si>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</si>
  <si>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</si>
  <si>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</si>
  <si>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</si>
  <si>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</si>
  <si>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</si>
  <si>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</si>
  <si>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</si>
  <si>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</si>
  <si>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</si>
  <si>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</si>
  <si>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</si>
  <si>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</si>
  <si>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</si>
  <si>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</si>
  <si>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</si>
  <si>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</si>
  <si>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</si>
  <si>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</si>
  <si>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</si>
  <si>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</si>
  <si>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</si>
  <si>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</si>
  <si>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</si>
  <si>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</si>
  <si>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</si>
  <si>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</si>
  <si>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</si>
  <si>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</si>
  <si>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</si>
  <si>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</si>
  <si>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</si>
  <si>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</si>
  <si>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</si>
  <si>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</si>
  <si>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</si>
  <si>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</si>
  <si>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</si>
  <si>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</si>
  <si>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</si>
  <si>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</si>
  <si>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</si>
  <si>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</si>
  <si>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</si>
  <si>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</si>
  <si>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</si>
  <si>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</si>
  <si>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</si>
  <si>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</si>
  <si>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</si>
  <si>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</si>
  <si>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</si>
  <si>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</si>
  <si>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</si>
  <si>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</si>
  <si>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</si>
  <si>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</si>
  <si>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</si>
  <si>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</si>
  <si>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</si>
  <si>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</si>
  <si>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</si>
  <si>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</si>
  <si>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</si>
  <si>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</si>
  <si>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</si>
  <si>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</si>
  <si>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</si>
  <si>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</si>
  <si>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</si>
  <si>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</si>
  <si>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</si>
  <si>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</si>
  <si>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</si>
  <si>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</si>
  <si>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</si>
  <si>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</si>
  <si>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</si>
  <si>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</si>
  <si>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</si>
  <si>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</si>
  <si>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</si>
  <si>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</si>
  <si>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</si>
  <si>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</si>
  <si>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</si>
  <si>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</si>
  <si>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</si>
  <si>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</si>
  <si>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</si>
  <si>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</si>
  <si>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</si>
  <si>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</si>
  <si>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</si>
  <si>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</si>
  <si>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</si>
  <si>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</si>
  <si>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</si>
  <si>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</si>
  <si>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</si>
  <si>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</si>
  <si>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</si>
  <si>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</si>
  <si>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</si>
  <si>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</si>
  <si>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</si>
  <si>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</si>
  <si>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</si>
  <si>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</si>
  <si>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</si>
  <si>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</si>
  <si>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</si>
  <si>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</si>
  <si>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</si>
  <si>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</si>
  <si>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</si>
  <si>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</si>
  <si>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</si>
  <si>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</si>
  <si>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</si>
  <si>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</si>
  <si>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</si>
  <si>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</si>
  <si>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</si>
  <si>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</si>
  <si>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</si>
  <si>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</si>
  <si>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</si>
  <si>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</si>
  <si>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</si>
  <si>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</si>
  <si>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</si>
  <si>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</si>
  <si>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</si>
  <si>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</si>
  <si>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</si>
  <si>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</si>
  <si>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</si>
  <si>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</si>
  <si>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</si>
  <si>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</si>
  <si>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</si>
  <si>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</si>
  <si>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</si>
  <si>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</si>
  <si>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</si>
  <si>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</si>
  <si>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</si>
  <si>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</si>
  <si>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</si>
  <si>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</si>
  <si>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</si>
  <si>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</si>
  <si>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</si>
  <si>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</si>
  <si>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</si>
  <si>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</si>
  <si>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</si>
  <si>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</si>
  <si>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</si>
  <si>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</si>
  <si>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</si>
  <si>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</si>
  <si>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</si>
  <si>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</si>
  <si>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</si>
  <si>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</si>
  <si>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</si>
  <si>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</si>
  <si>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</si>
  <si>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</si>
  <si>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</si>
  <si>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</si>
  <si>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</si>
  <si>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</si>
  <si>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</si>
  <si>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</si>
  <si>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</si>
  <si>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</si>
  <si>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</si>
  <si>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</si>
  <si>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</si>
  <si>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</si>
  <si>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</si>
  <si>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</si>
  <si>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</si>
  <si>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</si>
  <si>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</si>
  <si>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</si>
  <si>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</si>
  <si>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</si>
  <si>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</si>
  <si>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</si>
  <si>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</si>
  <si>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</si>
  <si>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</si>
  <si>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</si>
  <si>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</si>
  <si>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</si>
  <si>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</si>
  <si>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</si>
  <si>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</si>
  <si>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</si>
  <si>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</si>
  <si>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</si>
  <si>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</si>
  <si>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</si>
  <si>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</si>
  <si>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</si>
  <si>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</si>
  <si>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</si>
  <si>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</si>
  <si>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</si>
  <si>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</si>
  <si>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</si>
  <si>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</si>
  <si>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</si>
  <si>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</si>
  <si>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</si>
  <si>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</si>
  <si>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</si>
  <si>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</si>
  <si>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</si>
  <si>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</si>
  <si>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</si>
  <si>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</si>
  <si>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</si>
  <si>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</si>
  <si>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</si>
  <si>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</si>
  <si>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</si>
  <si>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</si>
  <si>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</si>
  <si>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</si>
  <si>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</si>
  <si>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</si>
  <si>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</si>
  <si>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</si>
  <si>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</si>
  <si>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</si>
  <si>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</si>
  <si>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</si>
  <si>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</si>
  <si>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</si>
  <si>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</si>
  <si>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</si>
  <si>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</si>
  <si>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</si>
  <si>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</si>
  <si>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</si>
  <si>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</si>
  <si>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</si>
  <si>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</si>
  <si>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</si>
  <si>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</si>
  <si>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</si>
  <si>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</si>
  <si>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</si>
  <si>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</si>
  <si>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</si>
  <si>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</si>
  <si>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</si>
  <si>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</si>
  <si>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</si>
  <si>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</si>
  <si>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</si>
  <si>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</si>
  <si>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</si>
  <si>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</si>
  <si>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</si>
  <si>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</si>
  <si>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</si>
  <si>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</si>
  <si>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</si>
  <si>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</si>
  <si>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</si>
  <si>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</si>
  <si>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</si>
  <si>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</si>
  <si>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</si>
  <si>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</si>
  <si>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</si>
  <si>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</si>
  <si>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</si>
  <si>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</si>
  <si>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</si>
  <si>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</si>
  <si>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</si>
  <si>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</si>
  <si>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</si>
  <si>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</si>
  <si>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</si>
  <si>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</si>
  <si>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</si>
  <si>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</si>
  <si>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</si>
  <si>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</si>
  <si>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</si>
  <si>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</si>
  <si>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</si>
  <si>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</si>
  <si>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</si>
  <si>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</si>
  <si>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</si>
  <si>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</si>
  <si>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</si>
  <si>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</si>
  <si>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</si>
  <si>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</si>
  <si>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</si>
  <si>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</si>
  <si>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</si>
  <si>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</si>
  <si>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</si>
  <si>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</si>
  <si>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</si>
  <si>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</si>
  <si>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</si>
  <si>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</si>
  <si>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</si>
  <si>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</si>
  <si>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</si>
  <si>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</si>
  <si>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</si>
  <si>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</si>
  <si>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</si>
  <si>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</si>
  <si>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</si>
  <si>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</si>
  <si>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</si>
  <si>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</si>
  <si>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</si>
  <si>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</si>
  <si>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</si>
  <si>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</si>
  <si>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</si>
  <si>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</si>
  <si>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</si>
  <si>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</si>
  <si>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</si>
  <si>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</si>
  <si>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</si>
  <si>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</si>
  <si>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</si>
  <si>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</si>
  <si>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</si>
  <si>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</si>
  <si>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</si>
  <si>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</si>
  <si>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</si>
  <si>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</si>
  <si>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</si>
  <si>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</si>
  <si>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</si>
  <si>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</si>
  <si>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</si>
  <si>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</si>
  <si>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</si>
  <si>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</si>
  <si>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</si>
  <si>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</si>
  <si>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</si>
  <si>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</si>
  <si>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</si>
  <si>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</si>
  <si>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</si>
  <si>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</si>
  <si>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</si>
  <si>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</si>
  <si>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</si>
  <si>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</si>
  <si>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</si>
  <si>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</si>
  <si>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</si>
  <si>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</si>
  <si>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</si>
  <si>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</si>
  <si>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</si>
  <si>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</si>
  <si>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</si>
  <si>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</si>
  <si>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</si>
  <si>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</si>
  <si>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</si>
  <si>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</si>
  <si>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</si>
  <si>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</si>
  <si>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</si>
  <si>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</si>
  <si>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</si>
  <si>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</si>
  <si>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</si>
  <si>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</si>
  <si>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</si>
  <si>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</si>
  <si>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</si>
  <si>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</si>
  <si>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</si>
  <si>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</si>
  <si>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</si>
  <si>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</si>
  <si>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</si>
  <si>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</si>
  <si>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</si>
  <si>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</si>
  <si>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</si>
  <si>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</si>
  <si>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</si>
  <si>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</si>
  <si>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</si>
  <si>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</si>
  <si>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</si>
  <si>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</si>
  <si>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</si>
  <si>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</si>
  <si>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</si>
  <si>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</si>
  <si>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</si>
  <si>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</si>
  <si>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</si>
  <si>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</si>
  <si>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</si>
  <si>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</si>
  <si>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</si>
  <si>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</si>
  <si>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</si>
  <si>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</si>
  <si>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</si>
  <si>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</si>
  <si>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</si>
  <si>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</si>
  <si>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</si>
  <si>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</si>
  <si>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</si>
  <si>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</si>
  <si>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</si>
  <si>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</si>
  <si>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</si>
  <si>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</si>
  <si>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</si>
  <si>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</si>
  <si>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</si>
  <si>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</si>
  <si>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</si>
  <si>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</si>
  <si>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</si>
  <si>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</si>
  <si>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</si>
  <si>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</si>
  <si>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</si>
  <si>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</si>
  <si>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</si>
  <si>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</si>
  <si>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</si>
  <si>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</si>
  <si>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</si>
  <si>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</si>
  <si>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</si>
  <si>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</si>
  <si>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</si>
  <si>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</si>
  <si>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</si>
  <si>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</si>
  <si>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</si>
  <si>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</si>
  <si>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</si>
  <si>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</si>
  <si>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</si>
  <si>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</si>
  <si>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</si>
  <si>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</si>
  <si>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</si>
  <si>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</si>
  <si>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</si>
  <si>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</si>
  <si>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</si>
  <si>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</si>
  <si>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</si>
  <si>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</si>
  <si>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</si>
  <si>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</si>
  <si>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</si>
  <si>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</si>
  <si>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</si>
  <si>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</si>
  <si>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</si>
  <si>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</si>
  <si>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</si>
  <si>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</si>
  <si>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</si>
  <si>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</si>
  <si>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</si>
  <si>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</si>
  <si>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</si>
  <si>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</si>
  <si>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</si>
  <si>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</si>
  <si>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</si>
  <si>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</si>
  <si>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</si>
  <si>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</si>
  <si>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</si>
  <si>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</si>
  <si>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</si>
  <si>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</si>
  <si>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</si>
  <si>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</si>
  <si>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</si>
  <si>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</si>
  <si>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</si>
  <si>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</si>
  <si>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</si>
  <si>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</si>
  <si>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</si>
  <si>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</si>
  <si>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</si>
  <si>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</si>
  <si>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</si>
  <si>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</si>
  <si>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</si>
  <si>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</si>
  <si>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</si>
  <si>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</si>
  <si>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</si>
  <si>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</si>
  <si>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</si>
  <si>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</si>
  <si>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</si>
  <si>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</si>
  <si>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</si>
  <si>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</si>
  <si>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</si>
  <si>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</si>
  <si>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</si>
  <si>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</si>
  <si>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</si>
  <si>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</si>
  <si>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</si>
  <si>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</si>
  <si>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</si>
  <si>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</si>
  <si>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</si>
  <si>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</si>
  <si>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</si>
  <si>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</si>
  <si>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</si>
  <si>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</si>
  <si>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</si>
  <si>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</si>
  <si>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</si>
  <si>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</si>
  <si>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</si>
  <si>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</si>
  <si>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</si>
  <si>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</si>
  <si>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</si>
  <si>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</si>
  <si>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</si>
  <si>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</si>
  <si>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</si>
  <si>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</si>
  <si>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</si>
  <si>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</si>
  <si>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</si>
  <si>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</si>
  <si>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</si>
  <si>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</si>
  <si>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</si>
  <si>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</si>
  <si>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</si>
  <si>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</si>
  <si>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</si>
  <si>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</si>
  <si>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</si>
  <si>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</si>
  <si>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</si>
  <si>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</si>
  <si>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</si>
  <si>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</si>
  <si>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</si>
  <si>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</si>
  <si>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</si>
  <si>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</si>
  <si>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</si>
  <si>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</si>
  <si>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</si>
  <si>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</si>
  <si>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</si>
  <si>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</si>
  <si>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</si>
  <si>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</si>
  <si>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</si>
  <si>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</si>
  <si>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</si>
  <si>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</si>
  <si>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</si>
  <si>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</si>
  <si>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</si>
  <si>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</si>
  <si>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</si>
  <si>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</si>
  <si>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</si>
  <si>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</si>
  <si>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</si>
  <si>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</si>
  <si>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</si>
  <si>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</si>
  <si>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</si>
  <si>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</si>
  <si>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</si>
  <si>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</si>
  <si>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</si>
  <si>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</si>
  <si>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</si>
  <si>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</si>
  <si>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</si>
  <si>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</si>
  <si>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</si>
  <si>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</si>
  <si>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</si>
  <si>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</si>
  <si>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</si>
  <si>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</si>
  <si>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</si>
  <si>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</si>
  <si>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</si>
  <si>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</si>
  <si>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</si>
  <si>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</si>
  <si>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</si>
  <si>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</si>
  <si>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</si>
  <si>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</si>
  <si>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</si>
  <si>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</si>
  <si>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</si>
  <si>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</si>
  <si>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</si>
  <si>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</si>
  <si>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</si>
  <si>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</si>
  <si>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</si>
  <si>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</si>
  <si>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</si>
  <si>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</si>
  <si>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</si>
  <si>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</si>
  <si>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</si>
  <si>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</si>
  <si>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</si>
  <si>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</si>
  <si>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</si>
  <si>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</si>
  <si>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</si>
  <si>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</si>
  <si>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</si>
  <si>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</si>
  <si>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</si>
  <si>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</si>
  <si>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</si>
  <si>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</si>
  <si>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</si>
  <si>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</si>
  <si>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</si>
  <si>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</si>
  <si>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</si>
  <si>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</si>
  <si>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</si>
  <si>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</si>
  <si>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</si>
  <si>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</si>
  <si>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</si>
  <si>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</si>
  <si>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</si>
  <si>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</si>
  <si>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</si>
  <si>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</si>
  <si>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</si>
  <si>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</si>
  <si>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</si>
  <si>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</si>
  <si>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</si>
  <si>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</si>
  <si>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</si>
  <si>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</si>
  <si>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</si>
  <si>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</si>
  <si>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</si>
  <si>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</si>
  <si>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</si>
  <si>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</si>
  <si>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</si>
  <si>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</si>
  <si>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</si>
  <si>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</si>
  <si>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</si>
  <si>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</si>
  <si>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</si>
  <si>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</si>
  <si>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</si>
  <si>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</si>
  <si>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</si>
  <si>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</si>
  <si>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</si>
  <si>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</si>
  <si>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</si>
  <si>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</si>
  <si>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</si>
  <si>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</si>
  <si>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</si>
  <si>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</si>
  <si>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</si>
  <si>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</si>
  <si>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</si>
  <si>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</si>
  <si>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</si>
  <si>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</si>
  <si>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</si>
  <si>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</si>
  <si>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</si>
  <si>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</si>
  <si>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</si>
  <si>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</si>
  <si>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</si>
  <si>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</si>
  <si>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</si>
  <si>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</si>
  <si>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</si>
  <si>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</si>
  <si>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</si>
  <si>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</si>
  <si>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</si>
  <si>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</si>
  <si>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</si>
  <si>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</si>
  <si>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</si>
  <si>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</si>
  <si>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</si>
  <si>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</si>
  <si>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</si>
  <si>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</si>
  <si>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</si>
  <si>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</si>
  <si>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</si>
  <si>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</si>
  <si>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</si>
  <si>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</si>
  <si>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</si>
  <si>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</si>
  <si>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</si>
  <si>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</si>
  <si>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</si>
  <si>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</si>
  <si>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</si>
  <si>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</si>
  <si>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</si>
  <si>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</si>
  <si>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</si>
  <si>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</si>
  <si>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</si>
  <si>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</si>
  <si>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</si>
  <si>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</si>
  <si>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</si>
  <si>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</si>
  <si>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</si>
  <si>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</si>
  <si>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</si>
  <si>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</si>
  <si>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</si>
  <si>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</si>
  <si>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</si>
  <si>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</si>
  <si>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</si>
  <si>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</si>
  <si>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</si>
  <si>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</si>
  <si>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</si>
  <si>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</si>
  <si>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</si>
  <si>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</si>
  <si>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</si>
  <si>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</si>
  <si>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</si>
  <si>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</si>
  <si>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</si>
  <si>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</si>
  <si>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</si>
  <si>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</si>
  <si>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</si>
  <si>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</si>
  <si>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</si>
  <si>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</si>
  <si>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</si>
  <si>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</si>
  <si>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</si>
  <si>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</si>
  <si>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</si>
  <si>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</si>
  <si>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</si>
  <si>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</si>
  <si>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</si>
  <si>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</si>
  <si>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</si>
  <si>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</si>
  <si>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</si>
  <si>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</si>
  <si>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</si>
  <si>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</si>
  <si>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</si>
  <si>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</si>
  <si>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</si>
  <si>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</si>
  <si>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</si>
  <si>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</si>
  <si>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</si>
  <si>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</si>
  <si>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</si>
  <si>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</si>
  <si>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</si>
  <si>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</si>
  <si>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</si>
  <si>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</si>
  <si>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</si>
  <si>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</si>
  <si>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</si>
  <si>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</si>
  <si>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</si>
  <si>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</si>
  <si>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</si>
  <si>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</si>
  <si>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</si>
  <si>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</si>
  <si>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</si>
  <si>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</si>
  <si>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</si>
  <si>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</si>
  <si>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</si>
  <si>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</si>
  <si>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</si>
  <si>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</si>
  <si>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</si>
  <si>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</si>
  <si>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</si>
  <si>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</si>
  <si>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</si>
  <si>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</si>
  <si>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</si>
  <si>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</si>
  <si>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</si>
  <si>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</si>
  <si>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</si>
  <si>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</si>
  <si>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</si>
  <si>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</si>
  <si>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</si>
  <si>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</si>
  <si>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</si>
  <si>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</si>
  <si>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</si>
  <si>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</si>
  <si>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</si>
  <si>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</si>
  <si>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</si>
  <si>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</si>
  <si>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</si>
  <si>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</si>
  <si>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</si>
  <si>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</si>
  <si>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</si>
  <si>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</si>
  <si>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</si>
  <si>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</si>
  <si>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</si>
  <si>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</si>
  <si>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</si>
  <si>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</si>
  <si>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</si>
  <si>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</si>
  <si>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</si>
  <si>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</si>
  <si>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</si>
  <si>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</si>
  <si>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</si>
  <si>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</si>
  <si>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</si>
  <si>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</si>
  <si>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</si>
  <si>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</si>
  <si>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</si>
  <si>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</si>
  <si>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</si>
  <si>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</si>
  <si>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</si>
  <si>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</si>
  <si>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</si>
  <si>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</si>
  <si>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</si>
  <si>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</si>
  <si>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</si>
  <si>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</si>
  <si>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</si>
  <si>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</si>
  <si>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</si>
  <si>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</si>
  <si>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</si>
  <si>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</si>
  <si>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</si>
  <si>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</si>
  <si>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</si>
  <si>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</si>
  <si>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</si>
  <si>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</si>
  <si>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</si>
  <si>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</si>
  <si>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</si>
  <si>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</si>
  <si>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</si>
  <si>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</si>
  <si>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</si>
  <si>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</si>
  <si>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</si>
  <si>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</si>
  <si>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</si>
  <si>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</si>
  <si>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</si>
  <si>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</si>
  <si>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</si>
  <si>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</si>
  <si>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</si>
  <si>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</si>
  <si>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</si>
  <si>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</si>
  <si>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</si>
  <si>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</si>
  <si>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</si>
  <si>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</si>
  <si>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</si>
  <si>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</si>
  <si>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</si>
  <si>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</si>
  <si>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</si>
  <si>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</si>
  <si>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</si>
  <si>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</si>
  <si>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</si>
  <si>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</si>
  <si>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</si>
  <si>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</si>
  <si>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</si>
  <si>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</si>
  <si>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</si>
  <si>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</si>
  <si>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</si>
  <si>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</si>
  <si>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</si>
  <si>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</si>
  <si>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</si>
  <si>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</si>
  <si>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</si>
  <si>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</si>
  <si>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</si>
  <si>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</si>
  <si>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</si>
  <si>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</si>
  <si>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</si>
  <si>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</si>
  <si>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</si>
  <si>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</si>
  <si>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</si>
  <si>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</si>
  <si>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</si>
  <si>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</si>
  <si>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</si>
  <si>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</si>
  <si>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</si>
  <si>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</si>
  <si>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</si>
  <si>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</si>
  <si>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</si>
  <si>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</si>
  <si>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</si>
  <si>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</si>
  <si>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</si>
  <si>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</si>
  <si>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</si>
  <si>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</si>
  <si>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</si>
  <si>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</si>
  <si>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</si>
  <si>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</si>
  <si>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</si>
  <si>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</si>
  <si>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</si>
  <si>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</si>
  <si>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</si>
  <si>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</si>
  <si>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</si>
  <si>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</si>
  <si>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</si>
  <si>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</si>
  <si>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</si>
  <si>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</si>
  <si>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</si>
  <si>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</si>
  <si>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</si>
  <si>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</si>
  <si>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</si>
  <si>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</si>
  <si>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</si>
  <si>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</si>
  <si>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</si>
  <si>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</si>
  <si>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</si>
  <si>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</si>
  <si>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</si>
  <si>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</si>
  <si>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</si>
  <si>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</si>
  <si>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</si>
  <si>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</si>
  <si>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</si>
  <si>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</si>
  <si>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</si>
  <si>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</si>
  <si>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</si>
  <si>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</si>
  <si>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</si>
  <si>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</si>
  <si>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</si>
  <si>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</si>
  <si>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</si>
  <si>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</si>
  <si>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</si>
  <si>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</si>
  <si>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</si>
  <si>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</si>
  <si>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</si>
  <si>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</si>
  <si>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</si>
  <si>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</si>
  <si>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</si>
  <si>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</si>
  <si>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</si>
  <si>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</si>
  <si>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</si>
  <si>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</si>
  <si>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</si>
  <si>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</si>
  <si>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</si>
  <si>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</si>
  <si>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</si>
  <si>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</si>
  <si>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</si>
  <si>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</si>
  <si>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</si>
  <si>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</si>
  <si>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</si>
  <si>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</si>
  <si>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</si>
  <si>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</si>
  <si>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</si>
  <si>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</si>
  <si>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</si>
  <si>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</si>
  <si>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</si>
  <si>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</si>
  <si>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</si>
  <si>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</si>
  <si>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</si>
  <si>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</si>
  <si>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</si>
  <si>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</si>
  <si>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</si>
  <si>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</si>
  <si>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</si>
  <si>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</si>
  <si>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</si>
  <si>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</si>
  <si>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</si>
  <si>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</si>
  <si>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</si>
  <si>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</si>
  <si>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</si>
  <si>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</si>
  <si>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</si>
  <si>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</si>
  <si>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</si>
  <si>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</si>
  <si>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</si>
  <si>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</si>
  <si>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</si>
  <si>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</si>
  <si>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</si>
  <si>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</si>
  <si>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</si>
  <si>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</si>
  <si>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</si>
  <si>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</si>
  <si>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</si>
  <si>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</si>
  <si>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</si>
  <si>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</si>
  <si>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</si>
  <si>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</si>
  <si>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</si>
  <si>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</si>
  <si>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</si>
  <si>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</si>
  <si>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</si>
  <si>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</si>
  <si>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</si>
  <si>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</si>
  <si>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</si>
  <si>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</si>
  <si>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</si>
  <si>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</si>
  <si>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</si>
  <si>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</si>
  <si>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</si>
  <si>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</si>
  <si>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</si>
  <si>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</si>
  <si>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</si>
  <si>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</si>
  <si>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</si>
  <si>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</si>
  <si>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</si>
  <si>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</si>
  <si>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</si>
  <si>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</si>
  <si>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</si>
  <si>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</si>
  <si>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</si>
  <si>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</si>
  <si>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</si>
  <si>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</si>
  <si>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</si>
  <si>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</si>
  <si>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</si>
  <si>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</si>
  <si>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</si>
  <si>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</si>
  <si>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</si>
  <si>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</si>
  <si>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</si>
  <si>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</si>
  <si>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</si>
  <si>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</si>
  <si>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</si>
  <si>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</si>
  <si>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</si>
  <si>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</si>
  <si>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</si>
  <si>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</si>
  <si>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</si>
  <si>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</si>
  <si>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</si>
  <si>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</si>
  <si>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</si>
  <si>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</si>
  <si>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</si>
  <si>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</si>
  <si>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</si>
  <si>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</si>
  <si>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</si>
  <si>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</si>
  <si>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</si>
  <si>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</si>
  <si>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</si>
  <si>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</si>
  <si>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</si>
  <si>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</si>
  <si>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</si>
  <si>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</si>
  <si>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</si>
  <si>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</si>
  <si>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</si>
  <si>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</si>
  <si>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</si>
  <si>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</si>
  <si>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</si>
  <si>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</si>
  <si>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</si>
  <si>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</si>
  <si>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</si>
  <si>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</si>
  <si>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</si>
  <si>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</si>
  <si>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</si>
  <si>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</si>
  <si>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</si>
  <si>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</si>
  <si>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</si>
  <si>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</si>
  <si>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</si>
  <si>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</si>
  <si>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</si>
  <si>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</si>
  <si>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</si>
  <si>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</si>
  <si>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</si>
  <si>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</si>
  <si>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</si>
  <si>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</si>
  <si>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</si>
  <si>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</si>
  <si>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</si>
  <si>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</si>
  <si>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</si>
  <si>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</si>
  <si>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</si>
  <si>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</si>
  <si>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</si>
  <si>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</si>
  <si>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</si>
  <si>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</si>
  <si>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</si>
  <si>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</si>
  <si>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</si>
  <si>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</si>
  <si>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</si>
  <si>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</si>
  <si>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</si>
  <si>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</si>
  <si>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</si>
  <si>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</si>
  <si>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</si>
  <si>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</si>
  <si>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</si>
  <si>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</si>
  <si>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</si>
  <si>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</si>
  <si>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</si>
  <si>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</si>
  <si>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</si>
  <si>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</si>
  <si>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</si>
  <si>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</si>
  <si>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</si>
  <si>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</si>
  <si>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</si>
  <si>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</si>
  <si>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</si>
  <si>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</si>
  <si>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</si>
  <si>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</si>
  <si>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</si>
  <si>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</si>
  <si>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</si>
  <si>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</si>
  <si>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</si>
  <si>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</si>
  <si>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</si>
  <si>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</si>
  <si>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</si>
  <si>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</si>
  <si>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</si>
  <si>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</si>
  <si>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</si>
  <si>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</si>
  <si>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</si>
  <si>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</si>
  <si>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</si>
  <si>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</si>
  <si>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</si>
  <si>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</si>
  <si>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</si>
  <si>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</si>
  <si>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</si>
  <si>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</si>
  <si>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</si>
  <si>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</si>
  <si>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</si>
  <si>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</si>
  <si>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</si>
  <si>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</si>
  <si>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</si>
  <si>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</si>
  <si>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</si>
  <si>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</si>
  <si>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</si>
  <si>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</si>
  <si>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</si>
  <si>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</si>
  <si>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</si>
  <si>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</si>
  <si>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</si>
  <si>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</si>
  <si>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</si>
  <si>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</si>
  <si>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</si>
  <si>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</si>
  <si>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</si>
  <si>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</si>
  <si>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</si>
  <si>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</si>
  <si>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</si>
  <si>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</si>
  <si>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</si>
  <si>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</si>
  <si>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</si>
  <si>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</si>
  <si>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</si>
  <si>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</si>
  <si>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</si>
  <si>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</si>
  <si>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</si>
  <si>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</si>
  <si>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</si>
  <si>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</si>
  <si>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</si>
  <si>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</si>
  <si>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</si>
  <si>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</si>
  <si>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</si>
  <si>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</si>
  <si>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</si>
  <si>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</si>
  <si>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</si>
  <si>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</si>
  <si>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</si>
  <si>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</si>
  <si>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</si>
  <si>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</si>
  <si>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</si>
  <si>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</si>
  <si>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</si>
  <si>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</si>
  <si>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</si>
  <si>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</si>
  <si>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</si>
  <si>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</si>
  <si>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</si>
  <si>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</si>
  <si>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</si>
  <si>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</si>
  <si>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</si>
  <si>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</si>
  <si>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</si>
  <si>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</si>
  <si>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</si>
  <si>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</si>
  <si>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</si>
  <si>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</si>
  <si>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</si>
  <si>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</si>
  <si>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</si>
  <si>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</si>
  <si>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</si>
  <si>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</si>
  <si>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</si>
  <si>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</si>
  <si>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</si>
  <si>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</si>
  <si>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</si>
  <si>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</si>
  <si>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</si>
  <si>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</si>
  <si>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</si>
  <si>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</si>
  <si>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</si>
  <si>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</si>
  <si>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</si>
  <si>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</si>
  <si>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</si>
  <si>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</si>
  <si>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</si>
  <si>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</si>
  <si>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</si>
  <si>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</si>
  <si>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</si>
  <si>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</si>
  <si>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</si>
  <si>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</si>
  <si>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</si>
  <si>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</si>
  <si>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</si>
  <si>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</si>
  <si>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</si>
  <si>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</si>
  <si>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</si>
  <si>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</si>
  <si>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</si>
  <si>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</si>
  <si>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</si>
  <si>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</si>
  <si>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</si>
  <si>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</si>
  <si>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</si>
  <si>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</si>
  <si>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</si>
  <si>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</si>
  <si>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</si>
  <si>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</si>
  <si>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</si>
  <si>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</si>
  <si>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</si>
  <si>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</si>
  <si>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</si>
  <si>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</si>
  <si>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</si>
  <si>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</si>
  <si>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</si>
  <si>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</si>
  <si>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</si>
  <si>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</si>
  <si>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</si>
  <si>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</si>
  <si>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</si>
  <si>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</si>
  <si>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</si>
  <si>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</si>
  <si>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</si>
  <si>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</si>
  <si>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</si>
  <si>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</si>
  <si>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</si>
  <si>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</si>
  <si>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</si>
  <si>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</si>
  <si>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</si>
  <si>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</si>
  <si>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</si>
  <si>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</si>
  <si>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</si>
  <si>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</si>
  <si>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</si>
  <si>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</si>
  <si>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</si>
  <si>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</si>
  <si>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</si>
  <si>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</si>
  <si>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</si>
  <si>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</si>
  <si>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</si>
  <si>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</si>
  <si>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</si>
  <si>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</si>
  <si>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</si>
  <si>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</si>
  <si>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</si>
  <si>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</si>
  <si>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</si>
  <si>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</si>
  <si>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</si>
  <si>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</si>
  <si>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</si>
  <si>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</si>
  <si>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</si>
  <si>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</si>
  <si>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</si>
  <si>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</si>
  <si>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</si>
  <si>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</si>
  <si>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</si>
  <si>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</si>
  <si>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</si>
  <si>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</si>
  <si>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</si>
  <si>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</si>
  <si>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</si>
  <si>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</si>
  <si>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</si>
  <si>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</si>
  <si>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</si>
  <si>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</si>
  <si>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</si>
  <si>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</si>
  <si>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</si>
  <si>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</si>
  <si>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</si>
  <si>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</si>
  <si>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</si>
  <si>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</si>
  <si>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</si>
  <si>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</si>
  <si>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</si>
  <si>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</si>
  <si>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</si>
  <si>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</si>
  <si>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</si>
  <si>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</si>
  <si>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</si>
  <si>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</si>
  <si>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</si>
  <si>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</si>
  <si>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</si>
  <si>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</si>
  <si>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</si>
  <si>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</si>
  <si>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</si>
  <si>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</si>
  <si>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</si>
  <si>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</si>
  <si>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</si>
  <si>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</si>
  <si>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</si>
  <si>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</si>
  <si>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</si>
  <si>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</si>
  <si>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</si>
  <si>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</si>
  <si>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</si>
  <si>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</si>
  <si>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</si>
  <si>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</si>
  <si>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</si>
  <si>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</si>
  <si>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</si>
  <si>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</si>
  <si>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</si>
  <si>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</si>
  <si>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</si>
  <si>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</si>
  <si>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</si>
  <si>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</si>
  <si>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</si>
  <si>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</si>
  <si>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</si>
  <si>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</si>
  <si>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</si>
  <si>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</si>
  <si>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</si>
  <si>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</si>
  <si>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</si>
  <si>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</si>
  <si>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</si>
  <si>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</si>
  <si>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</si>
  <si>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</si>
  <si>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</si>
  <si>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</si>
  <si>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</si>
  <si>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</si>
  <si>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</si>
  <si>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</si>
  <si>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</si>
  <si>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</si>
  <si>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</si>
  <si>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</si>
  <si>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</si>
  <si>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</si>
  <si>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</si>
  <si>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</si>
  <si>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</si>
  <si>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</si>
  <si>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</si>
  <si>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</si>
  <si>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</si>
  <si>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</si>
  <si>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</si>
  <si>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</si>
  <si>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</si>
  <si>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</si>
  <si>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</si>
  <si>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</si>
  <si>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</si>
  <si>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</si>
  <si>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</si>
  <si>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</si>
  <si>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</si>
  <si>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</si>
  <si>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</si>
  <si>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</si>
  <si>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</si>
  <si>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</si>
  <si>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</si>
  <si>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</si>
  <si>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</si>
  <si>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</si>
  <si>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</si>
  <si>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</si>
  <si>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</si>
  <si>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</si>
  <si>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</si>
  <si>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</si>
  <si>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</si>
  <si>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</si>
  <si>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</si>
  <si>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</si>
  <si>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</si>
  <si>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</si>
  <si>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</si>
  <si>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</si>
  <si>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</si>
  <si>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</si>
  <si>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</si>
  <si>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</si>
  <si>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</si>
  <si>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</si>
  <si>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</si>
  <si>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</si>
  <si>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</si>
  <si>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</si>
  <si>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</si>
  <si>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</si>
  <si>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</si>
  <si>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</si>
  <si>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</si>
  <si>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</si>
  <si>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</si>
  <si>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</si>
  <si>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</si>
  <si>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</si>
  <si>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</si>
  <si>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</si>
  <si>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</si>
  <si>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</si>
  <si>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</si>
  <si>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</si>
  <si>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</si>
  <si>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</si>
  <si>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</si>
  <si>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</si>
  <si>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</si>
  <si>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</si>
  <si>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</si>
  <si>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</si>
  <si>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</si>
  <si>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</si>
  <si>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</si>
  <si>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</si>
  <si>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</si>
  <si>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</si>
  <si>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</si>
  <si>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</si>
  <si>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</si>
  <si>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</si>
  <si>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</si>
  <si>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</si>
  <si>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</si>
  <si>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</si>
  <si>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</si>
  <si>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</si>
  <si>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</si>
  <si>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</si>
  <si>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</si>
  <si>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</si>
  <si>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</si>
  <si>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</si>
  <si>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</si>
  <si>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</si>
  <si>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</si>
  <si>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</si>
  <si>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</si>
  <si>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</si>
  <si>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</si>
  <si>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</si>
  <si>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</si>
  <si>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</si>
  <si>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</si>
  <si>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</si>
  <si>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</si>
  <si>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</si>
  <si>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</si>
  <si>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</si>
  <si>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</si>
  <si>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</si>
  <si>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</si>
  <si>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</si>
  <si>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</si>
  <si>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</si>
  <si>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</si>
  <si>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</si>
  <si>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</si>
  <si>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</si>
  <si>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</si>
  <si>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</si>
  <si>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</si>
  <si>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</si>
  <si>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</si>
  <si>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</si>
  <si>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</si>
  <si>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</si>
  <si>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</si>
  <si>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</si>
  <si>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</si>
  <si>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</si>
  <si>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</si>
  <si>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</si>
  <si>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</si>
  <si>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</si>
  <si>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</si>
  <si>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</si>
  <si>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</si>
  <si>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</si>
  <si>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</si>
  <si>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</si>
  <si>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</si>
  <si>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</si>
  <si>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</si>
  <si>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</si>
  <si>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</si>
  <si>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</si>
  <si>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</si>
  <si>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</si>
  <si>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</si>
  <si>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</si>
  <si>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</si>
  <si>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</si>
  <si>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</si>
  <si>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</si>
  <si>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</si>
  <si>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</si>
  <si>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</si>
  <si>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</si>
  <si>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</si>
  <si>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</si>
  <si>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</si>
  <si>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</si>
  <si>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</si>
  <si>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</si>
  <si>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</si>
  <si>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</si>
  <si>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</si>
  <si>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</si>
  <si>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</si>
  <si>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</si>
  <si>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</si>
  <si>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</si>
  <si>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</si>
  <si>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</si>
  <si>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</si>
  <si>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</si>
  <si>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</si>
  <si>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</si>
  <si>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</si>
  <si>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</si>
  <si>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</si>
  <si>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</si>
  <si>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</si>
  <si>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</si>
  <si>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</si>
  <si>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</si>
  <si>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</si>
  <si>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</si>
  <si>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</si>
  <si>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</si>
  <si>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</si>
  <si>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</si>
  <si>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</si>
  <si>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</si>
  <si>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</si>
  <si>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</si>
  <si>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</si>
  <si>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</si>
  <si>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</si>
  <si>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</si>
  <si>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</si>
  <si>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</si>
  <si>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</si>
  <si>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</si>
  <si>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</si>
  <si>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</si>
  <si>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</si>
  <si>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</si>
  <si>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</si>
  <si>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</si>
  <si>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</si>
  <si>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</si>
  <si>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</si>
  <si>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</si>
  <si>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</si>
  <si>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</si>
  <si>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</si>
  <si>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</si>
  <si>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</si>
  <si>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</si>
  <si>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</si>
  <si>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</si>
  <si>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</si>
  <si>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</si>
  <si>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</si>
  <si>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</si>
  <si>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</si>
  <si>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</si>
  <si>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</si>
  <si>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</si>
  <si>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</si>
  <si>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</si>
  <si>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</si>
  <si>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</si>
  <si>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</si>
  <si>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</si>
  <si>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</si>
  <si>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</si>
  <si>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</si>
  <si>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</si>
  <si>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</si>
  <si>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</si>
  <si>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</si>
  <si>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</si>
  <si>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</si>
  <si>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</si>
  <si>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</si>
  <si>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</si>
  <si>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</si>
  <si>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</si>
  <si>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</si>
  <si>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</si>
  <si>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</si>
  <si>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</si>
  <si>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</si>
  <si>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</si>
  <si>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</si>
  <si>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</si>
  <si>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</si>
  <si>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</si>
  <si>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</si>
  <si>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</si>
  <si>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</si>
  <si>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</si>
  <si>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</si>
  <si>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</si>
  <si>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</si>
  <si>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</si>
  <si>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</si>
  <si>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</si>
  <si>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</si>
  <si>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</si>
  <si>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</si>
  <si>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</si>
  <si>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</si>
  <si>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</si>
  <si>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</si>
  <si>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</si>
  <si>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</si>
  <si>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</si>
  <si>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</si>
  <si>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</si>
  <si>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</si>
  <si>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</si>
  <si>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</si>
  <si>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</si>
  <si>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</si>
  <si>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</si>
  <si>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</si>
  <si>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</si>
  <si>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</si>
  <si>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</si>
  <si>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</si>
  <si>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</si>
  <si>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</si>
  <si>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</si>
  <si>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</si>
  <si>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</si>
  <si>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</si>
  <si>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</si>
  <si>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</si>
  <si>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</si>
  <si>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</si>
  <si>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</si>
  <si>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</si>
  <si>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</si>
  <si>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</si>
  <si>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</si>
  <si>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</si>
  <si>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</si>
  <si>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</si>
  <si>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</si>
  <si>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</si>
  <si>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</si>
  <si>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</si>
  <si>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</si>
  <si>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</si>
  <si>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</si>
  <si>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</si>
  <si>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</si>
  <si>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</si>
  <si>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</si>
  <si>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</si>
  <si>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</si>
  <si>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</si>
  <si>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</si>
  <si>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</si>
  <si>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</si>
  <si>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</si>
  <si>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</si>
  <si>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</si>
  <si>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</si>
  <si>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</si>
  <si>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</si>
  <si>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</si>
  <si>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</si>
  <si>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</si>
  <si>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</si>
  <si>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</si>
  <si>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</si>
  <si>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</si>
  <si>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</si>
  <si>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</si>
  <si>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</si>
  <si>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</si>
  <si>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</si>
  <si>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</si>
  <si>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</si>
  <si>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</si>
  <si>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</si>
  <si>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</si>
  <si>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</si>
  <si>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</si>
  <si>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</si>
  <si>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</si>
  <si>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</si>
  <si>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</si>
  <si>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</si>
  <si>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</si>
  <si>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</si>
  <si>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</si>
  <si>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</si>
  <si>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</si>
  <si>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</si>
  <si>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</si>
  <si>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</si>
  <si>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</si>
  <si>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</si>
  <si>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</si>
  <si>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</si>
  <si>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</si>
  <si>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</si>
  <si>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</si>
  <si>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</si>
  <si>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</si>
  <si>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</si>
  <si>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</si>
  <si>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</si>
  <si>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</si>
  <si>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</si>
  <si>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</si>
  <si>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</si>
  <si>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</si>
  <si>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</si>
  <si>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</si>
  <si>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</si>
  <si>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</si>
  <si>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</si>
  <si>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</si>
  <si>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</si>
  <si>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</si>
  <si>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</si>
  <si>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</si>
  <si>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</si>
  <si>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</si>
  <si>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</si>
  <si>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</si>
  <si>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</si>
  <si>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</si>
  <si>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</si>
  <si>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</si>
  <si>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</si>
  <si>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</si>
  <si>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</si>
  <si>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</si>
  <si>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</si>
  <si>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</si>
  <si>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</si>
  <si>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</si>
  <si>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</si>
  <si>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</si>
  <si>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</si>
  <si>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</si>
  <si>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</si>
  <si>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</si>
  <si>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</si>
  <si>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</si>
  <si>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</si>
  <si>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</si>
  <si>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</si>
  <si>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</si>
  <si>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</si>
  <si>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</si>
  <si>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</si>
  <si>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</si>
  <si>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</si>
  <si>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</si>
  <si>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</si>
  <si>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</si>
  <si>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</si>
  <si>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</si>
  <si>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</si>
  <si>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</si>
  <si>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</si>
  <si>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</si>
  <si>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</si>
  <si>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</si>
  <si>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</si>
  <si>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</si>
  <si>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</si>
  <si>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</si>
  <si>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</si>
  <si>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</si>
  <si>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</si>
  <si>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</si>
  <si>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</si>
  <si>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</si>
  <si>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</si>
  <si>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</si>
  <si>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</si>
  <si>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</si>
  <si>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</si>
  <si>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</si>
  <si>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</si>
  <si>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</si>
  <si>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</si>
  <si>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</si>
  <si>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</si>
  <si>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</si>
  <si>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</si>
  <si>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</si>
  <si>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</si>
  <si>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</si>
  <si>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</si>
  <si>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</si>
  <si>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</si>
  <si>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</si>
  <si>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</si>
  <si>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</si>
  <si>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</si>
  <si>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</si>
  <si>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</si>
  <si>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</si>
  <si>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</si>
  <si>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</si>
  <si>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</si>
  <si>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</si>
  <si>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</si>
  <si>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</si>
  <si>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</si>
  <si>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</si>
  <si>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</si>
  <si>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</si>
  <si>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</si>
  <si>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</si>
  <si>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</si>
  <si>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</si>
  <si>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</si>
  <si>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</si>
  <si>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</si>
  <si>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</si>
  <si>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</si>
  <si>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</si>
  <si>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</si>
  <si>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</si>
  <si>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</si>
  <si>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</si>
  <si>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</si>
  <si>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</si>
  <si>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</si>
  <si>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</si>
  <si>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</si>
  <si>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</si>
  <si>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</si>
  <si>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</si>
  <si>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</si>
  <si>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</si>
  <si>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</si>
  <si>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</si>
  <si>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</si>
  <si>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</si>
  <si>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</si>
  <si>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</si>
  <si>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</si>
  <si>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</si>
  <si>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</si>
  <si>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</si>
  <si>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</si>
  <si>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</si>
  <si>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</si>
  <si>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</si>
  <si>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</si>
  <si>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</si>
  <si>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</si>
  <si>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</si>
  <si>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</si>
  <si>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</si>
  <si>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</si>
  <si>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</si>
  <si>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</si>
  <si>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</si>
  <si>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</si>
  <si>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</si>
  <si>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</si>
  <si>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</si>
  <si>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</si>
  <si>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</si>
  <si>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</si>
  <si>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</si>
  <si>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</si>
  <si>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</si>
  <si>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</si>
  <si>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</si>
  <si>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</si>
  <si>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</si>
  <si>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</si>
  <si>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</si>
  <si>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</si>
  <si>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</si>
  <si>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</si>
  <si>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</si>
  <si>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</si>
  <si>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</si>
  <si>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</si>
  <si>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</si>
  <si>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</si>
  <si>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</si>
  <si>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</si>
  <si>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</si>
  <si>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</si>
  <si>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</si>
  <si>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</si>
  <si>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</si>
  <si>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</si>
  <si>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</si>
  <si>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</si>
  <si>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</si>
  <si>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</si>
  <si>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</si>
  <si>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</si>
  <si>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</si>
  <si>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</si>
  <si>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</si>
  <si>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</si>
  <si>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</si>
  <si>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</si>
  <si>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</si>
  <si>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</si>
  <si>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</si>
  <si>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</si>
  <si>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</si>
  <si>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</si>
  <si>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</si>
  <si>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</si>
  <si>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</si>
  <si>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</si>
  <si>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</si>
  <si>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</si>
  <si>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</si>
  <si>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</si>
  <si>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</si>
  <si>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</si>
  <si>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</si>
  <si>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</si>
  <si>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</si>
  <si>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</si>
  <si>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</si>
  <si>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</si>
  <si>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</si>
  <si>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</si>
  <si>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</si>
  <si>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</si>
  <si>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</si>
  <si>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</si>
  <si>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</si>
  <si>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</si>
  <si>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</si>
  <si>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</si>
  <si>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</si>
  <si>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</si>
  <si>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</si>
  <si>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</si>
  <si>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</si>
  <si>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</si>
  <si>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</si>
  <si>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</si>
  <si>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</si>
  <si>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</si>
  <si>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</si>
  <si>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</si>
  <si>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</si>
  <si>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</si>
  <si>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</si>
  <si>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</si>
  <si>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</si>
  <si>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</si>
  <si>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</si>
  <si>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</si>
  <si>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</si>
  <si>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</si>
  <si>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</si>
  <si>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</si>
  <si>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</si>
  <si>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</si>
  <si>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</si>
  <si>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</si>
  <si>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</si>
  <si>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</si>
  <si>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</si>
  <si>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</si>
  <si>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</si>
  <si>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</si>
  <si>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</si>
  <si>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</si>
  <si>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</si>
  <si>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</si>
  <si>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</si>
  <si>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</si>
  <si>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</si>
  <si>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</si>
  <si>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</si>
  <si>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</si>
  <si>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</si>
  <si>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</si>
  <si>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</si>
  <si>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</si>
  <si>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</si>
  <si>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</si>
  <si>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</si>
  <si>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</si>
  <si>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</si>
  <si>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</si>
  <si>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</si>
  <si>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</si>
  <si>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</si>
  <si>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</si>
  <si>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</si>
  <si>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</si>
  <si>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</si>
  <si>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</si>
  <si>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</si>
  <si>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</si>
  <si>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</si>
  <si>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</si>
  <si>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</si>
  <si>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</si>
  <si>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</si>
  <si>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</si>
  <si>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</si>
  <si>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</si>
  <si>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</si>
  <si>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</si>
  <si>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</si>
  <si>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</si>
  <si>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</si>
  <si>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</si>
  <si>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</si>
  <si>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</si>
  <si>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</si>
  <si>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</si>
  <si>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</si>
  <si>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</si>
  <si>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</si>
  <si>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</si>
  <si>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</si>
  <si>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</si>
  <si>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</si>
  <si>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</si>
  <si>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</si>
  <si>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</si>
  <si>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</si>
  <si>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</si>
  <si>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</si>
  <si>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</si>
  <si>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</si>
  <si>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</si>
  <si>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</si>
  <si>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</si>
  <si>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</si>
  <si>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</si>
  <si>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</si>
  <si>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</si>
  <si>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</si>
  <si>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</si>
  <si>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</si>
  <si>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</si>
  <si>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</si>
  <si>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</si>
  <si>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</si>
  <si>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</si>
  <si>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</si>
  <si>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</si>
  <si>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</si>
  <si>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</si>
  <si>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</si>
  <si>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</si>
  <si>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</si>
  <si>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</si>
  <si>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</si>
  <si>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</si>
  <si>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</si>
  <si>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</si>
  <si>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</si>
  <si>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</si>
  <si>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</si>
  <si>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</si>
  <si>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</si>
  <si>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</si>
  <si>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</si>
  <si>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</si>
  <si>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</si>
  <si>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</si>
  <si>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</si>
  <si>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</si>
  <si>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</si>
  <si>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</si>
  <si>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</si>
  <si>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</si>
  <si>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</si>
  <si>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</si>
  <si>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</si>
  <si>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</si>
  <si>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</si>
  <si>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</si>
  <si>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</si>
  <si>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</si>
  <si>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</si>
  <si>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</si>
  <si>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</si>
  <si>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</si>
  <si>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</si>
  <si>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</si>
  <si>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</si>
  <si>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</si>
  <si>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</si>
  <si>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</si>
  <si>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</si>
  <si>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</si>
  <si>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</si>
  <si>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</si>
  <si>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</si>
  <si>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</si>
  <si>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</si>
  <si>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</si>
  <si>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</si>
  <si>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</si>
  <si>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</si>
  <si>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</si>
  <si>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</si>
  <si>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</si>
  <si>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</si>
  <si>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</si>
  <si>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</si>
  <si>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</si>
  <si>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</si>
  <si>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</si>
  <si>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</si>
  <si>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</si>
  <si>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</si>
  <si>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</si>
  <si>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</si>
  <si>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</si>
  <si>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</si>
  <si>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</si>
  <si>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</si>
  <si>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</si>
  <si>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</si>
  <si>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</si>
  <si>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</si>
  <si>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</si>
  <si>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</si>
  <si>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</si>
  <si>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</si>
  <si>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</si>
  <si>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</si>
  <si>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</si>
  <si>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</si>
  <si>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</si>
  <si>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</si>
  <si>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</si>
  <si>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</si>
  <si>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</si>
  <si>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</si>
  <si>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</si>
  <si>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</si>
  <si>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</si>
  <si>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</si>
  <si>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</si>
  <si>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</si>
  <si>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</si>
  <si>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</si>
  <si>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</si>
  <si>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</si>
  <si>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</si>
  <si>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</si>
  <si>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</si>
  <si>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</si>
  <si>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</si>
  <si>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</si>
  <si>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</si>
  <si>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</si>
  <si>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</si>
  <si>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</si>
  <si>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</si>
  <si>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</si>
  <si>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</si>
  <si>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</si>
  <si>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</si>
  <si>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</si>
  <si>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</si>
  <si>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</si>
  <si>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</si>
  <si>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</si>
  <si>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</si>
  <si>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</si>
  <si>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</si>
  <si>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</si>
  <si>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</si>
  <si>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</si>
  <si>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</si>
  <si>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</si>
  <si>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</si>
  <si>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</si>
  <si>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</si>
  <si>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</si>
  <si>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</si>
  <si>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</si>
  <si>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</si>
  <si>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</si>
  <si>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</si>
  <si>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</si>
  <si>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</si>
  <si>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</si>
  <si>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</si>
  <si>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</si>
  <si>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</si>
  <si>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</si>
  <si>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</si>
  <si>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</si>
  <si>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</si>
  <si>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</si>
  <si>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</si>
  <si>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</si>
  <si>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</si>
  <si>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</si>
  <si>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</si>
  <si>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</si>
  <si>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</si>
  <si>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</si>
  <si>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</si>
  <si>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</si>
  <si>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</si>
  <si>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</si>
  <si>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</si>
  <si>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</si>
  <si>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</si>
  <si>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</si>
  <si>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</si>
  <si>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</si>
  <si>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</si>
  <si>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</si>
  <si>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</si>
  <si>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</si>
  <si>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</si>
  <si>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</si>
  <si>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</si>
  <si>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</si>
  <si>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</si>
  <si>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</si>
  <si>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</si>
  <si>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</si>
  <si>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</si>
  <si>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</si>
  <si>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</si>
  <si>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</si>
  <si>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</si>
  <si>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</si>
  <si>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</si>
  <si>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</si>
  <si>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</si>
  <si>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</si>
  <si>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</si>
  <si>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</si>
  <si>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</si>
  <si>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</si>
  <si>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</si>
  <si>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</si>
  <si>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</si>
  <si>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</si>
  <si>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</si>
  <si>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</si>
  <si>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</si>
  <si>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</si>
  <si>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</si>
  <si>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</si>
  <si>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</si>
  <si>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</si>
  <si>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</si>
  <si>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</si>
  <si>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</si>
  <si>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</si>
  <si>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</si>
  <si>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</si>
  <si>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</si>
  <si>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</si>
  <si>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</si>
  <si>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</si>
  <si>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</si>
  <si>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</si>
  <si>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</si>
  <si>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</si>
  <si>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</si>
  <si>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</si>
  <si>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</si>
  <si>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</si>
  <si>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</si>
  <si>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</si>
  <si>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</si>
  <si>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</si>
  <si>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</si>
  <si>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</si>
  <si>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</si>
  <si>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</si>
  <si>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</si>
  <si>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</si>
  <si>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</si>
  <si>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</si>
  <si>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</si>
  <si>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</si>
  <si>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</si>
  <si>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</si>
  <si>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</si>
  <si>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</si>
  <si>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</si>
  <si>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</si>
  <si>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</si>
  <si>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</si>
  <si>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</si>
  <si>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</si>
  <si>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</si>
  <si>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</si>
  <si>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</si>
  <si>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</si>
  <si>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</si>
  <si>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</si>
  <si>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</si>
  <si>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</si>
  <si>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</si>
  <si>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</si>
  <si>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</si>
  <si>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</si>
  <si>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</si>
  <si>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</si>
  <si>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</si>
  <si>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</si>
  <si>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</si>
  <si>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</si>
  <si>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</si>
  <si>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</si>
  <si>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</si>
  <si>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</si>
  <si>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</si>
  <si>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</si>
  <si>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</si>
  <si>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</si>
  <si>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</si>
  <si>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</si>
  <si>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</si>
  <si>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</si>
  <si>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</si>
  <si>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</si>
  <si>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</si>
  <si>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</si>
  <si>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</si>
  <si>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</si>
  <si>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</si>
  <si>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</si>
  <si>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</si>
  <si>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</si>
  <si>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</si>
  <si>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</si>
  <si>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</si>
  <si>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</si>
  <si>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</si>
  <si>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</si>
  <si>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</si>
  <si>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</si>
  <si>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</si>
  <si>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</si>
  <si>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</si>
  <si>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</si>
  <si>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</si>
  <si>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</si>
  <si>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</si>
  <si>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</si>
  <si>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</si>
  <si>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</si>
  <si>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</si>
  <si>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</si>
  <si>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</si>
  <si>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</si>
  <si>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</si>
  <si>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</si>
  <si>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</si>
  <si>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</si>
  <si>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</si>
  <si>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</si>
  <si>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</si>
  <si>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</si>
  <si>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</si>
  <si>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</si>
  <si>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</si>
  <si>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</si>
  <si>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</si>
  <si>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</si>
  <si>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</si>
  <si>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</si>
  <si>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</si>
  <si>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</si>
  <si>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</si>
  <si>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</si>
  <si>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</si>
  <si>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</si>
  <si>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</si>
  <si>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</si>
  <si>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</si>
  <si>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</si>
  <si>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</si>
  <si>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</si>
  <si>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</si>
  <si>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</si>
  <si>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</si>
  <si>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</si>
  <si>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</si>
  <si>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</si>
  <si>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</si>
  <si>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</si>
  <si>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</si>
  <si>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</si>
  <si>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</si>
  <si>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</si>
  <si>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</si>
  <si>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</si>
  <si>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</si>
  <si>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</si>
  <si>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</si>
  <si>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</si>
  <si>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</si>
  <si>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</si>
  <si>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</si>
  <si>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</si>
  <si>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</si>
  <si>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</si>
  <si>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</si>
  <si>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</si>
  <si>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</si>
  <si>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</si>
  <si>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</si>
  <si>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</si>
  <si>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</si>
  <si>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</si>
  <si>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</si>
  <si>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</si>
  <si>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</si>
  <si>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</si>
  <si>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</si>
  <si>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</si>
  <si>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</si>
  <si>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</si>
  <si>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</si>
  <si>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</si>
  <si>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</si>
  <si>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</si>
  <si>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</si>
  <si>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</si>
  <si>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</si>
  <si>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</si>
  <si>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</si>
  <si>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</si>
  <si>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</si>
  <si>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</si>
  <si>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</si>
  <si>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</si>
  <si>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</si>
  <si>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</si>
  <si>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</si>
  <si>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</si>
  <si>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</si>
  <si>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</si>
  <si>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</si>
  <si>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</si>
  <si>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</si>
  <si>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</si>
  <si>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</si>
  <si>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</si>
  <si>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</si>
  <si>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</si>
  <si>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</si>
  <si>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</si>
  <si>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</si>
  <si>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</si>
  <si>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</si>
  <si>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</si>
  <si>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</si>
  <si>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</si>
  <si>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</si>
  <si>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</si>
  <si>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</si>
  <si>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</si>
  <si>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</si>
  <si>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</si>
  <si>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</si>
  <si>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</si>
  <si>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</si>
  <si>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</si>
  <si>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</si>
  <si>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</si>
  <si>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</si>
  <si>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</si>
  <si>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</si>
  <si>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</si>
  <si>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</si>
  <si>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</si>
  <si>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</si>
  <si>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</si>
  <si>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</si>
  <si>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</si>
  <si>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</si>
  <si>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</si>
  <si>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</si>
  <si>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</si>
  <si>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</si>
  <si>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</si>
  <si>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</si>
  <si>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</si>
  <si>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</si>
  <si>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</si>
  <si>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</si>
  <si>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</si>
  <si>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</si>
  <si>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</si>
  <si>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</si>
  <si>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</si>
  <si>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</si>
  <si>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</si>
  <si>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</si>
  <si>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</si>
  <si>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</si>
  <si>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</si>
  <si>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</si>
  <si>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</si>
  <si>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</si>
  <si>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</si>
  <si>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</si>
  <si>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</si>
  <si>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</si>
  <si>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</si>
  <si>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</si>
  <si>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</si>
  <si>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</si>
  <si>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</si>
  <si>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</si>
  <si>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</si>
  <si>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</si>
  <si>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</si>
  <si>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</si>
  <si>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</si>
  <si>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</si>
  <si>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</si>
  <si>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</si>
  <si>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</si>
  <si>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</si>
  <si>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</si>
  <si>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</si>
  <si>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</si>
  <si>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</si>
  <si>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</si>
  <si>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</si>
  <si>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</si>
  <si>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</si>
  <si>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</si>
  <si>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</si>
  <si>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</si>
  <si>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</si>
  <si>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</si>
  <si>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</si>
  <si>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</si>
  <si>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</si>
  <si>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</si>
  <si>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</si>
  <si>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</si>
  <si>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</si>
  <si>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</si>
  <si>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</si>
  <si>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</si>
  <si>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</si>
  <si>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</si>
  <si>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</si>
  <si>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</si>
  <si>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</si>
  <si>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</si>
  <si>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</si>
  <si>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</si>
  <si>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</si>
  <si>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</si>
  <si>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</si>
  <si>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</si>
  <si>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</si>
  <si>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</si>
  <si>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</si>
  <si>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</si>
  <si>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</si>
  <si>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</si>
  <si>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</si>
  <si>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</si>
  <si>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</si>
  <si>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</si>
  <si>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</si>
  <si>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</si>
  <si>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</si>
  <si>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</si>
  <si>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</si>
  <si>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</si>
  <si>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</si>
  <si>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</si>
  <si>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</si>
  <si>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</si>
  <si>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</si>
  <si>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</si>
  <si>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</si>
  <si>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</si>
  <si>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</si>
  <si>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</si>
  <si>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</si>
  <si>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</si>
  <si>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</si>
  <si>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</si>
  <si>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</si>
  <si>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</si>
  <si>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</si>
  <si>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</si>
  <si>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</si>
  <si>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</si>
  <si>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</si>
  <si>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</si>
  <si>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</si>
  <si>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</si>
  <si>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</si>
  <si>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</si>
  <si>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</si>
  <si>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</si>
  <si>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</si>
  <si>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</si>
  <si>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</si>
  <si>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</si>
  <si>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</si>
  <si>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</si>
  <si>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</si>
  <si>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</si>
  <si>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</si>
  <si>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</si>
  <si>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</si>
  <si>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</si>
  <si>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</si>
  <si>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</si>
  <si>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</si>
  <si>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</si>
  <si>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</si>
  <si>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</si>
  <si>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</si>
  <si>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</si>
  <si>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</si>
  <si>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</si>
  <si>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</si>
  <si>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</si>
  <si>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</si>
  <si>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</si>
  <si>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</si>
  <si>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</si>
  <si>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</si>
  <si>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</si>
  <si>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</si>
  <si>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</si>
  <si>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</si>
  <si>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</si>
  <si>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</si>
  <si>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</si>
  <si>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</si>
  <si>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</si>
  <si>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</si>
  <si>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</si>
  <si>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</si>
  <si>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</si>
  <si>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</si>
  <si>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</si>
  <si>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</si>
  <si>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</si>
  <si>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</si>
  <si>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</si>
  <si>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</si>
  <si>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</si>
  <si>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</si>
  <si>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</si>
  <si>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</si>
  <si>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</si>
  <si>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</si>
  <si>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</si>
  <si>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</si>
  <si>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</si>
  <si>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</si>
  <si>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</si>
  <si>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</si>
  <si>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</si>
  <si>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</si>
  <si>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</si>
  <si>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</si>
  <si>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</si>
  <si>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</si>
  <si>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</si>
  <si>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</si>
  <si>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</si>
  <si>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</si>
  <si>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</si>
  <si>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</si>
  <si>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</si>
  <si>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</si>
  <si>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</si>
  <si>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</si>
  <si>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</si>
  <si>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</si>
  <si>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</si>
  <si>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</si>
  <si>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</si>
  <si>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</si>
  <si>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</si>
  <si>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</si>
  <si>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</si>
  <si>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</si>
  <si>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</si>
  <si>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</si>
  <si>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</si>
  <si>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</si>
  <si>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</si>
  <si>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</si>
  <si>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</si>
  <si>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</si>
  <si>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</si>
  <si>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</si>
  <si>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</si>
  <si>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</si>
  <si>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</si>
  <si>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</si>
  <si>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</si>
  <si>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</si>
  <si>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</si>
  <si>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</si>
  <si>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</si>
  <si>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</si>
  <si>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</si>
  <si>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</si>
  <si>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</si>
  <si>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</si>
  <si>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</si>
  <si>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</si>
  <si>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</si>
  <si>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</si>
  <si>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</si>
  <si>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</si>
  <si>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</si>
  <si>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</si>
  <si>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</si>
  <si>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</si>
  <si>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</si>
  <si>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</si>
  <si>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</si>
  <si>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</si>
  <si>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</si>
  <si>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</si>
  <si>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</si>
  <si>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</si>
  <si>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</si>
  <si>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</si>
  <si>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</si>
  <si>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</si>
  <si>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</si>
  <si>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</si>
  <si>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</si>
  <si>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</si>
  <si>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</si>
  <si>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</si>
  <si>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</si>
  <si>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</si>
  <si>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</si>
  <si>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</si>
  <si>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</si>
  <si>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</si>
  <si>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</si>
  <si>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</si>
  <si>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</si>
  <si>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</si>
  <si>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</si>
  <si>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</si>
  <si>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</si>
  <si>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</si>
  <si>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</si>
  <si>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</si>
  <si>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</si>
  <si>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</si>
  <si>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</si>
  <si>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</si>
  <si>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</si>
  <si>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</si>
  <si>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</si>
  <si>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</si>
  <si>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</si>
  <si>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</si>
  <si>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</si>
  <si>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</si>
  <si>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</si>
  <si>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</si>
  <si>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</si>
  <si>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</si>
  <si>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</si>
  <si>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</si>
  <si>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</si>
  <si>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</si>
  <si>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</si>
  <si>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</si>
  <si>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</si>
  <si>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</si>
  <si>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</si>
  <si>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</si>
  <si>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</si>
  <si>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</si>
  <si>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</si>
  <si>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</si>
  <si>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</si>
  <si>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</si>
  <si>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</si>
  <si>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</si>
  <si>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</si>
  <si>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</si>
  <si>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</si>
  <si>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</si>
  <si>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</si>
  <si>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</si>
  <si>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</si>
  <si>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</si>
  <si>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</si>
  <si>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</si>
  <si>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</si>
  <si>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</si>
  <si>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</si>
  <si>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</si>
  <si>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</si>
  <si>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</si>
  <si>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</si>
  <si>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</si>
  <si>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</si>
  <si>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</si>
  <si>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</si>
  <si>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</si>
  <si>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</si>
  <si>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</si>
  <si>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</si>
  <si>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</si>
  <si>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</si>
  <si>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</si>
  <si>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</si>
  <si>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</si>
  <si>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</si>
  <si>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</si>
  <si>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</si>
  <si>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</si>
  <si>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</si>
  <si>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</si>
  <si>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</si>
  <si>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</si>
  <si>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</si>
  <si>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</si>
  <si>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</si>
  <si>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</si>
  <si>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</si>
  <si>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</si>
  <si>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</si>
  <si>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</si>
  <si>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</si>
  <si>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</si>
  <si>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</si>
  <si>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</si>
  <si>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</si>
  <si>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</si>
  <si>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</si>
  <si>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</si>
  <si>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</si>
  <si>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</si>
  <si>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</si>
  <si>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</si>
  <si>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</si>
  <si>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</si>
  <si>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</si>
  <si>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</si>
  <si>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</si>
  <si>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</si>
  <si>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</si>
  <si>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</si>
  <si>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</si>
  <si>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</si>
  <si>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</si>
  <si>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</si>
  <si>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</si>
  <si>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</si>
  <si>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</si>
  <si>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</si>
  <si>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</si>
  <si>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</si>
  <si>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</si>
  <si>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</si>
  <si>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</si>
  <si>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</si>
  <si>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</si>
  <si>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</si>
  <si>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</si>
  <si>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</si>
  <si>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</si>
  <si>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</si>
  <si>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</si>
  <si>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</si>
  <si>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</si>
  <si>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</si>
  <si>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</si>
  <si>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</si>
  <si>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</si>
  <si>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</si>
  <si>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</si>
  <si>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</si>
  <si>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</si>
  <si>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</si>
  <si>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</si>
  <si>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</si>
  <si>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</si>
  <si>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</si>
  <si>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</si>
  <si>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</si>
  <si>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</si>
  <si>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</si>
  <si>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</si>
  <si>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</si>
  <si>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</si>
  <si>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</si>
  <si>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</si>
  <si>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</si>
  <si>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</si>
  <si>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</si>
  <si>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</si>
  <si>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</si>
  <si>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</si>
  <si>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</si>
  <si>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</si>
  <si>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</si>
  <si>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</si>
  <si>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</si>
  <si>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</si>
  <si>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</si>
  <si>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</si>
  <si>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</si>
  <si>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</si>
  <si>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</si>
  <si>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</si>
  <si>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</si>
  <si>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</si>
  <si>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</si>
  <si>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</si>
  <si>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</si>
  <si>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</si>
  <si>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</si>
  <si>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</si>
  <si>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</si>
  <si>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</si>
  <si>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</si>
  <si>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</si>
  <si>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</si>
  <si>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</si>
  <si>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</si>
  <si>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</si>
  <si>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</si>
  <si>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</si>
  <si>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</si>
  <si>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</si>
  <si>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</si>
  <si>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</si>
  <si>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</si>
  <si>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</si>
  <si>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</si>
  <si>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</si>
  <si>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</si>
  <si>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</si>
  <si>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</si>
  <si>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</si>
  <si>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</si>
  <si>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</si>
  <si>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</si>
  <si>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</si>
  <si>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</si>
  <si>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</si>
  <si>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</si>
  <si>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</si>
  <si>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</si>
  <si>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</si>
  <si>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</si>
  <si>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</si>
  <si>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</si>
  <si>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</si>
  <si>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</si>
  <si>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</si>
  <si>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</si>
  <si>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</si>
  <si>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</si>
  <si>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</si>
  <si>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</si>
  <si>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</si>
  <si>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</si>
  <si>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</si>
  <si>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</si>
  <si>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</si>
  <si>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</si>
  <si>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</si>
  <si>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</si>
  <si>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</si>
  <si>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</si>
  <si>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</si>
  <si>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</si>
  <si>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</si>
  <si>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</si>
  <si>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</si>
  <si>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</si>
  <si>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</si>
  <si>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</si>
  <si>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</si>
  <si>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</si>
  <si>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</si>
  <si>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</si>
  <si>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</si>
  <si>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</si>
  <si>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</si>
  <si>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</si>
  <si>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</si>
  <si>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</si>
  <si>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</si>
  <si>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</si>
  <si>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</si>
  <si>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</si>
  <si>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</si>
  <si>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</si>
  <si>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</si>
  <si>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</si>
  <si>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</si>
  <si>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</si>
  <si>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</si>
  <si>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</si>
  <si>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</si>
  <si>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</si>
  <si>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</si>
  <si>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</si>
  <si>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</si>
  <si>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</si>
  <si>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</si>
  <si>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</si>
  <si>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</si>
  <si>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</si>
  <si>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</si>
  <si>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</si>
  <si>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</si>
  <si>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</si>
  <si>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</si>
  <si>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</si>
  <si>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</si>
  <si>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</si>
  <si>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</si>
  <si>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</si>
  <si>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</si>
  <si>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</si>
  <si>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</si>
  <si>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</si>
  <si>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</si>
  <si>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</si>
  <si>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</si>
  <si>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</si>
  <si>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</si>
  <si>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</si>
  <si>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</si>
  <si>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</si>
  <si>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</si>
  <si>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</si>
  <si>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</si>
  <si>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</si>
  <si>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</si>
  <si>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</si>
  <si>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</si>
  <si>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</si>
  <si>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</si>
  <si>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</si>
  <si>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</si>
  <si>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</si>
  <si>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</si>
  <si>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</si>
  <si>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</si>
  <si>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</si>
  <si>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</si>
  <si>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</si>
  <si>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</si>
  <si>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</si>
  <si>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</si>
  <si>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</si>
  <si>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</si>
  <si>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</si>
  <si>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</si>
  <si>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</si>
  <si>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</si>
  <si>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</si>
  <si>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</si>
  <si>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</si>
  <si>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</si>
  <si>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</si>
  <si>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</si>
  <si>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</si>
  <si>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</si>
  <si>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</si>
  <si>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</si>
  <si>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</si>
  <si>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</si>
  <si>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</si>
  <si>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</si>
  <si>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</si>
  <si>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</si>
  <si>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</si>
  <si>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</si>
  <si>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</si>
  <si>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</si>
  <si>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</si>
  <si>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</si>
  <si>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</si>
  <si>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</si>
  <si>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</si>
  <si>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</si>
  <si>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</si>
  <si>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</si>
  <si>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</si>
  <si>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</si>
  <si>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</si>
  <si>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</si>
  <si>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</si>
  <si>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</si>
  <si>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</si>
  <si>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</si>
  <si>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</si>
  <si>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</si>
  <si>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</si>
  <si>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</si>
  <si>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</si>
  <si>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</si>
  <si>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</si>
  <si>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</si>
  <si>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</si>
  <si>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</si>
  <si>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</si>
  <si>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</si>
  <si>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</si>
  <si>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</si>
  <si>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</si>
  <si>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</si>
  <si>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</si>
  <si>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</si>
  <si>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</si>
  <si>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</si>
  <si>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</si>
  <si>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</si>
  <si>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</si>
  <si>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</si>
  <si>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</si>
  <si>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</si>
  <si>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</si>
  <si>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</si>
  <si>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</si>
  <si>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</si>
  <si>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</si>
  <si>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</si>
  <si>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</si>
  <si>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</si>
  <si>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</si>
  <si>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</si>
  <si>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</si>
  <si>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</si>
  <si>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</si>
  <si>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</si>
  <si>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</si>
  <si>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</si>
  <si>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</si>
  <si>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</si>
  <si>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</si>
  <si>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</si>
  <si>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</si>
  <si>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</si>
  <si>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</si>
  <si>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</si>
  <si>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</si>
  <si>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</si>
  <si>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</si>
  <si>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</si>
  <si>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</si>
  <si>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</si>
  <si>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</si>
  <si>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</si>
  <si>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</si>
  <si>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</si>
  <si>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</si>
  <si>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</si>
  <si>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</si>
  <si>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</si>
  <si>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</si>
  <si>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</si>
  <si>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</si>
  <si>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</si>
  <si>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</si>
  <si>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</si>
  <si>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</si>
  <si>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</si>
  <si>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</si>
  <si>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</si>
  <si>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</si>
  <si>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</si>
  <si>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</si>
  <si>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</si>
  <si>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</si>
  <si>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</si>
  <si>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</si>
  <si>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</si>
  <si>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</si>
  <si>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</si>
  <si>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</si>
  <si>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</si>
  <si>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</si>
  <si>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</si>
  <si>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</si>
  <si>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</si>
  <si>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</si>
  <si>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</si>
  <si>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</si>
  <si>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</si>
  <si>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</si>
  <si>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</si>
  <si>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</si>
  <si>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</si>
  <si>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</si>
  <si>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</si>
  <si>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</si>
  <si>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</si>
  <si>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</si>
  <si>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</si>
  <si>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</si>
  <si>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</si>
  <si>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</si>
  <si>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</si>
  <si>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</si>
  <si>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</si>
  <si>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</si>
  <si>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</si>
  <si>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</si>
  <si>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</si>
  <si>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</si>
  <si>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</si>
  <si>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</si>
  <si>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</si>
  <si>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</si>
  <si>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</si>
  <si>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</si>
  <si>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</si>
  <si>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</si>
  <si>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</si>
  <si>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</si>
  <si>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</si>
  <si>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</si>
  <si>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</si>
  <si>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</si>
  <si>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</si>
  <si>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</si>
  <si>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</si>
  <si>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</si>
  <si>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</si>
  <si>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</si>
  <si>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</si>
  <si>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</si>
  <si>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</si>
  <si>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</si>
  <si>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</si>
  <si>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</si>
  <si>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</si>
  <si>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</si>
  <si>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</si>
  <si>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</si>
  <si>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</si>
  <si>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</si>
  <si>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</si>
  <si>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</si>
  <si>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</si>
  <si>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</si>
  <si>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</si>
  <si>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</si>
  <si>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</si>
  <si>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</si>
  <si>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</si>
  <si>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</si>
  <si>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</si>
  <si>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</si>
  <si>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</si>
  <si>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</si>
  <si>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</si>
  <si>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</si>
  <si>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</si>
  <si>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</si>
  <si>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</si>
  <si>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</si>
  <si>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</si>
  <si>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</si>
  <si>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</si>
  <si>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</si>
  <si>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</si>
  <si>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</si>
  <si>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</si>
  <si>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</si>
  <si>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</si>
  <si>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</si>
  <si>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</si>
  <si>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</si>
  <si>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</si>
  <si>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</si>
  <si>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</si>
  <si>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</si>
  <si>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</si>
  <si>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</si>
  <si>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</si>
  <si>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</si>
  <si>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</si>
  <si>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</si>
  <si>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</si>
  <si>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</si>
  <si>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</si>
  <si>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</si>
  <si>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</si>
  <si>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</si>
  <si>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</si>
  <si>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</si>
  <si>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</si>
  <si>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</si>
  <si>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</si>
  <si>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</si>
  <si>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</si>
  <si>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</si>
  <si>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</si>
  <si>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</si>
  <si>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</si>
  <si>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</si>
  <si>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</si>
  <si>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</si>
  <si>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</si>
  <si>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</si>
  <si>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</si>
  <si>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</si>
  <si>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</si>
  <si>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</si>
  <si>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</si>
  <si>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</si>
  <si>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</si>
  <si>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</si>
  <si>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</si>
  <si>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</si>
  <si>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</si>
  <si>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</si>
  <si>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</si>
  <si>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</si>
  <si>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</si>
  <si>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</si>
  <si>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</si>
  <si>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</si>
  <si>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</si>
  <si>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</si>
  <si>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</si>
  <si>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</si>
  <si>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</si>
  <si>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</si>
  <si>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</si>
  <si>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</si>
  <si>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</si>
  <si>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</si>
  <si>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</si>
  <si>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</si>
  <si>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</si>
  <si>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</si>
  <si>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</si>
  <si>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</si>
  <si>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</si>
  <si>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</si>
  <si>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</si>
  <si>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</si>
  <si>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</si>
  <si>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</si>
  <si>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</si>
  <si>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</si>
  <si>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</si>
  <si>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</si>
  <si>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</si>
  <si>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</si>
  <si>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</si>
  <si>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</si>
  <si>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</si>
  <si>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</si>
  <si>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</si>
  <si>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</si>
  <si>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</si>
  <si>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</si>
  <si>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</si>
  <si>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</si>
  <si>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</si>
  <si>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</si>
  <si>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</si>
  <si>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</si>
  <si>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</si>
  <si>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</si>
  <si>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</si>
  <si>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</si>
  <si>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</si>
  <si>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</si>
  <si>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</si>
  <si>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</si>
  <si>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</si>
  <si>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</si>
  <si>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</si>
  <si>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</si>
  <si>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</si>
  <si>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</si>
  <si>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</si>
  <si>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</si>
  <si>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</si>
  <si>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</si>
  <si>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</si>
  <si>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</si>
  <si>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</si>
  <si>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</si>
  <si>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</si>
  <si>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</si>
  <si>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</si>
  <si>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</si>
  <si>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</si>
  <si>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</si>
  <si>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</si>
  <si>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</si>
  <si>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</si>
  <si>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</si>
  <si>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</si>
  <si>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</si>
  <si>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</si>
  <si>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</si>
  <si>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</si>
  <si>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</si>
  <si>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</si>
  <si>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</si>
  <si>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</si>
  <si>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</si>
  <si>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</si>
  <si>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</si>
  <si>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</si>
  <si>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</si>
  <si>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</si>
  <si>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</si>
  <si>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</si>
  <si>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</si>
  <si>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</si>
  <si>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</si>
  <si>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</si>
  <si>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</si>
  <si>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</si>
  <si>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</si>
  <si>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</si>
  <si>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</si>
  <si>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</si>
  <si>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</si>
  <si>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</si>
  <si>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</si>
  <si>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</si>
  <si>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</si>
  <si>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</si>
  <si>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</si>
  <si>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</si>
  <si>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</si>
  <si>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</si>
  <si>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</si>
  <si>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</si>
  <si>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</si>
  <si>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</si>
  <si>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</si>
  <si>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</si>
  <si>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</si>
  <si>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</si>
  <si>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</si>
  <si>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</si>
  <si>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</si>
  <si>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</si>
  <si>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</si>
  <si>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</si>
  <si>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</si>
  <si>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</si>
  <si>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</si>
  <si>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</si>
  <si>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</si>
  <si>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</si>
  <si>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</si>
  <si>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</si>
  <si>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</si>
  <si>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</si>
  <si>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</si>
  <si>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</si>
  <si>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</si>
  <si>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</si>
  <si>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</si>
  <si>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</si>
  <si>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</si>
  <si>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</si>
  <si>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</si>
  <si>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</si>
  <si>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</si>
  <si>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</si>
  <si>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</si>
  <si>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</si>
  <si>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</si>
  <si>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</si>
  <si>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</si>
  <si>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</si>
  <si>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</si>
  <si>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</si>
  <si>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</si>
  <si>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</si>
  <si>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</si>
  <si>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</si>
  <si>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</si>
  <si>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</si>
  <si>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</si>
  <si>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</si>
  <si>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</si>
  <si>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</si>
  <si>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</si>
  <si>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</si>
  <si>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</si>
  <si>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</si>
  <si>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</si>
  <si>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</si>
  <si>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</si>
  <si>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</si>
  <si>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</si>
  <si>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</si>
  <si>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</si>
  <si>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</si>
  <si>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</si>
  <si>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</si>
  <si>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</si>
  <si>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</si>
  <si>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</si>
  <si>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</si>
  <si>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</si>
  <si>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</si>
  <si>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</si>
  <si>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</si>
  <si>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</si>
  <si>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</si>
  <si>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</si>
  <si>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</si>
  <si>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</si>
  <si>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</si>
  <si>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</si>
  <si>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</si>
  <si>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</si>
  <si>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</si>
  <si>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</si>
  <si>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</si>
  <si>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</si>
  <si>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</si>
  <si>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</si>
  <si>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</si>
  <si>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</si>
  <si>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</si>
  <si>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</si>
  <si>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</si>
  <si>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</si>
  <si>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</si>
  <si>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</si>
  <si>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</si>
  <si>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</si>
  <si>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</si>
  <si>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</si>
  <si>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</si>
  <si>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</si>
  <si>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</si>
  <si>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</si>
  <si>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</si>
  <si>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</si>
  <si>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</si>
  <si>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</si>
  <si>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</si>
  <si>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</si>
  <si>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</si>
  <si>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</si>
  <si>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</si>
  <si>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</si>
  <si>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</si>
  <si>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</si>
  <si>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</si>
  <si>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</si>
  <si>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</si>
  <si>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</si>
  <si>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</si>
  <si>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</si>
  <si>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</si>
  <si>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</si>
  <si>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</si>
  <si>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</si>
  <si>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</si>
  <si>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</si>
  <si>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</si>
  <si>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</si>
  <si>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</si>
  <si>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</si>
  <si>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</si>
  <si>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</si>
  <si>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</si>
  <si>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</si>
  <si>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</si>
  <si>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</si>
  <si>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</si>
  <si>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</si>
  <si>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</si>
  <si>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</si>
  <si>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</si>
  <si>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</si>
  <si>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</si>
  <si>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</si>
  <si>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</si>
  <si>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</si>
  <si>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</si>
  <si>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</si>
  <si>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</si>
  <si>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</si>
  <si>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</si>
  <si>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</si>
  <si>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</si>
  <si>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</si>
  <si>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</si>
  <si>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</si>
  <si>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</si>
  <si>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</si>
  <si>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</si>
  <si>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</si>
  <si>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</si>
  <si>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</si>
  <si>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</si>
  <si>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</si>
  <si>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</si>
  <si>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</si>
  <si>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</si>
  <si>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</si>
  <si>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</si>
  <si>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</si>
  <si>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</si>
  <si>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</si>
  <si>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</si>
  <si>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</si>
  <si>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</si>
  <si>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</si>
  <si>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</si>
  <si>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</si>
  <si>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</si>
  <si>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</si>
  <si>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</si>
  <si>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</si>
  <si>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</si>
  <si>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</si>
  <si>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</si>
  <si>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</si>
  <si>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</si>
  <si>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</si>
  <si>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</si>
  <si>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</si>
  <si>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</si>
  <si>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</si>
  <si>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</si>
  <si>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</si>
  <si>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</si>
  <si>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</si>
  <si>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</si>
  <si>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</si>
  <si>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</si>
  <si>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</si>
  <si>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</si>
  <si>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</si>
  <si>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</si>
  <si>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</si>
  <si>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</si>
  <si>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</si>
  <si>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</si>
  <si>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</si>
  <si>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</si>
  <si>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</si>
  <si>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</si>
  <si>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</si>
  <si>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</si>
  <si>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</si>
  <si>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</si>
  <si>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</si>
  <si>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</si>
  <si>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</si>
  <si>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</si>
  <si>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</si>
  <si>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</si>
  <si>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</si>
  <si>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</si>
  <si>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</si>
  <si>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</si>
  <si>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</si>
  <si>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</si>
  <si>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</si>
  <si>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</si>
  <si>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</si>
  <si>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</si>
  <si>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</si>
  <si>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</si>
  <si>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</si>
  <si>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</si>
  <si>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</si>
  <si>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</si>
  <si>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</si>
  <si>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</si>
  <si>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</si>
  <si>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</si>
  <si>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</si>
  <si>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</si>
  <si>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</si>
  <si>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</si>
  <si>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</si>
  <si>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</si>
  <si>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</si>
  <si>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</si>
  <si>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</si>
  <si>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</si>
  <si>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</si>
  <si>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</si>
  <si>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</si>
  <si>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</si>
  <si>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</si>
  <si>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</si>
  <si>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</si>
  <si>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</si>
  <si>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</si>
  <si>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</si>
  <si>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</si>
  <si>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</si>
  <si>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</si>
  <si>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</si>
  <si>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</si>
  <si>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</si>
  <si>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</si>
  <si>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</si>
  <si>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</si>
  <si>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</si>
  <si>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</si>
  <si>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</si>
  <si>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</si>
  <si>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</si>
  <si>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</si>
  <si>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</si>
  <si>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</si>
  <si>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</si>
  <si>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</si>
  <si>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</si>
  <si>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</si>
  <si>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</si>
  <si>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</si>
  <si>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</si>
  <si>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</si>
  <si>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</si>
  <si>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</si>
  <si>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</si>
  <si>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</si>
  <si>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</si>
  <si>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</si>
  <si>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</si>
  <si>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</si>
  <si>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</si>
  <si>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</si>
  <si>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</si>
  <si>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</si>
  <si>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</si>
  <si>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</si>
  <si>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</si>
  <si>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</si>
  <si>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</si>
  <si>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</si>
  <si>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</si>
  <si>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</si>
  <si>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</si>
  <si>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</si>
  <si>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</si>
  <si>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</si>
  <si>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</si>
  <si>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</si>
  <si>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</si>
  <si>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</si>
  <si>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</si>
  <si>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</si>
  <si>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</si>
  <si>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</si>
  <si>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</si>
  <si>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</si>
  <si>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</si>
  <si>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</si>
  <si>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</si>
  <si>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</si>
  <si>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</si>
  <si>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</si>
  <si>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</si>
  <si>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</si>
  <si>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</si>
  <si>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</si>
  <si>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</si>
  <si>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</si>
  <si>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</si>
  <si>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</si>
  <si>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</si>
  <si>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</si>
  <si>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</si>
  <si>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</si>
  <si>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</si>
  <si>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</si>
  <si>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</si>
  <si>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</si>
  <si>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</si>
  <si>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</si>
  <si>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</si>
  <si>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</si>
  <si>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</si>
  <si>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</si>
  <si>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</si>
  <si>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</si>
  <si>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</si>
  <si>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</si>
  <si>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</si>
  <si>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</si>
  <si>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</si>
  <si>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</si>
  <si>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</si>
  <si>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</si>
  <si>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</si>
  <si>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</si>
  <si>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</si>
  <si>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</si>
  <si>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</si>
  <si>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</si>
  <si>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</si>
  <si>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</si>
  <si>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</si>
  <si>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</si>
  <si>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</si>
  <si>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</si>
  <si>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</si>
  <si>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</si>
  <si>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</si>
  <si>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</si>
  <si>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</si>
  <si>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</si>
  <si>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</si>
  <si>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</si>
  <si>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</si>
  <si>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</si>
  <si>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</si>
  <si>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</si>
  <si>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</si>
  <si>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</si>
  <si>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</si>
  <si>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</si>
  <si>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</si>
  <si>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</si>
  <si>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</si>
  <si>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</si>
  <si>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</si>
  <si>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</si>
  <si>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</si>
  <si>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</si>
  <si>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</si>
  <si>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</si>
  <si>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</si>
  <si>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</si>
  <si>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</si>
  <si>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</si>
  <si>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</si>
  <si>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</si>
  <si>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</si>
  <si>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</si>
  <si>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</si>
  <si>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</si>
  <si>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</si>
  <si>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</si>
  <si>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</si>
  <si>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</si>
  <si>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</si>
  <si>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</si>
  <si>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</si>
  <si>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</si>
  <si>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</si>
  <si>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</si>
  <si>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</si>
  <si>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</si>
  <si>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</si>
  <si>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</si>
  <si>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</si>
  <si>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</si>
  <si>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</si>
  <si>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</si>
  <si>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</si>
  <si>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</si>
  <si>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</si>
  <si>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</si>
  <si>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</si>
  <si>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</si>
  <si>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</si>
  <si>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</si>
  <si>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</si>
  <si>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</si>
  <si>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</si>
  <si>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</si>
  <si>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</si>
  <si>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</si>
  <si>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</si>
  <si>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</si>
  <si>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</si>
  <si>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</si>
  <si>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</si>
  <si>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</si>
  <si>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</si>
  <si>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</si>
  <si>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</si>
  <si>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</si>
  <si>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</si>
  <si>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</si>
  <si>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</si>
  <si>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</si>
  <si>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</si>
  <si>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</si>
  <si>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</si>
  <si>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</si>
  <si>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</si>
  <si>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</si>
  <si>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</si>
  <si>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</si>
  <si>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</si>
  <si>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</si>
  <si>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</si>
  <si>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</si>
  <si>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</si>
  <si>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</si>
  <si>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</si>
  <si>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</si>
  <si>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</si>
  <si>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</si>
  <si>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</si>
  <si>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</si>
  <si>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</si>
  <si>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</si>
  <si>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</si>
  <si>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</si>
  <si>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</si>
  <si>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</si>
  <si>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</si>
  <si>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</si>
  <si>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</si>
  <si>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</si>
  <si>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</si>
  <si>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</si>
  <si>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</si>
  <si>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</si>
  <si>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</si>
  <si>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</si>
  <si>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</si>
  <si>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</si>
  <si>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</si>
  <si>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</si>
  <si>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</si>
  <si>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</si>
  <si>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</si>
  <si>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</si>
  <si>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</si>
  <si>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</si>
  <si>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</si>
  <si>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</si>
  <si>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</si>
  <si>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</si>
  <si>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</si>
  <si>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</si>
  <si>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</si>
  <si>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</si>
  <si>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</si>
  <si>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</si>
  <si>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</si>
  <si>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</si>
  <si>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</si>
  <si>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</si>
  <si>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</si>
  <si>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</si>
  <si>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</si>
  <si>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</si>
  <si>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</si>
  <si>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</si>
  <si>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</si>
  <si>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</si>
  <si>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</si>
  <si>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</si>
  <si>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</si>
  <si>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</si>
  <si>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</si>
  <si>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</si>
  <si>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</si>
  <si>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</si>
  <si>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</si>
  <si>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</si>
  <si>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</si>
  <si>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</si>
  <si>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</si>
  <si>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</si>
  <si>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</si>
  <si>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</si>
  <si>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</si>
  <si>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</si>
  <si>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</si>
  <si>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</si>
  <si>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</si>
  <si>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</si>
  <si>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</si>
  <si>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</si>
  <si>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</si>
  <si>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</si>
  <si>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</si>
  <si>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</si>
  <si>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</si>
  <si>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</si>
  <si>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</si>
  <si>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</si>
  <si>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</si>
  <si>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</si>
  <si>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</si>
  <si>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</si>
  <si>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</si>
  <si>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</si>
  <si>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</si>
  <si>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</si>
  <si>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</si>
  <si>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</si>
  <si>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</si>
  <si>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</si>
  <si>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</si>
  <si>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</si>
  <si>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</si>
  <si>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</si>
  <si>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</si>
  <si>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</si>
  <si>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</si>
  <si>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</si>
  <si>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</si>
  <si>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</si>
  <si>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</si>
  <si>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</si>
  <si>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</si>
  <si>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</si>
  <si>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</si>
  <si>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</si>
  <si>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</si>
  <si>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</si>
  <si>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</si>
  <si>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</si>
  <si>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</si>
  <si>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</si>
  <si>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</si>
  <si>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</si>
  <si>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</si>
  <si>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</si>
  <si>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</si>
  <si>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</si>
  <si>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</si>
  <si>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</si>
  <si>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</si>
  <si>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</si>
  <si>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</si>
  <si>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</si>
  <si>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</si>
  <si>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</si>
  <si>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</si>
  <si>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</si>
  <si>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</si>
  <si>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</si>
  <si>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</si>
  <si>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</si>
  <si>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</si>
  <si>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</si>
  <si>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</si>
  <si>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</si>
  <si>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</si>
  <si>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</si>
  <si>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</si>
  <si>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</si>
  <si>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</si>
  <si>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</si>
  <si>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</si>
  <si>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</si>
  <si>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</si>
  <si>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</si>
  <si>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</si>
  <si>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</si>
  <si>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</si>
  <si>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</si>
  <si>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</si>
  <si>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</si>
  <si>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</si>
  <si>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</si>
  <si>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</si>
  <si>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</si>
  <si>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</si>
  <si>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</si>
  <si>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</si>
  <si>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</si>
  <si>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</si>
  <si>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</si>
  <si>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</si>
  <si>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</si>
  <si>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</si>
  <si>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</si>
  <si>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</si>
  <si>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</si>
  <si>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</si>
  <si>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</si>
  <si>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</si>
  <si>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</si>
  <si>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</si>
  <si>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</si>
  <si>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</si>
  <si>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</si>
  <si>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</si>
  <si>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</si>
  <si>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</si>
  <si>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</si>
  <si>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</si>
  <si>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</si>
  <si>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</si>
  <si>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</si>
  <si>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</si>
  <si>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</si>
  <si>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</si>
  <si>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</si>
  <si>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</si>
  <si>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</si>
  <si>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</si>
  <si>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</si>
  <si>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</si>
  <si>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</si>
  <si>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</si>
  <si>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</si>
  <si>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</si>
  <si>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</si>
  <si>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</si>
  <si>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</si>
  <si>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</si>
  <si>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</si>
  <si>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</si>
  <si>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</si>
  <si>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</si>
  <si>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</si>
  <si>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</si>
  <si>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</si>
  <si>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</si>
  <si>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</si>
  <si>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</si>
  <si>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</si>
  <si>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</si>
  <si>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</si>
  <si>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</si>
  <si>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</si>
  <si>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</si>
  <si>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</si>
  <si>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</si>
  <si>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</si>
  <si>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</si>
  <si>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</si>
  <si>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</si>
  <si>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</si>
  <si>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</si>
  <si>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</si>
  <si>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</si>
  <si>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</si>
  <si>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</si>
  <si>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</si>
  <si>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</si>
  <si>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</si>
  <si>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</si>
  <si>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</si>
  <si>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</si>
  <si>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</si>
  <si>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</si>
  <si>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</si>
  <si>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</si>
  <si>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</si>
  <si>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</si>
  <si>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</si>
  <si>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</si>
  <si>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</si>
  <si>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</si>
  <si>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</si>
  <si>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</si>
  <si>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</si>
  <si>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</si>
  <si>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</si>
  <si>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</si>
  <si>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</si>
  <si>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</si>
  <si>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</si>
  <si>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</si>
  <si>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</si>
  <si>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</si>
  <si>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</si>
  <si>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</si>
  <si>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</si>
  <si>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</si>
  <si>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</si>
  <si>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</si>
  <si>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</si>
  <si>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</si>
  <si>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</si>
  <si>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</si>
  <si>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</si>
  <si>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</si>
  <si>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</si>
  <si>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</si>
  <si>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</si>
  <si>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</si>
  <si>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</si>
  <si>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</si>
  <si>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</si>
  <si>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</si>
  <si>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</si>
  <si>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</si>
  <si>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</si>
  <si>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</si>
  <si>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</si>
  <si>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</si>
  <si>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</si>
  <si>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</si>
  <si>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</si>
  <si>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</si>
  <si>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</si>
  <si>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</si>
  <si>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</si>
  <si>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</si>
  <si>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</si>
  <si>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</si>
  <si>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</si>
  <si>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</si>
  <si>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</si>
  <si>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</si>
  <si>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</si>
  <si>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</si>
  <si>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</si>
  <si>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</si>
  <si>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</si>
  <si>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</si>
  <si>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</si>
  <si>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</si>
  <si>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</si>
  <si>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</si>
  <si>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</si>
  <si>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</si>
  <si>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</si>
  <si>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</si>
  <si>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</si>
  <si>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</si>
  <si>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</si>
  <si>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</si>
  <si>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</si>
  <si>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</si>
  <si>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</si>
  <si>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</si>
  <si>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</si>
  <si>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</si>
  <si>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</si>
  <si>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</si>
  <si>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</si>
  <si>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</si>
  <si>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</si>
  <si>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</si>
  <si>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</si>
  <si>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</si>
  <si>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</si>
  <si>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</si>
  <si>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</si>
  <si>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</si>
  <si>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</si>
  <si>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</si>
  <si>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</si>
  <si>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</si>
  <si>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</si>
  <si>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</si>
  <si>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</si>
  <si>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</si>
  <si>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</si>
  <si>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</si>
  <si>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</si>
  <si>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</si>
  <si>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</si>
  <si>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</si>
  <si>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</si>
  <si>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</si>
  <si>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</si>
  <si>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</si>
  <si>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</si>
  <si>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</si>
  <si>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</si>
  <si>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</si>
  <si>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</si>
  <si>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</si>
  <si>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</si>
  <si>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</si>
  <si>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</si>
  <si>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</si>
  <si>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</si>
  <si>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</si>
  <si>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</si>
  <si>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</si>
  <si>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</si>
  <si>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</si>
  <si>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</si>
  <si>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</si>
  <si>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</si>
  <si>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</si>
  <si>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</si>
  <si>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</si>
  <si>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</si>
  <si>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</si>
  <si>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</si>
  <si>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</si>
  <si>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</si>
  <si>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</si>
  <si>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</si>
  <si>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</si>
  <si>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</si>
  <si>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</si>
  <si>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</si>
  <si>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</si>
  <si>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</si>
  <si>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</si>
  <si>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</si>
  <si>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</si>
  <si>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</si>
  <si>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</si>
  <si>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</si>
  <si>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</si>
  <si>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</si>
  <si>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</si>
  <si>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</si>
  <si>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</si>
  <si>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</si>
  <si>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</si>
  <si>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</si>
  <si>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</si>
  <si>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</si>
  <si>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</si>
  <si>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</si>
  <si>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</si>
  <si>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</si>
  <si>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</si>
  <si>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</si>
  <si>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</si>
  <si>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</si>
  <si>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</si>
  <si>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</si>
  <si>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</si>
  <si>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</si>
  <si>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</si>
  <si>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</si>
  <si>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</si>
  <si>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</si>
  <si>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</si>
  <si>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</si>
  <si>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</si>
  <si>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</si>
  <si>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</si>
  <si>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</si>
  <si>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</si>
  <si>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</si>
  <si>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</si>
  <si>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</si>
  <si>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</si>
  <si>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</si>
  <si>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</si>
  <si>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</si>
  <si>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</si>
  <si>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</si>
  <si>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</si>
  <si>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</si>
  <si>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</si>
  <si>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</si>
  <si>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</si>
  <si>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</si>
  <si>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</si>
  <si>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</si>
  <si>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</si>
  <si>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</si>
  <si>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</si>
  <si>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</si>
  <si>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</si>
  <si>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</si>
  <si>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</si>
  <si>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</si>
  <si>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</si>
  <si>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</si>
  <si>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</si>
  <si>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</si>
  <si>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</si>
  <si>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</si>
  <si>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</si>
  <si>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</si>
  <si>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</si>
  <si>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</si>
  <si>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</si>
  <si>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</si>
  <si>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</si>
  <si>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</si>
  <si>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</si>
  <si>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</si>
  <si>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</si>
  <si>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</si>
  <si>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</si>
  <si>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</si>
  <si>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</si>
  <si>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</si>
  <si>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</si>
  <si>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</si>
  <si>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</si>
  <si>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</si>
  <si>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</si>
  <si>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</si>
  <si>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</si>
  <si>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</si>
  <si>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</si>
  <si>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</si>
  <si>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</si>
  <si>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</si>
  <si>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</si>
  <si>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</si>
  <si>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</si>
  <si>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</si>
  <si>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</si>
  <si>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</si>
  <si>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</si>
  <si>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</si>
  <si>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</si>
  <si>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</si>
  <si>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</si>
  <si>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</si>
  <si>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</si>
  <si>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</si>
  <si>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</si>
  <si>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</si>
  <si>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</si>
  <si>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</si>
  <si>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</si>
  <si>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</si>
  <si>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</si>
  <si>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</si>
  <si>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</si>
  <si>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</si>
  <si>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</si>
  <si>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</si>
  <si>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</si>
  <si>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</si>
  <si>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</si>
  <si>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</si>
  <si>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</si>
  <si>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</si>
  <si>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</si>
  <si>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</si>
  <si>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</si>
  <si>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</si>
  <si>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</si>
  <si>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</si>
  <si>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</si>
  <si>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</si>
  <si>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</si>
  <si>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</si>
  <si>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</si>
  <si>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</si>
  <si>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</si>
  <si>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</si>
  <si>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</si>
  <si>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</si>
  <si>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</si>
  <si>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</si>
  <si>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</si>
  <si>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</si>
  <si>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</si>
  <si>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</si>
  <si>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</si>
  <si>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</si>
  <si>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</si>
  <si>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</si>
  <si>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</si>
  <si>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</si>
  <si>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</si>
  <si>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</si>
  <si>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</si>
  <si>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</si>
  <si>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</si>
  <si>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</si>
  <si>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</si>
  <si>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</si>
  <si>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</si>
  <si>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</si>
  <si>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</si>
  <si>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</si>
  <si>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</si>
  <si>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</si>
  <si>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</si>
  <si>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</si>
  <si>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</si>
  <si>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</si>
  <si>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</si>
  <si>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</si>
  <si>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</si>
  <si>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</si>
  <si>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</si>
  <si>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</si>
  <si>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</si>
  <si>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</si>
  <si>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</si>
  <si>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</si>
  <si>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</si>
  <si>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</si>
  <si>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</si>
  <si>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</si>
  <si>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</si>
  <si>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</si>
  <si>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</si>
  <si>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</si>
  <si>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</si>
  <si>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</si>
  <si>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</si>
  <si>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</si>
  <si>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</si>
  <si>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</si>
  <si>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</si>
  <si>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</si>
  <si>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</si>
  <si>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</si>
  <si>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</si>
  <si>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</si>
  <si>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</si>
  <si>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</si>
  <si>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</si>
  <si>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</si>
  <si>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</si>
  <si>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</si>
  <si>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</si>
  <si>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</si>
  <si>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</si>
  <si>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</si>
  <si>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</si>
  <si>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</si>
  <si>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</si>
  <si>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</si>
  <si>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</si>
  <si>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</si>
  <si>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</si>
  <si>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</si>
  <si>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</si>
  <si>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</si>
  <si>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</si>
  <si>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</si>
  <si>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</si>
  <si>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</si>
  <si>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</si>
  <si>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</si>
  <si>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</si>
  <si>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</si>
  <si>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</si>
  <si>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</si>
  <si>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</si>
  <si>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</si>
  <si>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</si>
  <si>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</si>
  <si>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</si>
  <si>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</si>
  <si>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</si>
  <si>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</si>
  <si>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</si>
  <si>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</si>
  <si>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</si>
  <si>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</si>
  <si>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</si>
  <si>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</si>
  <si>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</si>
  <si>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</si>
  <si>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</si>
  <si>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</si>
  <si>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</si>
  <si>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</si>
  <si>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</si>
  <si>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</si>
  <si>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</si>
  <si>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</si>
  <si>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</si>
  <si>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</si>
  <si>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</si>
  <si>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</si>
  <si>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</si>
  <si>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</si>
  <si>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</si>
  <si>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</si>
  <si>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</si>
  <si>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</si>
  <si>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</si>
  <si>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</si>
  <si>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</si>
  <si>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</si>
  <si>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</si>
  <si>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</si>
  <si>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</si>
  <si>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</si>
  <si>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</si>
  <si>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</si>
  <si>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</si>
  <si>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</si>
  <si>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</si>
  <si>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</si>
  <si>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</si>
  <si>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</si>
  <si>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</si>
  <si>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</si>
  <si>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</si>
  <si>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</si>
  <si>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</si>
  <si>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</si>
  <si>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</si>
  <si>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</si>
  <si>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</si>
  <si>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</si>
  <si>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</si>
  <si>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</si>
  <si>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</si>
  <si>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</si>
  <si>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</si>
  <si>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</si>
  <si>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</si>
  <si>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</si>
  <si>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</si>
  <si>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</si>
  <si>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</si>
  <si>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</si>
  <si>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</si>
  <si>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</si>
  <si>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</si>
  <si>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</si>
  <si>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</si>
  <si>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</si>
  <si>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</si>
  <si>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</si>
  <si>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</si>
  <si>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</si>
  <si>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</si>
  <si>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</si>
  <si>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</si>
  <si>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</si>
  <si>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</si>
  <si>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</si>
  <si>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</si>
  <si>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</si>
  <si>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</si>
  <si>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</si>
  <si>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</si>
  <si>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</si>
  <si>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</si>
  <si>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</si>
  <si>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</si>
  <si>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</si>
  <si>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</si>
  <si>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</si>
  <si>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</si>
  <si>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</si>
  <si>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</si>
  <si>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</si>
  <si>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</si>
  <si>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</si>
  <si>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</si>
  <si>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</si>
  <si>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</si>
  <si>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</si>
  <si>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</si>
  <si>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</si>
  <si>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</si>
  <si>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</si>
  <si>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</si>
  <si>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</si>
  <si>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</si>
  <si>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</si>
  <si>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</si>
  <si>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</si>
  <si>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</si>
  <si>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</si>
  <si>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</si>
  <si>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</si>
  <si>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</si>
  <si>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</si>
  <si>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</si>
  <si>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</si>
  <si>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</si>
  <si>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</si>
  <si>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</si>
  <si>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</si>
  <si>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</si>
  <si>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</si>
  <si>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</si>
  <si>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</si>
  <si>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</si>
  <si>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</si>
  <si>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</si>
  <si>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</si>
  <si>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</si>
  <si>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</si>
  <si>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</si>
  <si>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</si>
  <si>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</si>
  <si>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</si>
  <si>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</si>
  <si>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</si>
  <si>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</si>
  <si>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</si>
  <si>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</si>
  <si>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</si>
  <si>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</si>
  <si>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</si>
  <si>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</si>
  <si>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</si>
  <si>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</si>
  <si>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</si>
  <si>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</si>
  <si>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</si>
  <si>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</si>
  <si>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</si>
  <si>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</si>
  <si>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</si>
  <si>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</si>
  <si>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</si>
  <si>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</si>
  <si>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</si>
  <si>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</si>
  <si>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</si>
  <si>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</si>
  <si>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</si>
  <si>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</si>
  <si>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</si>
  <si>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</si>
  <si>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</si>
  <si>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</si>
  <si>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</si>
  <si>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</si>
  <si>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</si>
  <si>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</si>
  <si>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</si>
  <si>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</si>
  <si>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</si>
  <si>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</si>
  <si>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</si>
  <si>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</si>
  <si>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</si>
  <si>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</si>
  <si>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</si>
  <si>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</si>
  <si>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</si>
  <si>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</si>
  <si>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</si>
  <si>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</si>
  <si>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</si>
  <si>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</si>
  <si>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</si>
  <si>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</si>
  <si>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</si>
  <si>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</si>
  <si>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</si>
  <si>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</si>
  <si>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</si>
  <si>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</si>
  <si>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</si>
  <si>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</si>
  <si>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</si>
  <si>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</si>
  <si>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</si>
  <si>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</si>
  <si>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</si>
  <si>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</si>
  <si>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</si>
  <si>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</si>
  <si>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</si>
  <si>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</si>
  <si>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</si>
  <si>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</si>
  <si>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</si>
  <si>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</si>
  <si>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</si>
  <si>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</si>
  <si>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</si>
  <si>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</si>
  <si>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</si>
  <si>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</si>
  <si>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</si>
  <si>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</si>
  <si>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</si>
  <si>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</si>
  <si>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</si>
  <si>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</si>
  <si>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</si>
  <si>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</si>
  <si>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</si>
  <si>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</si>
  <si>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</si>
  <si>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</si>
  <si>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</si>
  <si>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</si>
  <si>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</si>
  <si>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</si>
  <si>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</si>
  <si>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</si>
  <si>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</si>
  <si>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</si>
  <si>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</si>
  <si>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</si>
  <si>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</si>
  <si>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</si>
  <si>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</si>
  <si>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</si>
  <si>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</si>
  <si>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</si>
  <si>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</si>
  <si>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</si>
  <si>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</si>
  <si>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</si>
  <si>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</si>
  <si>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</si>
  <si>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</si>
  <si>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</si>
  <si>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</si>
  <si>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</si>
  <si>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</si>
  <si>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</si>
  <si>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</si>
  <si>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</si>
  <si>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</si>
  <si>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</si>
  <si>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</si>
  <si>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</si>
  <si>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</si>
  <si>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</si>
  <si>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</si>
  <si>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</si>
  <si>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</si>
  <si>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</si>
  <si>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</si>
  <si>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</si>
  <si>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</si>
  <si>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</si>
  <si>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</si>
  <si>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</si>
  <si>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</si>
  <si>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</si>
  <si>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</si>
  <si>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</si>
  <si>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</si>
  <si>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</si>
  <si>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</si>
  <si>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</si>
  <si>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</si>
  <si>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</si>
  <si>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</si>
  <si>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</si>
  <si>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</si>
  <si>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</si>
  <si>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</si>
  <si>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</si>
  <si>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</si>
  <si>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</si>
  <si>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</si>
  <si>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</si>
  <si>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</si>
  <si>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</si>
  <si>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</si>
  <si>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</si>
  <si>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</si>
  <si>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</si>
  <si>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</si>
  <si>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</si>
  <si>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</si>
  <si>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</si>
  <si>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</si>
  <si>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</si>
  <si>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</si>
  <si>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</si>
  <si>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</si>
  <si>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</si>
  <si>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</si>
  <si>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</si>
  <si>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</si>
  <si>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</si>
  <si>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</si>
  <si>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</si>
  <si>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</si>
  <si>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</si>
  <si>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</si>
  <si>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</si>
  <si>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</si>
  <si>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</si>
  <si>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</si>
  <si>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</si>
  <si>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</si>
  <si>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</si>
  <si>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</si>
  <si>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</si>
  <si>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</si>
  <si>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</si>
  <si>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</si>
  <si>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</si>
  <si>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</si>
  <si>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</si>
  <si>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</si>
  <si>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</si>
  <si>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</si>
  <si>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</si>
  <si>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</si>
  <si>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</si>
  <si>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</si>
  <si>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</si>
  <si>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</si>
  <si>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</si>
  <si>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</si>
  <si>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</si>
  <si>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</si>
  <si>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</si>
  <si>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</si>
  <si>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</si>
  <si>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</si>
  <si>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</si>
  <si>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</si>
  <si>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</si>
  <si>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</si>
  <si>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</si>
  <si>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</si>
  <si>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</si>
  <si>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</si>
  <si>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</si>
  <si>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</si>
  <si>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</si>
  <si>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</si>
  <si>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</si>
  <si>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</si>
  <si>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</si>
  <si>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</si>
  <si>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</si>
  <si>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</si>
  <si>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</si>
  <si>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</si>
  <si>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</si>
  <si>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</si>
  <si>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</si>
  <si>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</si>
  <si>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</si>
  <si>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</si>
  <si>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</si>
  <si>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</si>
  <si>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</si>
  <si>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</si>
  <si>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</si>
  <si>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</si>
  <si>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</si>
  <si>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</si>
  <si>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</si>
  <si>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</si>
  <si>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</si>
  <si>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</si>
  <si>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</si>
  <si>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</si>
  <si>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</si>
  <si>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</si>
  <si>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</si>
  <si>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</si>
  <si>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</si>
  <si>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</si>
  <si>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</si>
  <si>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</si>
  <si>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</si>
  <si>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</si>
  <si>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</si>
  <si>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</si>
  <si>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</si>
  <si>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</si>
  <si>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</si>
  <si>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</si>
  <si>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</si>
  <si>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</si>
  <si>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</si>
  <si>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</si>
  <si>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</si>
  <si>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</si>
  <si>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</si>
  <si>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</si>
  <si>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</si>
  <si>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</si>
  <si>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</si>
  <si>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</si>
  <si>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</si>
  <si>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</si>
  <si>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</si>
  <si>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</si>
  <si>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</si>
  <si>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</si>
  <si>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</si>
  <si>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</si>
  <si>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</si>
  <si>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</si>
  <si>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</si>
  <si>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</si>
  <si>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</si>
  <si>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</si>
  <si>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</si>
  <si>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</si>
  <si>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</si>
  <si>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</si>
  <si>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</si>
  <si>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</si>
  <si>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</si>
  <si>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</si>
  <si>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</si>
  <si>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</si>
  <si>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</si>
  <si>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</si>
  <si>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</si>
  <si>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</si>
  <si>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</si>
  <si>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</si>
  <si>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</si>
  <si>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</si>
  <si>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</si>
  <si>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</si>
  <si>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</si>
  <si>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</si>
  <si>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</si>
  <si>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</si>
  <si>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</si>
  <si>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</si>
  <si>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</si>
  <si>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</si>
  <si>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</si>
  <si>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</si>
  <si>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</si>
  <si>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</si>
  <si>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</si>
  <si>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</si>
  <si>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</si>
  <si>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</si>
  <si>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</si>
  <si>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</si>
  <si>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</si>
  <si>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</si>
  <si>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</si>
  <si>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</si>
  <si>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</si>
  <si>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</si>
  <si>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</si>
  <si>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</si>
  <si>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</si>
  <si>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</si>
  <si>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</si>
  <si>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</si>
  <si>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</si>
  <si>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</si>
  <si>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</si>
  <si>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</si>
  <si>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</si>
  <si>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</si>
  <si>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</si>
  <si>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</si>
  <si>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</si>
  <si>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</si>
  <si>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</si>
  <si>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</si>
  <si>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</si>
  <si>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</si>
  <si>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</si>
  <si>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</si>
  <si>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</si>
  <si>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</si>
  <si>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</si>
  <si>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</si>
  <si>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</si>
  <si>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</si>
  <si>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</si>
  <si>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</si>
  <si>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</si>
  <si>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</si>
  <si>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</si>
  <si>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</si>
  <si>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</si>
  <si>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</si>
  <si>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</si>
  <si>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</si>
  <si>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</si>
  <si>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</si>
  <si>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</si>
  <si>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</si>
  <si>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</si>
  <si>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</si>
  <si>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</si>
  <si>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</si>
  <si>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</si>
  <si>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</si>
  <si>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</si>
  <si>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</si>
  <si>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</si>
  <si>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</si>
  <si>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</si>
  <si>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</si>
  <si>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</si>
  <si>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</si>
  <si>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</si>
  <si>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</si>
  <si>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</si>
  <si>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</si>
  <si>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</si>
  <si>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</si>
  <si>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</si>
  <si>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</si>
  <si>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</si>
  <si>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</si>
  <si>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</si>
  <si>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</si>
  <si>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</si>
  <si>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</si>
  <si>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</si>
  <si>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</si>
  <si>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</si>
  <si>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</si>
  <si>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</si>
  <si>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</si>
  <si>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</si>
  <si>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</si>
  <si>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</si>
  <si>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</si>
  <si>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</si>
  <si>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</si>
  <si>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</si>
  <si>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</si>
  <si>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</si>
  <si>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</si>
  <si>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</si>
  <si>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</si>
  <si>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</si>
  <si>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</si>
  <si>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</si>
  <si>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</si>
  <si>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</si>
  <si>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</si>
  <si>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</si>
  <si>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</si>
  <si>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</si>
  <si>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</si>
  <si>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</si>
  <si>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</si>
  <si>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</si>
  <si>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</si>
  <si>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</si>
  <si>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</si>
  <si>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</si>
  <si>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</si>
  <si>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</si>
  <si>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</si>
  <si>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</si>
  <si>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</si>
  <si>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</si>
  <si>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</si>
  <si>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</si>
  <si>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</si>
  <si>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</si>
  <si>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</si>
  <si>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</si>
  <si>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</si>
  <si>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</si>
  <si>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</si>
  <si>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</si>
  <si>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</si>
  <si>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</si>
  <si>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</si>
  <si>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</si>
  <si>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</si>
  <si>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</si>
  <si>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</si>
  <si>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</si>
  <si>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</si>
  <si>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</si>
  <si>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</si>
  <si>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</si>
  <si>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</si>
  <si>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</si>
  <si>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</si>
  <si>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</si>
  <si>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</si>
  <si>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</si>
  <si>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</si>
  <si>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</si>
  <si>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</si>
  <si>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</si>
  <si>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</si>
  <si>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</si>
  <si>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</si>
  <si>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</si>
  <si>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</si>
  <si>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</si>
  <si>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</si>
  <si>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</si>
  <si>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</si>
  <si>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</si>
  <si>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</si>
  <si>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</si>
  <si>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</si>
  <si>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</si>
  <si>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</si>
  <si>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</si>
  <si>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</si>
  <si>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</si>
  <si>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</si>
  <si>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</si>
  <si>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</si>
  <si>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</si>
  <si>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</si>
  <si>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</si>
  <si>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</si>
  <si>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</si>
  <si>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</si>
  <si>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</si>
  <si>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</si>
  <si>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</si>
  <si>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</si>
  <si>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</si>
  <si>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</si>
  <si>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</si>
  <si>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</si>
  <si>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</si>
  <si>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</si>
  <si>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</si>
  <si>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</si>
  <si>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</si>
  <si>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</si>
  <si>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</si>
  <si>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</si>
  <si>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</si>
  <si>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</si>
  <si>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</si>
  <si>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</si>
  <si>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</si>
  <si>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</si>
  <si>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</si>
  <si>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</si>
  <si>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</si>
  <si>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</si>
  <si>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</si>
  <si>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</si>
  <si>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</si>
  <si>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</si>
  <si>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</si>
  <si>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</si>
  <si>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</si>
  <si>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</si>
  <si>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</si>
  <si>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</si>
  <si>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</si>
  <si>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</si>
  <si>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</si>
  <si>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</si>
  <si>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</si>
  <si>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</si>
  <si>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</si>
  <si>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</si>
  <si>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</si>
  <si>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</si>
  <si>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</si>
  <si>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</si>
  <si>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</si>
  <si>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</si>
  <si>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</si>
  <si>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</si>
  <si>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</si>
  <si>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</si>
  <si>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</si>
  <si>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</si>
  <si>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</si>
  <si>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</si>
  <si>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</si>
  <si>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</si>
  <si>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</si>
  <si>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</si>
  <si>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</si>
  <si>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</si>
  <si>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</si>
  <si>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</si>
  <si>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</si>
  <si>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</si>
  <si>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</si>
  <si>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</si>
  <si>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</si>
  <si>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</si>
  <si>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</si>
  <si>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</si>
  <si>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</si>
  <si>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</si>
  <si>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</si>
  <si>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</si>
  <si>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</si>
  <si>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</si>
  <si>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</si>
  <si>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</si>
  <si>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</si>
  <si>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</si>
  <si>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</si>
  <si>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</si>
  <si>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</si>
  <si>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</si>
  <si>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</si>
  <si>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</si>
  <si>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</si>
  <si>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</si>
  <si>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</si>
  <si>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</si>
  <si>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</si>
  <si>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</si>
  <si>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</si>
  <si>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</si>
  <si>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</si>
  <si>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</si>
  <si>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</si>
  <si>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</si>
  <si>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</si>
  <si>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</si>
  <si>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</si>
  <si>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</si>
  <si>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</si>
  <si>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</si>
  <si>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</si>
  <si>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</si>
  <si>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</si>
  <si>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</si>
  <si>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</si>
  <si>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</si>
  <si>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</si>
  <si>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</si>
  <si>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</si>
  <si>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</si>
  <si>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</si>
  <si>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</si>
  <si>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</si>
  <si>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</si>
  <si>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</si>
  <si>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</si>
  <si>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</si>
  <si>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</si>
  <si>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</si>
  <si>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</si>
  <si>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</si>
  <si>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</si>
  <si>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</si>
  <si>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</si>
  <si>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</si>
  <si>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</si>
  <si>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</si>
  <si>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</si>
  <si>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</si>
  <si>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</si>
  <si>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</si>
  <si>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</si>
  <si>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</si>
  <si>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</si>
  <si>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</si>
  <si>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</si>
  <si>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</si>
  <si>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</si>
  <si>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</si>
  <si>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</si>
  <si>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</si>
  <si>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</si>
  <si>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</si>
  <si>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</si>
  <si>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</si>
  <si>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</si>
  <si>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</si>
  <si>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</si>
  <si>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</si>
  <si>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</si>
  <si>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</si>
  <si>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</si>
  <si>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</si>
  <si>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</si>
  <si>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</si>
  <si>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</si>
  <si>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</si>
  <si>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</si>
  <si>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</si>
  <si>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</si>
  <si>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</si>
  <si>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</si>
  <si>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</si>
  <si>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</si>
  <si>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</si>
  <si>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</si>
  <si>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</si>
  <si>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</si>
  <si>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</si>
  <si>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</si>
  <si>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</si>
  <si>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</si>
  <si>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</si>
  <si>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</si>
  <si>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</si>
  <si>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</si>
  <si>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</si>
  <si>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</si>
  <si>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</si>
  <si>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</si>
  <si>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</si>
  <si>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</si>
  <si>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</si>
  <si>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</si>
  <si>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</si>
  <si>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</si>
  <si>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</si>
  <si>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</si>
  <si>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</si>
  <si>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</si>
  <si>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</si>
  <si>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</si>
  <si>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</si>
  <si>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</si>
  <si>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</si>
  <si>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</si>
  <si>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</si>
  <si>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</si>
  <si>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</si>
  <si>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</si>
  <si>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</si>
  <si>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</si>
  <si>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</si>
  <si>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</si>
  <si>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</si>
  <si>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</si>
  <si>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</si>
  <si>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</si>
  <si>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</si>
  <si>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</si>
  <si>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</si>
  <si>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</si>
  <si>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</si>
  <si>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</si>
  <si>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</si>
  <si>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</si>
  <si>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</si>
  <si>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</si>
  <si>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</si>
  <si>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</si>
  <si>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</si>
  <si>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</si>
  <si>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</si>
  <si>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</si>
  <si>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</si>
  <si>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</si>
  <si>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</si>
  <si>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</si>
  <si>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</si>
  <si>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</si>
  <si>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</si>
  <si>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</si>
  <si>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</si>
  <si>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</si>
  <si>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</si>
  <si>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</si>
  <si>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</si>
  <si>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</si>
  <si>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</si>
  <si>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</si>
  <si>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</si>
  <si>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</si>
  <si>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</si>
  <si>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</si>
  <si>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</si>
  <si>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</si>
  <si>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</si>
  <si>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</si>
  <si>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</si>
  <si>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</si>
  <si>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</si>
  <si>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</si>
  <si>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</si>
  <si>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</si>
  <si>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</si>
  <si>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</si>
  <si>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</si>
  <si>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</si>
  <si>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</si>
  <si>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</si>
  <si>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</si>
  <si>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</si>
  <si>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</si>
  <si>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</si>
  <si>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</si>
  <si>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</si>
  <si>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</si>
  <si>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</si>
  <si>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</si>
  <si>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</si>
  <si>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</si>
  <si>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</si>
  <si>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</si>
  <si>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</si>
  <si>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</si>
  <si>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</si>
  <si>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</si>
  <si>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</si>
  <si>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</si>
  <si>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</si>
  <si>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</si>
  <si>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</si>
  <si>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</si>
  <si>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</si>
  <si>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</si>
  <si>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</si>
  <si>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</si>
  <si>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</si>
  <si>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</si>
  <si>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</si>
  <si>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</si>
  <si>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</si>
  <si>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</si>
  <si>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</si>
  <si>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</si>
  <si>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</si>
  <si>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</si>
  <si>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</si>
  <si>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</si>
  <si>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</si>
  <si>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</si>
  <si>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</si>
  <si>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</si>
  <si>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</si>
  <si>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</si>
  <si>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</si>
  <si>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</si>
  <si>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</si>
  <si>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</si>
  <si>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</si>
  <si>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</si>
  <si>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</si>
  <si>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</si>
  <si>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</si>
  <si>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</si>
  <si>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</si>
  <si>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</si>
  <si>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</si>
  <si>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</si>
  <si>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</si>
  <si>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</si>
  <si>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</si>
  <si>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</si>
  <si>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</si>
  <si>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</si>
  <si>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</si>
  <si>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</si>
  <si>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</si>
  <si>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</si>
  <si>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</si>
  <si>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</si>
  <si>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</si>
  <si>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</si>
  <si>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</si>
  <si>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</si>
  <si>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</si>
  <si>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</si>
  <si>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</si>
  <si>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</si>
  <si>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</si>
  <si>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</si>
  <si>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</si>
  <si>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</si>
  <si>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</si>
  <si>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</si>
  <si>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</si>
  <si>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</si>
  <si>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</si>
  <si>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</si>
  <si>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</si>
  <si>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</si>
  <si>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</si>
  <si>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</si>
  <si>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</si>
  <si>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</si>
  <si>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</si>
  <si>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</si>
  <si>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</si>
  <si>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</si>
  <si>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</si>
  <si>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</si>
  <si>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</si>
  <si>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</si>
  <si>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</si>
  <si>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</si>
  <si>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</si>
  <si>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</si>
  <si>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</si>
  <si>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</si>
  <si>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</si>
  <si>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</si>
  <si>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</si>
  <si>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</si>
  <si>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</si>
  <si>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</si>
  <si>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</si>
  <si>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</si>
  <si>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</si>
  <si>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</si>
  <si>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</si>
  <si>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</si>
  <si>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</si>
  <si>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</si>
  <si>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</si>
  <si>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</si>
  <si>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</si>
  <si>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</si>
  <si>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</si>
  <si>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</si>
  <si>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</si>
  <si>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</si>
  <si>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</si>
  <si>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</si>
  <si>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</si>
  <si>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</si>
  <si>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</si>
  <si>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</si>
  <si>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</si>
  <si>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</si>
  <si>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</si>
  <si>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</si>
  <si>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</si>
  <si>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</si>
  <si>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</si>
  <si>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</si>
  <si>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</si>
  <si>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</si>
  <si>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</si>
  <si>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</si>
  <si>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</si>
  <si>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</si>
  <si>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</si>
  <si>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</si>
  <si>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</si>
  <si>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</si>
  <si>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</si>
  <si>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</si>
  <si>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</si>
  <si>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</si>
  <si>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</si>
  <si>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</si>
  <si>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</si>
  <si>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</si>
  <si>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</si>
  <si>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</si>
  <si>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</si>
  <si>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</si>
  <si>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</si>
  <si>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</si>
  <si>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</si>
  <si>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</si>
  <si>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</si>
  <si>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</si>
  <si>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</si>
  <si>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</si>
  <si>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</si>
  <si>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</si>
  <si>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</si>
  <si>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</si>
  <si>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</si>
  <si>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</si>
  <si>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</si>
  <si>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</si>
  <si>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</si>
  <si>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</si>
  <si>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</si>
  <si>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</si>
  <si>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</si>
  <si>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</si>
  <si>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</si>
  <si>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</si>
  <si>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</si>
  <si>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</si>
  <si>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</si>
  <si>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</si>
  <si>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</si>
  <si>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</si>
  <si>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</si>
  <si>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</si>
  <si>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</si>
  <si>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</si>
  <si>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</si>
  <si>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</si>
  <si>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</si>
  <si>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</si>
  <si>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</si>
  <si>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</si>
  <si>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</si>
  <si>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</si>
  <si>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</si>
  <si>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</si>
  <si>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</si>
  <si>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</si>
  <si>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</si>
  <si>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</si>
  <si>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</si>
  <si>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</si>
  <si>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</si>
  <si>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</si>
  <si>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</si>
  <si>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</si>
  <si>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</si>
  <si>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</si>
  <si>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</si>
  <si>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</si>
  <si>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</si>
  <si>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</si>
  <si>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</si>
  <si>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</si>
  <si>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</si>
  <si>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</si>
  <si>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</si>
  <si>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</si>
  <si>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</si>
  <si>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</si>
  <si>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</si>
  <si>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</si>
  <si>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</si>
  <si>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</si>
  <si>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</si>
  <si>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</si>
  <si>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</si>
  <si>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</si>
  <si>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</si>
  <si>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</si>
  <si>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</si>
  <si>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</si>
  <si>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</si>
  <si>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</si>
  <si>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</si>
  <si>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</si>
  <si>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</si>
  <si>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</si>
  <si>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</si>
  <si>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</si>
  <si>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</si>
  <si>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</si>
  <si>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</si>
  <si>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</si>
  <si>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</si>
  <si>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</si>
  <si>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</si>
  <si>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</si>
  <si>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</si>
  <si>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</si>
  <si>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</si>
  <si>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</si>
  <si>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</si>
  <si>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</si>
  <si>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</si>
  <si>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</si>
  <si>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</si>
  <si>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</si>
  <si>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</si>
  <si>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</si>
  <si>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</si>
  <si>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</si>
  <si>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</si>
  <si>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</si>
  <si>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</si>
  <si>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</si>
  <si>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</si>
  <si>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</si>
  <si>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</si>
  <si>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</si>
  <si>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</si>
  <si>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</si>
  <si>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</si>
  <si>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</si>
  <si>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</si>
  <si>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</si>
  <si>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</si>
  <si>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</si>
  <si>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</si>
  <si>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</si>
  <si>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</si>
  <si>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</si>
  <si>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</si>
  <si>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</si>
  <si>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</si>
  <si>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</si>
  <si>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</si>
  <si>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</si>
  <si>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</si>
  <si>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</si>
  <si>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</si>
  <si>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</si>
  <si>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</si>
  <si>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</si>
  <si>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</si>
  <si>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</si>
  <si>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</si>
  <si>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</si>
  <si>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</si>
  <si>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</si>
  <si>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</si>
  <si>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</si>
  <si>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</si>
  <si>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</si>
  <si>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</si>
  <si>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</si>
  <si>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</si>
  <si>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</si>
  <si>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</si>
  <si>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</si>
  <si>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</si>
  <si>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</si>
  <si>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</si>
  <si>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</si>
  <si>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</si>
  <si>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</si>
  <si>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</si>
  <si>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</si>
  <si>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</si>
  <si>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</si>
  <si>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</si>
  <si>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</si>
  <si>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</si>
  <si>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</si>
  <si>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</si>
  <si>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</si>
  <si>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</si>
  <si>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</si>
  <si>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</si>
  <si>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</si>
  <si>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</si>
  <si>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</si>
  <si>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</si>
  <si>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</si>
  <si>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</si>
  <si>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</si>
  <si>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</si>
  <si>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</si>
  <si>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</si>
  <si>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</si>
  <si>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</si>
  <si>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</si>
  <si>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</si>
  <si>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</si>
  <si>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</si>
  <si>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</si>
  <si>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</si>
  <si>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</si>
  <si>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</si>
  <si>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</si>
  <si>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</si>
  <si>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</si>
  <si>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</si>
  <si>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</si>
  <si>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</si>
  <si>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</si>
  <si>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</si>
  <si>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</si>
  <si>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</si>
  <si>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</si>
  <si>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</si>
  <si>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</si>
  <si>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</si>
  <si>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</si>
  <si>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</si>
  <si>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</si>
  <si>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</si>
  <si>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</si>
  <si>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</si>
  <si>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</si>
  <si>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</si>
  <si>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</si>
  <si>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</si>
  <si>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</si>
  <si>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</si>
  <si>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</si>
  <si>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</si>
  <si>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</si>
  <si>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</si>
  <si>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</si>
  <si>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</si>
  <si>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</si>
  <si>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</si>
  <si>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</si>
  <si>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</si>
  <si>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</si>
  <si>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</si>
  <si>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</si>
  <si>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</si>
  <si>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</si>
  <si>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</si>
  <si>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</si>
  <si>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</si>
  <si>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</si>
  <si>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</si>
  <si>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</si>
  <si>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</si>
  <si>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</si>
  <si>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</si>
  <si>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</si>
  <si>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</si>
  <si>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</si>
  <si>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</si>
  <si>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</si>
  <si>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</si>
  <si>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</si>
  <si>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</si>
  <si>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</si>
  <si>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</si>
  <si>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</si>
  <si>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</si>
  <si>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</si>
  <si>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</si>
  <si>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</si>
  <si>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</si>
  <si>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</si>
  <si>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</si>
  <si>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</si>
  <si>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</si>
  <si>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</si>
  <si>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</si>
  <si>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</si>
  <si>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</si>
  <si>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</si>
  <si>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</si>
  <si>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</si>
  <si>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</si>
  <si>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</si>
  <si>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</si>
  <si>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</si>
  <si>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</si>
  <si>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</si>
  <si>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</si>
  <si>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</si>
  <si>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</si>
  <si>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</si>
  <si>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</si>
  <si>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</si>
  <si>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</si>
  <si>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</si>
  <si>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</si>
  <si>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</si>
  <si>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</si>
  <si>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</si>
  <si>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</si>
  <si>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</si>
  <si>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</si>
  <si>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</si>
  <si>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</si>
  <si>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</si>
  <si>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</si>
  <si>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</si>
  <si>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</si>
  <si>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</si>
  <si>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</si>
  <si>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</si>
  <si>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</si>
  <si>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</si>
  <si>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</si>
  <si>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</si>
  <si>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</si>
  <si>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</si>
  <si>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</si>
  <si>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</si>
  <si>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</si>
  <si>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</si>
  <si>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</si>
  <si>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</si>
  <si>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</si>
  <si>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</si>
  <si>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</si>
  <si>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</si>
  <si>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</si>
  <si>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</si>
  <si>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</si>
  <si>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</si>
  <si>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</si>
  <si>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</si>
  <si>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</si>
  <si>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</si>
  <si>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</si>
  <si>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</si>
  <si>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</si>
  <si>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</si>
  <si>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</si>
  <si>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</si>
  <si>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</si>
  <si>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</si>
  <si>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</si>
  <si>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</si>
  <si>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</si>
  <si>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</si>
  <si>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</si>
  <si>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</si>
  <si>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</si>
  <si>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</si>
  <si>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</si>
  <si>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</si>
  <si>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</si>
  <si>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</si>
  <si>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</si>
  <si>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</si>
  <si>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</si>
  <si>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</si>
  <si>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</si>
  <si>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</si>
  <si>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</si>
  <si>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</si>
  <si>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</si>
  <si>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</si>
  <si>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</si>
  <si>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</si>
  <si>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</si>
  <si>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</si>
  <si>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</si>
  <si>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</si>
  <si>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</si>
  <si>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</si>
  <si>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</si>
  <si>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</si>
  <si>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</si>
  <si>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</si>
  <si>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</si>
  <si>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</si>
  <si>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</si>
  <si>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</si>
  <si>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</si>
  <si>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</si>
  <si>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</si>
  <si>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</si>
  <si>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</si>
  <si>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</si>
  <si>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</si>
  <si>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</si>
  <si>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</si>
  <si>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</si>
  <si>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</si>
  <si>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</si>
  <si>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</si>
  <si>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</si>
  <si>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</si>
  <si>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</si>
  <si>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</si>
  <si>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</si>
  <si>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</si>
  <si>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</si>
  <si>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</si>
  <si>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</si>
  <si>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</si>
  <si>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</si>
  <si>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</si>
  <si>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</si>
  <si>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</si>
  <si>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</si>
  <si>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</si>
  <si>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</si>
  <si>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</si>
  <si>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</si>
  <si>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</si>
  <si>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</si>
  <si>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</si>
  <si>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</si>
  <si>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</si>
  <si>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</si>
  <si>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</si>
  <si>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</si>
  <si>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</si>
  <si>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</si>
  <si>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</si>
  <si>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</si>
  <si>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</si>
  <si>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</si>
  <si>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</si>
  <si>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</si>
  <si>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</si>
  <si>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</si>
  <si>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</si>
  <si>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</si>
  <si>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</si>
  <si>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</si>
  <si>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</si>
  <si>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</si>
  <si>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</si>
  <si>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</si>
  <si>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</si>
  <si>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</si>
  <si>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</si>
  <si>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</si>
  <si>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</si>
  <si>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</si>
  <si>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</si>
  <si>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</si>
  <si>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</si>
  <si>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</si>
  <si>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</si>
  <si>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</si>
  <si>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</si>
  <si>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</si>
  <si>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</si>
  <si>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</si>
  <si>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</si>
  <si>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</si>
  <si>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</si>
  <si>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</si>
  <si>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</si>
  <si>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</si>
  <si>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</si>
  <si>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</si>
  <si>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</si>
  <si>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</si>
  <si>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</si>
  <si>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</si>
  <si>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</si>
  <si>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</si>
  <si>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</si>
  <si>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</si>
  <si>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</si>
  <si>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</si>
  <si>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</si>
  <si>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</si>
  <si>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</si>
  <si>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</si>
  <si>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</si>
  <si>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</si>
  <si>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</si>
  <si>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</si>
  <si>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</si>
  <si>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</si>
  <si>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</si>
  <si>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</si>
  <si>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</si>
  <si>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</si>
  <si>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</si>
  <si>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</si>
  <si>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</si>
  <si>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</si>
  <si>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</si>
  <si>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</si>
  <si>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</si>
  <si>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</si>
  <si>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</si>
  <si>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</si>
  <si>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</si>
  <si>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</si>
  <si>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</si>
  <si>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</si>
  <si>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</si>
  <si>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</si>
  <si>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</si>
  <si>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</si>
  <si>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</si>
  <si>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</si>
  <si>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</si>
  <si>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</si>
  <si>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</si>
  <si>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</si>
  <si>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</si>
  <si>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</si>
  <si>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</si>
  <si>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</si>
  <si>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</si>
  <si>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</si>
  <si>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</si>
  <si>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</si>
  <si>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</si>
  <si>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</si>
  <si>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</si>
  <si>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</si>
  <si>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</si>
  <si>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</si>
  <si>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</si>
  <si>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</si>
  <si>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</si>
  <si>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</si>
  <si>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</si>
  <si>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</si>
  <si>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</si>
  <si>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</si>
  <si>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</si>
  <si>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</si>
  <si>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</si>
  <si>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</si>
  <si>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</si>
  <si>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</si>
  <si>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</si>
  <si>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</si>
  <si>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</si>
  <si>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</si>
  <si>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</si>
  <si>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</si>
  <si>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</si>
  <si>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</si>
  <si>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</si>
  <si>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</si>
  <si>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</si>
  <si>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</si>
  <si>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</si>
  <si>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</si>
  <si>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</si>
  <si>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</si>
  <si>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</si>
  <si>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</si>
  <si>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</si>
  <si>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</si>
  <si>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</si>
  <si>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</si>
  <si>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</si>
  <si>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</si>
  <si>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</si>
  <si>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</si>
  <si>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</si>
  <si>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</si>
  <si>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</si>
  <si>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</si>
  <si>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</si>
  <si>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</si>
  <si>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</si>
  <si>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</si>
  <si>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</si>
  <si>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</si>
  <si>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</si>
  <si>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</si>
  <si>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</si>
  <si>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</si>
  <si>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</si>
  <si>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</si>
  <si>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</si>
  <si>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</si>
  <si>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</si>
  <si>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</si>
  <si>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</si>
  <si>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</si>
  <si>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</si>
  <si>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</si>
  <si>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</si>
  <si>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</si>
  <si>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</si>
  <si>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</si>
  <si>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</si>
  <si>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</si>
  <si>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</si>
  <si>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</si>
  <si>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</si>
  <si>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</si>
  <si>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</si>
  <si>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</si>
  <si>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</si>
  <si>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</si>
  <si>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</si>
  <si>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</si>
  <si>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</si>
  <si>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</si>
  <si>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</si>
  <si>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</si>
  <si>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</si>
  <si>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</si>
  <si>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</si>
  <si>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</si>
  <si>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</si>
  <si>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</si>
  <si>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</si>
  <si>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</si>
  <si>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</si>
  <si>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</si>
  <si>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</si>
  <si>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</si>
  <si>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</si>
  <si>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</si>
  <si>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</si>
  <si>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</si>
  <si>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</si>
  <si>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</si>
  <si>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</si>
  <si>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</si>
  <si>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</si>
  <si>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</si>
  <si>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</si>
  <si>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</si>
  <si>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</si>
  <si>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</si>
  <si>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</si>
  <si>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</si>
  <si>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</si>
  <si>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</si>
  <si>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</si>
  <si>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</si>
  <si>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</si>
  <si>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</si>
  <si>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</si>
  <si>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</si>
  <si>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</si>
  <si>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</si>
  <si>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</si>
  <si>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</si>
  <si>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</si>
  <si>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</si>
  <si>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</si>
  <si>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</si>
  <si>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</si>
  <si>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</si>
  <si>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</si>
  <si>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</si>
  <si>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</si>
  <si>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</si>
  <si>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</si>
  <si>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</si>
  <si>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</si>
  <si>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</si>
  <si>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</si>
  <si>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</si>
  <si>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</si>
  <si>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</si>
  <si>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</si>
  <si>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</si>
  <si>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</si>
  <si>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</si>
  <si>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</si>
  <si>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</si>
  <si>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</si>
  <si>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</si>
  <si>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</si>
  <si>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</si>
  <si>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</si>
  <si>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</si>
  <si>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</si>
  <si>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</si>
  <si>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</si>
  <si>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</si>
  <si>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</si>
  <si>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</si>
  <si>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</si>
  <si>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</si>
  <si>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</si>
  <si>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</si>
  <si>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</si>
  <si>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</si>
  <si>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</si>
  <si>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</si>
  <si>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</si>
  <si>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</si>
  <si>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</si>
  <si>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</si>
  <si>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</si>
  <si>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</si>
  <si>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</si>
  <si>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</si>
  <si>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</si>
  <si>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</si>
  <si>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</si>
  <si>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</si>
  <si>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</si>
  <si>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</si>
  <si>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</si>
  <si>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</si>
  <si>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</si>
  <si>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</si>
  <si>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</si>
  <si>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</si>
  <si>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</si>
  <si>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</si>
  <si>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</si>
  <si>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</si>
  <si>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</si>
  <si>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</si>
  <si>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</si>
  <si>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</si>
  <si>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</si>
  <si>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</si>
  <si>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</si>
  <si>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</si>
  <si>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</si>
  <si>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</si>
  <si>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</si>
  <si>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</si>
  <si>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</si>
  <si>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</si>
  <si>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</si>
  <si>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</si>
  <si>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</si>
  <si>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</si>
  <si>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</si>
  <si>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</si>
  <si>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</si>
  <si>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</si>
  <si>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</si>
  <si>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</si>
  <si>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</si>
  <si>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</si>
  <si>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</si>
  <si>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</si>
  <si>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</si>
  <si>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</si>
  <si>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</si>
  <si>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</si>
  <si>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</si>
  <si>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</si>
  <si>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</si>
  <si>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</si>
  <si>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</si>
  <si>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</si>
  <si>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</si>
  <si>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</si>
  <si>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</si>
  <si>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</si>
  <si>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</si>
  <si>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</si>
  <si>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</si>
  <si>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</si>
  <si>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</si>
  <si>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</si>
  <si>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</si>
  <si>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</si>
  <si>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</si>
  <si>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</si>
  <si>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</si>
  <si>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</si>
  <si>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</si>
  <si>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</si>
  <si>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</si>
  <si>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</si>
  <si>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</si>
  <si>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</si>
  <si>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</si>
  <si>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</si>
  <si>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</si>
  <si>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</si>
  <si>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</si>
  <si>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</si>
  <si>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</si>
  <si>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</si>
  <si>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</si>
  <si>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</si>
  <si>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</si>
  <si>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</si>
  <si>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</si>
  <si>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</si>
  <si>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</si>
  <si>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</si>
  <si>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</si>
  <si>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</si>
  <si>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</si>
  <si>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</si>
  <si>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</si>
  <si>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</si>
  <si>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</si>
  <si>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</si>
  <si>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</si>
  <si>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</si>
  <si>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</si>
  <si>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</si>
  <si>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</si>
  <si>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</si>
  <si>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</si>
  <si>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</si>
  <si>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</si>
  <si>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</si>
  <si>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</si>
  <si>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</si>
  <si>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</si>
  <si>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</si>
  <si>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</si>
  <si>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</si>
  <si>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</si>
  <si>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</si>
  <si>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</si>
  <si>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</si>
  <si>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</si>
  <si>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</si>
  <si>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</si>
  <si>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</si>
  <si>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</si>
  <si>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</si>
  <si>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</si>
  <si>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</si>
  <si>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</si>
  <si>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</si>
  <si>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</si>
  <si>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</si>
  <si>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</si>
  <si>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</si>
  <si>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</si>
  <si>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</si>
  <si>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</si>
  <si>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</si>
  <si>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</si>
  <si>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</si>
  <si>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</si>
  <si>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</si>
  <si>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</si>
  <si>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</si>
  <si>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</si>
  <si>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</si>
  <si>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</si>
  <si>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</si>
  <si>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</si>
  <si>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</si>
  <si>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</si>
  <si>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</si>
  <si>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</si>
  <si>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</si>
  <si>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</si>
  <si>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</si>
  <si>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</si>
  <si>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</si>
  <si>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</si>
  <si>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</si>
  <si>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</si>
  <si>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</si>
  <si>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</si>
  <si>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</si>
  <si>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</si>
  <si>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</si>
  <si>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</si>
  <si>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</si>
  <si>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</si>
  <si>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</si>
  <si>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</si>
  <si>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</si>
  <si>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</si>
  <si>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</si>
  <si>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</si>
  <si>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</si>
  <si>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</si>
  <si>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</si>
  <si>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</si>
  <si>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</si>
  <si>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</si>
  <si>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</si>
  <si>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</si>
  <si>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</si>
  <si>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</si>
  <si>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</si>
  <si>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</si>
  <si>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</si>
  <si>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</si>
  <si>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</si>
  <si>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</si>
  <si>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</si>
  <si>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</si>
  <si>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</si>
  <si>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</si>
  <si>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</si>
  <si>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</si>
  <si>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</si>
  <si>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</si>
  <si>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</si>
  <si>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</si>
  <si>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</si>
  <si>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</si>
  <si>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</si>
  <si>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</si>
  <si>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</si>
  <si>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</si>
  <si>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</si>
  <si>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</si>
  <si>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</si>
  <si>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</si>
  <si>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</si>
  <si>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</si>
  <si>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</si>
  <si>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</si>
  <si>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</si>
  <si>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</si>
  <si>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</si>
  <si>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</si>
  <si>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</si>
  <si>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</si>
  <si>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</si>
  <si>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</si>
  <si>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</si>
  <si>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</si>
  <si>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</si>
  <si>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</si>
  <si>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</si>
  <si>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</si>
  <si>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</si>
  <si>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</si>
  <si>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</si>
  <si>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</si>
  <si>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</si>
  <si>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</si>
  <si>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</si>
  <si>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</si>
  <si>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</si>
  <si>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</si>
  <si>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</si>
  <si>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</si>
  <si>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</si>
  <si>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</si>
  <si>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</si>
  <si>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</si>
  <si>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</si>
  <si>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</si>
  <si>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</si>
  <si>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</si>
  <si>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</si>
  <si>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</si>
  <si>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</si>
  <si>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</si>
  <si>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</si>
  <si>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</si>
  <si>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</si>
  <si>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</si>
  <si>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</si>
  <si>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</si>
  <si>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</si>
  <si>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</si>
  <si>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</si>
  <si>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</si>
  <si>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</si>
  <si>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</si>
  <si>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</si>
  <si>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</si>
  <si>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</si>
  <si>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</si>
  <si>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</si>
  <si>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</si>
  <si>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</si>
  <si>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</si>
  <si>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</si>
  <si>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</si>
  <si>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</si>
  <si>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</si>
  <si>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</si>
  <si>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</si>
  <si>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</si>
  <si>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</si>
  <si>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</si>
  <si>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</si>
  <si>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</si>
  <si>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</si>
  <si>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</si>
  <si>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</si>
  <si>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</si>
  <si>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</si>
  <si>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</si>
  <si>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</si>
  <si>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</si>
  <si>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</si>
  <si>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</si>
  <si>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</si>
  <si>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</si>
  <si>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</si>
  <si>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</si>
  <si>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</si>
  <si>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</si>
  <si>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</si>
  <si>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</si>
  <si>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</si>
  <si>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</si>
  <si>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</si>
  <si>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</si>
  <si>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</si>
  <si>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</si>
  <si>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</si>
  <si>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</si>
  <si>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</si>
  <si>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</si>
  <si>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</si>
  <si>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</si>
  <si>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</si>
  <si>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</si>
  <si>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</si>
  <si>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</si>
  <si>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</si>
  <si>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</si>
  <si>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</si>
  <si>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</si>
  <si>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</si>
  <si>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</si>
  <si>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</si>
  <si>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</si>
  <si>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</si>
  <si>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</si>
  <si>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</si>
  <si>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</si>
  <si>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</si>
  <si>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</si>
  <si>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</si>
  <si>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</si>
  <si>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</si>
  <si>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</si>
  <si>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</si>
  <si>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</si>
  <si>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</si>
  <si>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</si>
  <si>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</si>
  <si>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</si>
  <si>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</si>
  <si>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</si>
  <si>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</si>
  <si>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</si>
  <si>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</si>
  <si>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</si>
  <si>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</si>
  <si>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</si>
  <si>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</si>
  <si>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</si>
  <si>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</si>
  <si>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</si>
  <si>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</si>
  <si>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</si>
  <si>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</si>
  <si>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</si>
  <si>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</si>
  <si>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</si>
  <si>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</si>
  <si>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</si>
  <si>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</si>
  <si>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</si>
  <si>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</si>
  <si>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</si>
  <si>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</si>
  <si>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</si>
  <si>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</si>
  <si>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</si>
  <si>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</si>
  <si>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</si>
  <si>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</si>
  <si>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</si>
  <si>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</si>
  <si>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</si>
  <si>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</si>
  <si>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</si>
  <si>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</si>
  <si>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</si>
  <si>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</si>
  <si>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</si>
  <si>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</si>
  <si>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</si>
  <si>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</si>
  <si>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</si>
  <si>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</si>
  <si>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</si>
  <si>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</si>
  <si>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</si>
  <si>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</si>
  <si>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</si>
  <si>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</si>
  <si>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</si>
  <si>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</si>
  <si>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</si>
  <si>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</si>
  <si>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</si>
  <si>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</si>
  <si>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</si>
  <si>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</si>
  <si>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</si>
  <si>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</si>
  <si>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</si>
  <si>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</si>
  <si>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</si>
  <si>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</si>
  <si>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</si>
  <si>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</si>
  <si>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</si>
  <si>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</si>
  <si>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</si>
  <si>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</si>
  <si>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</si>
  <si>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</si>
  <si>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</si>
  <si>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</si>
  <si>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</si>
  <si>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</si>
  <si>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</si>
  <si>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</si>
  <si>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</si>
  <si>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</si>
  <si>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</si>
  <si>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</si>
  <si>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</si>
  <si>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</si>
  <si>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</si>
  <si>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</si>
  <si>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</si>
  <si>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</si>
  <si>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</si>
  <si>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</si>
  <si>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</si>
  <si>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</si>
  <si>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</si>
  <si>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</si>
  <si>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</si>
  <si>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</si>
  <si>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</si>
  <si>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</si>
  <si>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</si>
  <si>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</si>
  <si>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</si>
  <si>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</si>
  <si>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</si>
  <si>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</si>
  <si>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</si>
  <si>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</si>
  <si>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</si>
  <si>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</si>
  <si>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</si>
  <si>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</si>
  <si>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</si>
  <si>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</si>
  <si>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</si>
  <si>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</si>
  <si>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</si>
  <si>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</si>
  <si>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</si>
  <si>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</si>
  <si>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</si>
  <si>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</si>
  <si>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</si>
  <si>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</si>
  <si>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</si>
  <si>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</si>
  <si>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</si>
  <si>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</si>
  <si>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</si>
  <si>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</si>
  <si>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</si>
  <si>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</si>
  <si>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</si>
  <si>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</si>
  <si>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</si>
  <si>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</si>
  <si>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</si>
  <si>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</si>
  <si>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</si>
  <si>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</si>
  <si>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</si>
  <si>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</si>
  <si>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</si>
  <si>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</si>
  <si>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</si>
  <si>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</si>
  <si>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</si>
  <si>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</si>
  <si>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</si>
  <si>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</si>
  <si>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</si>
  <si>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</si>
  <si>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</si>
  <si>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</si>
  <si>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</si>
  <si>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</si>
  <si>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</si>
  <si>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</si>
  <si>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</si>
  <si>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</si>
  <si>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</si>
  <si>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</si>
  <si>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</si>
  <si>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</si>
  <si>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</si>
  <si>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</si>
  <si>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</si>
  <si>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</si>
  <si>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</si>
  <si>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</si>
  <si>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</si>
  <si>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</si>
  <si>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</si>
  <si>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</si>
  <si>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</si>
  <si>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</si>
  <si>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</si>
  <si>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</si>
  <si>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</si>
  <si>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</si>
  <si>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</si>
  <si>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</si>
  <si>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</si>
  <si>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</si>
  <si>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</si>
  <si>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</si>
  <si>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</si>
  <si>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</si>
  <si>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</si>
  <si>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</si>
  <si>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</si>
  <si>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</si>
  <si>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</si>
  <si>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</si>
  <si>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</si>
  <si>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</si>
  <si>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</si>
  <si>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</si>
  <si>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</si>
  <si>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</si>
  <si>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</si>
  <si>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</si>
  <si>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</si>
  <si>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</si>
  <si>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</si>
  <si>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</si>
  <si>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</si>
  <si>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</si>
  <si>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</si>
  <si>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</si>
  <si>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</si>
  <si>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</si>
  <si>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</si>
  <si>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</si>
  <si>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</si>
  <si>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</si>
  <si>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</si>
  <si>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</si>
  <si>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</si>
  <si>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</si>
  <si>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</si>
  <si>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</si>
  <si>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</si>
  <si>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</si>
  <si>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</si>
  <si>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</si>
  <si>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</si>
  <si>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</si>
  <si>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</si>
  <si>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</si>
  <si>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</si>
  <si>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</si>
  <si>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</si>
  <si>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</si>
  <si>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</si>
  <si>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</si>
  <si>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</si>
  <si>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</si>
  <si>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</si>
  <si>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</si>
  <si>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</si>
  <si>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</si>
  <si>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</si>
  <si>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</si>
  <si>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</si>
  <si>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</si>
  <si>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</si>
  <si>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</si>
  <si>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</si>
  <si>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</si>
  <si>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</si>
  <si>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</si>
  <si>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</si>
  <si>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</si>
  <si>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</si>
  <si>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</si>
  <si>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</si>
  <si>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</si>
  <si>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</si>
  <si>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</si>
  <si>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</si>
  <si>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</si>
  <si>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</si>
  <si>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</si>
  <si>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</si>
  <si>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</si>
  <si>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</si>
  <si>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</si>
  <si>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</si>
  <si>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</si>
  <si>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</si>
  <si>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</si>
  <si>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</si>
  <si>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</si>
  <si>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</si>
  <si>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</si>
  <si>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</si>
  <si>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</si>
  <si>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</si>
  <si>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</si>
  <si>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</si>
  <si>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</si>
  <si>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</si>
  <si>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</si>
  <si>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</si>
  <si>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</si>
  <si>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</si>
  <si>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</si>
  <si>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</si>
  <si>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</si>
  <si>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</si>
  <si>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</si>
  <si>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</si>
  <si>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</si>
  <si>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</si>
  <si>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</si>
  <si>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</si>
  <si>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</si>
  <si>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</si>
  <si>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</si>
  <si>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</si>
  <si>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</si>
  <si>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</si>
  <si>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</si>
  <si>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</si>
  <si>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</si>
  <si>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</si>
  <si>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</si>
  <si>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</si>
  <si>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</si>
  <si>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</si>
  <si>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</si>
  <si>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</si>
  <si>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</si>
  <si>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</si>
  <si>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</si>
  <si>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</si>
  <si>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</si>
  <si>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</si>
  <si>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</si>
  <si>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</si>
  <si>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</si>
  <si>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</si>
  <si>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</si>
  <si>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</si>
  <si>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</si>
  <si>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</si>
  <si>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</si>
  <si>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</si>
  <si>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</si>
  <si>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</si>
  <si>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</si>
  <si>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</si>
  <si>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</si>
  <si>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</si>
  <si>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</si>
  <si>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</si>
  <si>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</si>
  <si>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</si>
  <si>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</si>
  <si>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</si>
  <si>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</si>
  <si>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</si>
  <si>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</si>
  <si>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</si>
  <si>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</si>
  <si>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</si>
  <si>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</si>
  <si>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</si>
  <si>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</si>
  <si>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</si>
  <si>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</si>
  <si>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</si>
  <si>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</si>
  <si>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</si>
  <si>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</si>
  <si>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</si>
  <si>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</si>
  <si>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</si>
  <si>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</si>
  <si>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</si>
  <si>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</si>
  <si>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</si>
  <si>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</si>
  <si>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</si>
  <si>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</si>
  <si>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</si>
  <si>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</si>
  <si>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</si>
  <si>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</si>
  <si>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</si>
  <si>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</si>
  <si>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</si>
  <si>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</si>
  <si>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</si>
  <si>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</si>
  <si>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</si>
  <si>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</si>
  <si>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</si>
  <si>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</si>
  <si>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</si>
  <si>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</si>
  <si>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</si>
  <si>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</si>
  <si>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</si>
  <si>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</si>
  <si>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</si>
  <si>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</si>
  <si>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</si>
  <si>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</si>
  <si>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</si>
  <si>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</si>
  <si>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</si>
  <si>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</si>
  <si>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</si>
  <si>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</si>
  <si>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</si>
  <si>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</si>
  <si>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</si>
  <si>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</si>
  <si>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</si>
  <si>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</si>
  <si>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</si>
  <si>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</si>
  <si>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</si>
  <si>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</si>
  <si>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</si>
  <si>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</si>
  <si>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</si>
  <si>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</si>
  <si>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</si>
  <si>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</si>
  <si>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</si>
  <si>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</si>
  <si>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</si>
  <si>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</si>
  <si>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</si>
  <si>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</si>
  <si>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</si>
  <si>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</si>
  <si>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</si>
  <si>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</si>
  <si>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</si>
  <si>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</si>
  <si>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</si>
  <si>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</si>
  <si>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</si>
  <si>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</si>
  <si>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</si>
  <si>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</si>
  <si>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</si>
  <si>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</si>
  <si>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</si>
  <si>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</si>
  <si>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</si>
  <si>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</si>
  <si>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</si>
  <si>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</si>
  <si>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</si>
  <si>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</si>
  <si>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</si>
  <si>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</si>
  <si>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</si>
  <si>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</si>
  <si>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</si>
  <si>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</si>
  <si>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</si>
  <si>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</si>
  <si>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</si>
  <si>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</si>
  <si>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</si>
  <si>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</si>
  <si>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</si>
  <si>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</si>
  <si>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</si>
  <si>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</si>
  <si>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</si>
  <si>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</si>
  <si>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</si>
  <si>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</si>
  <si>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</si>
  <si>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</si>
  <si>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</si>
  <si>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</si>
  <si>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</si>
  <si>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</si>
  <si>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</si>
  <si>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</si>
  <si>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</si>
  <si>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</si>
  <si>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</si>
  <si>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</si>
  <si>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</si>
  <si>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</si>
  <si>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</si>
  <si>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</si>
  <si>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</si>
  <si>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</si>
  <si>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</si>
  <si>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</si>
  <si>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</si>
  <si>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</si>
  <si>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</si>
  <si>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</si>
  <si>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</si>
  <si>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</si>
  <si>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</si>
  <si>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</si>
  <si>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</si>
  <si>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</si>
  <si>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</si>
  <si>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</si>
  <si>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</si>
  <si>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</si>
  <si>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</si>
  <si>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</si>
  <si>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</si>
  <si>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</si>
  <si>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</si>
  <si>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</si>
  <si>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</si>
  <si>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</si>
  <si>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</si>
  <si>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</si>
  <si>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</si>
  <si>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</si>
  <si>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</si>
  <si>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</si>
  <si>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</si>
  <si>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</si>
  <si>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</si>
  <si>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</si>
  <si>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</si>
  <si>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</si>
  <si>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</si>
  <si>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</si>
  <si>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</si>
  <si>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</si>
  <si>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</si>
  <si>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</si>
  <si>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</si>
  <si>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</si>
  <si>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</si>
  <si>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</si>
  <si>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</si>
  <si>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</si>
  <si>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</si>
  <si>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</si>
  <si>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</si>
  <si>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</si>
  <si>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</si>
  <si>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</si>
  <si>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</si>
  <si>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</si>
  <si>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</si>
  <si>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</si>
  <si>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</si>
  <si>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</si>
  <si>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</si>
  <si>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</si>
  <si>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</si>
  <si>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</si>
  <si>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</si>
  <si>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</si>
  <si>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</si>
  <si>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</si>
  <si>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</si>
  <si>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</si>
  <si>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</si>
  <si>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</si>
  <si>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</si>
  <si>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</si>
  <si>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</si>
  <si>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</si>
  <si>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</si>
  <si>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</si>
  <si>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</si>
  <si>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</si>
  <si>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</si>
  <si>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</si>
  <si>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</si>
  <si>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</si>
  <si>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</si>
  <si>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</si>
  <si>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</si>
  <si>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</si>
  <si>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</si>
  <si>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</si>
  <si>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</si>
  <si>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</si>
  <si>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</si>
  <si>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</si>
  <si>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</si>
  <si>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</si>
  <si>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</si>
  <si>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</si>
  <si>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</si>
  <si>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</si>
  <si>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</si>
  <si>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</si>
  <si>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</si>
  <si>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</si>
  <si>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</si>
  <si>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</si>
  <si>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</si>
  <si>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</si>
  <si>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</si>
  <si>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</si>
  <si>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</si>
  <si>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</si>
  <si>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</si>
  <si>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</si>
  <si>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</si>
  <si>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</si>
  <si>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</si>
  <si>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</si>
  <si>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</si>
  <si>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</si>
  <si>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</si>
  <si>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</si>
  <si>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</si>
  <si>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</si>
  <si>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</si>
  <si>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</si>
  <si>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</si>
  <si>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</si>
  <si>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</si>
  <si>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</si>
  <si>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</si>
  <si>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</si>
  <si>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</si>
  <si>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</si>
  <si>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</si>
  <si>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</si>
  <si>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</si>
  <si>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</si>
  <si>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</si>
  <si>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</si>
  <si>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</si>
  <si>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</si>
  <si>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</si>
  <si>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</si>
  <si>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</si>
  <si>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</si>
  <si>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</si>
  <si>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</si>
  <si>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</si>
  <si>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</si>
  <si>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</si>
  <si>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</si>
  <si>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</si>
  <si>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</si>
  <si>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</si>
  <si>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</si>
  <si>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</si>
  <si>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</si>
  <si>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</si>
  <si>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</si>
  <si>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</si>
  <si>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</si>
  <si>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</si>
  <si>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</si>
  <si>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</si>
  <si>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</si>
  <si>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</si>
  <si>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</si>
  <si>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</si>
  <si>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</si>
  <si>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</si>
  <si>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</si>
  <si>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</si>
  <si>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</si>
  <si>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</si>
  <si>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</si>
  <si>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</si>
  <si>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</si>
  <si>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</si>
  <si>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</si>
  <si>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</si>
  <si>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</si>
  <si>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</si>
  <si>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</si>
  <si>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</si>
  <si>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</si>
  <si>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</si>
  <si>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</si>
  <si>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</si>
  <si>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</si>
  <si>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</si>
  <si>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</si>
  <si>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</si>
  <si>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</si>
  <si>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</si>
  <si>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</si>
  <si>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</si>
  <si>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</si>
  <si>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</si>
  <si>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</si>
  <si>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</si>
  <si>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</si>
  <si>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</si>
  <si>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</si>
  <si>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</si>
  <si>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</si>
  <si>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</si>
  <si>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</si>
  <si>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</si>
  <si>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</si>
  <si>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</si>
  <si>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</si>
  <si>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</si>
  <si>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</si>
  <si>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</si>
  <si>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</si>
  <si>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</si>
  <si>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</si>
  <si>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</si>
  <si>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</si>
  <si>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</si>
  <si>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</si>
  <si>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</si>
  <si>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</si>
  <si>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</si>
  <si>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</si>
  <si>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</si>
  <si>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</si>
  <si>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</si>
  <si>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</si>
  <si>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</si>
  <si>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</si>
  <si>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</si>
  <si>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</si>
  <si>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</si>
  <si>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</si>
  <si>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</si>
  <si>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</si>
  <si>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</si>
  <si>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</si>
  <si>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</si>
  <si>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</si>
  <si>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</si>
  <si>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</si>
  <si>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</si>
  <si>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</si>
  <si>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</si>
  <si>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</si>
  <si>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</si>
  <si>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</si>
  <si>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</si>
  <si>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</si>
  <si>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</si>
  <si>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</si>
  <si>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</si>
  <si>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</si>
  <si>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</si>
  <si>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</si>
  <si>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</si>
  <si>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</si>
  <si>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</si>
  <si>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</si>
  <si>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</si>
  <si>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</si>
  <si>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</si>
  <si>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</si>
  <si>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</si>
  <si>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</si>
  <si>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</si>
  <si>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</si>
  <si>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</si>
  <si>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</si>
  <si>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</si>
  <si>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</si>
  <si>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</si>
  <si>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</si>
  <si>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</si>
  <si>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</si>
  <si>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</si>
  <si>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</si>
  <si>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</si>
  <si>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</si>
  <si>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</si>
  <si>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</si>
  <si>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</si>
  <si>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</si>
  <si>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</si>
  <si>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</si>
  <si>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</si>
  <si>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</si>
  <si>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</si>
  <si>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</si>
  <si>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</si>
  <si>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</si>
  <si>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</si>
  <si>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</si>
  <si>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</si>
  <si>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</si>
  <si>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</si>
  <si>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</si>
  <si>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</si>
  <si>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</si>
  <si>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</si>
  <si>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</si>
  <si>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</si>
  <si>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</si>
  <si>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</si>
  <si>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</si>
  <si>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</si>
  <si>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</si>
  <si>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</si>
  <si>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</si>
  <si>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</si>
  <si>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</si>
  <si>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</si>
  <si>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</si>
  <si>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</si>
  <si>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</si>
  <si>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</si>
  <si>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</si>
  <si>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</si>
  <si>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</si>
  <si>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</si>
  <si>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</si>
  <si>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</si>
  <si>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</si>
  <si>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</si>
  <si>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</si>
  <si>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</si>
  <si>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</si>
  <si>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</si>
  <si>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</si>
  <si>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</si>
  <si>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</si>
  <si>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</si>
  <si>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</si>
  <si>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</si>
  <si>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</si>
  <si>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</si>
  <si>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</si>
  <si>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</si>
  <si>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</si>
  <si>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</si>
  <si>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</si>
  <si>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</si>
  <si>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</si>
  <si>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</si>
  <si>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</si>
  <si>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</si>
  <si>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</si>
  <si>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</si>
  <si>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</si>
  <si>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</si>
  <si>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</si>
  <si>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</si>
  <si>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</si>
  <si>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</si>
  <si>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</si>
  <si>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</si>
  <si>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</si>
  <si>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</si>
  <si>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</si>
  <si>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</si>
  <si>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</si>
  <si>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</si>
  <si>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</si>
  <si>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</si>
  <si>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</si>
  <si>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</si>
  <si>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</si>
  <si>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</si>
  <si>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</si>
  <si>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</si>
  <si>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</si>
  <si>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</si>
  <si>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</si>
  <si>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</si>
  <si>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</si>
  <si>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</si>
  <si>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</si>
  <si>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</si>
  <si>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</si>
  <si>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</si>
  <si>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</si>
  <si>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</si>
  <si>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</si>
  <si>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</si>
  <si>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</si>
  <si>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</si>
  <si>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</si>
  <si>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</si>
  <si>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</si>
  <si>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</si>
  <si>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</si>
  <si>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</si>
  <si>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</si>
  <si>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</si>
  <si>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</si>
  <si>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</si>
  <si>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</si>
  <si>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</si>
  <si>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</si>
  <si>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</si>
  <si>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</si>
  <si>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</si>
  <si>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</si>
  <si>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</si>
  <si>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</si>
  <si>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</si>
  <si>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</si>
  <si>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</si>
  <si>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</si>
  <si>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</si>
  <si>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</si>
  <si>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</si>
  <si>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</si>
  <si>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</si>
  <si>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</si>
  <si>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</si>
  <si>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</si>
  <si>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</si>
  <si>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</si>
  <si>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</si>
  <si>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</si>
  <si>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</si>
  <si>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</si>
  <si>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</si>
  <si>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</si>
  <si>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</si>
  <si>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</si>
  <si>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</si>
  <si>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</si>
  <si>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</si>
  <si>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</si>
  <si>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</si>
  <si>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</si>
  <si>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</si>
  <si>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</si>
  <si>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</si>
  <si>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</si>
  <si>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</si>
  <si>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</si>
  <si>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</si>
  <si>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</si>
  <si>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</si>
  <si>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</si>
  <si>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</si>
  <si>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</si>
  <si>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</si>
  <si>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</si>
  <si>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</si>
  <si>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</si>
  <si>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</si>
  <si>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</si>
  <si>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</si>
  <si>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</si>
  <si>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</si>
  <si>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</si>
  <si>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</si>
  <si>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</si>
  <si>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</si>
  <si>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</si>
  <si>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</si>
  <si>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</si>
  <si>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</si>
  <si>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</si>
  <si>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</si>
  <si>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</si>
  <si>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</si>
  <si>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</si>
  <si>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</si>
  <si>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</si>
  <si>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</si>
  <si>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</si>
  <si>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</si>
  <si>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</si>
  <si>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</si>
  <si>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</si>
  <si>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</si>
  <si>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</si>
  <si>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</si>
  <si>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</si>
  <si>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</si>
  <si>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Goal</t>
  </si>
  <si>
    <t>Median Goal</t>
  </si>
  <si>
    <t>Median Pledge</t>
  </si>
  <si>
    <t>Standard Deviation of Pledge</t>
  </si>
  <si>
    <t>Mean Pledge</t>
  </si>
  <si>
    <t>Upper Quartile of Pledge</t>
  </si>
  <si>
    <t>Lower Quartile of Pledge</t>
  </si>
  <si>
    <t>IQR of Pledge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</si>
  <si>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</si>
  <si>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</si>
  <si>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</si>
  <si>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</si>
  <si>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</si>
  <si>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</si>
  <si>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</si>
  <si>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</si>
  <si>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</si>
  <si>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</si>
  <si>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</si>
  <si>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</si>
  <si>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</si>
  <si>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50000 or more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</si>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</sst>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8-41C0-98E1-4A2805AB53F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8-41C0-98E1-4A2805AB53F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68-41C0-98E1-4A2805AB5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17679"/>
        <c:axId val="146811855"/>
      </c:lineChart>
      <c:catAx>
        <c:axId val="14681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11855"/>
        <c:crosses val="autoZero"/>
        <c:auto val="1"/>
        <c:lblAlgn val="ctr"/>
        <c:lblOffset val="100"/>
        <c:noMultiLvlLbl val="0"/>
      </c:catAx>
      <c:valAx>
        <c:axId val="14681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 Date</a:t>
            </a:r>
          </a:p>
        </c:rich>
      </c:tx>
      <c:layout>
        <c:manualLayout>
          <c:xMode val="edge"/>
          <c:yMode val="edge"/>
          <c:x val="0.36000399827171481"/>
          <c:y val="7.774330970763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E-4F9C-951D-0F2F94B6B0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E-4F9C-951D-0F2F94B6B0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E-4F9C-951D-0F2F94B6B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175455"/>
        <c:axId val="1981175039"/>
      </c:lineChart>
      <c:catAx>
        <c:axId val="198117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75039"/>
        <c:crosses val="autoZero"/>
        <c:auto val="1"/>
        <c:lblAlgn val="ctr"/>
        <c:lblOffset val="100"/>
        <c:noMultiLvlLbl val="0"/>
      </c:catAx>
      <c:valAx>
        <c:axId val="198117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7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8145632496872472"/>
          <c:y val="5.60484932419594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C-443E-B0F6-78CF2908C8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C-443E-B0F6-78CF2908C8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C-443E-B0F6-78CF2908C8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C-443E-B0F6-78CF2908C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6976703"/>
        <c:axId val="2006988767"/>
      </c:barChart>
      <c:catAx>
        <c:axId val="20069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88767"/>
        <c:crosses val="autoZero"/>
        <c:auto val="1"/>
        <c:lblAlgn val="ctr"/>
        <c:lblOffset val="100"/>
        <c:noMultiLvlLbl val="0"/>
      </c:catAx>
      <c:valAx>
        <c:axId val="200698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D-4626-8FC4-B973DFCFE51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D-4626-8FC4-B973DFCFE5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D-4626-8FC4-B973DFCFE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971295"/>
        <c:axId val="2006990431"/>
      </c:barChart>
      <c:catAx>
        <c:axId val="20069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90431"/>
        <c:crosses val="autoZero"/>
        <c:auto val="1"/>
        <c:lblAlgn val="ctr"/>
        <c:lblOffset val="100"/>
        <c:noMultiLvlLbl val="0"/>
      </c:catAx>
      <c:valAx>
        <c:axId val="200699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3-432A-923D-342FD9A5D65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3-432A-923D-342FD9A5D65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3-432A-923D-342FD9A5D65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3-432A-923D-342FD9A5D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9757871"/>
        <c:axId val="1999763279"/>
      </c:lineChart>
      <c:catAx>
        <c:axId val="199975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63279"/>
        <c:crosses val="autoZero"/>
        <c:auto val="1"/>
        <c:lblAlgn val="ctr"/>
        <c:lblOffset val="100"/>
        <c:noMultiLvlLbl val="0"/>
      </c:catAx>
      <c:valAx>
        <c:axId val="199976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5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38099</xdr:rowOff>
    </xdr:from>
    <xdr:to>
      <xdr:col>7</xdr:col>
      <xdr:colOff>1314450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DA2F9-C8A7-4DC1-ADE6-6A2AD922B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19</xdr:col>
      <xdr:colOff>0</xdr:colOff>
      <xdr:row>24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E2DE5-7484-473E-BA26-2B8909C07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133350</xdr:rowOff>
    </xdr:from>
    <xdr:to>
      <xdr:col>20</xdr:col>
      <xdr:colOff>180975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8D106-9C3F-466A-A82E-8733FBBC7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76200</xdr:rowOff>
    </xdr:from>
    <xdr:to>
      <xdr:col>19</xdr:col>
      <xdr:colOff>57149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91F0A-4B26-4533-AC92-88FDD9388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38100</xdr:rowOff>
    </xdr:from>
    <xdr:to>
      <xdr:col>19</xdr:col>
      <xdr:colOff>95249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612C0-D1CE-42C7-B225-260705D33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ela, Danny" refreshedDate="44602.784227662036" createdVersion="7" refreshedVersion="7" minRefreshableVersion="3" recordCount="4114" xr:uid="{2A43BC3A-B046-4E99-B01B-AD64352BB7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ela, Danny" refreshedDate="44602.794962384258" createdVersion="7" refreshedVersion="7" minRefreshableVersion="3" recordCount="4114" xr:uid="{B676BDE6-AA70-4BCA-8DFC-B170D758284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ela, Danny" refreshedDate="44604.563326620373" createdVersion="7" refreshedVersion="7" minRefreshableVersion="3" recordCount="4114" xr:uid="{269FC808-E66E-4868-A30E-B28D91A1F26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D7B5E-256A-45D1-BA2D-8F78B0E33CC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FD0FC-9451-4A8E-AD28-0CCCB9C2E7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66747-1BDE-4333-A67A-F8478AFACC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EA9D2-8B0D-49D5-AC03-8A900E3C940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5" ySplit="1" topLeftCell="N3973" activePane="bottomRight" state="frozen"/>
      <selection pane="topRight" activeCell="F1" sqref="F1"/>
      <selection pane="bottomLeft" activeCell="A2" sqref="A2"/>
      <selection pane="bottomRight" activeCell="D3973" sqref="D397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style="13" bestFit="1" customWidth="1"/>
    <col min="20" max="20" width="22.285156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  <c r="U1" s="1" t="s">
        <v>8396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C7665-9FB5-42B8-986E-BC126A0314FE}">
  <dimension ref="A1:H13"/>
  <sheetViews>
    <sheetView tabSelected="1" workbookViewId="0">
      <selection activeCell="K21" sqref="K21"/>
    </sheetView>
  </sheetViews>
  <sheetFormatPr defaultRowHeight="15" x14ac:dyDescent="0.25"/>
  <cols>
    <col min="1" max="1" width="28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8404</v>
      </c>
      <c r="B2">
        <f>COUNTIFS(kickstarter!R:R,"plays",kickstarter!$F:$F,"successful",kickstarter!$D:$D,"&lt;1000")</f>
        <v>141</v>
      </c>
      <c r="C2">
        <f>COUNTIFS(kickstarter!R:R,"plays",kickstarter!$F:$F,"failed",kickstarter!$D:$D,"&lt;1000")</f>
        <v>45</v>
      </c>
      <c r="D2">
        <f>COUNTIFS(kickstarter!R:R,"plays",kickstarter!$F:$F,"canceled",kickstarter!$D:$D,"&lt;1000")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</row>
    <row r="3" spans="1:8" x14ac:dyDescent="0.25">
      <c r="A3" t="s">
        <v>8405</v>
      </c>
      <c r="B3">
        <f>COUNTIFS(kickstarter!R:R,"plays",kickstarter!$F:$F,"successful",kickstarter!$D:$D,"&gt;=1000",kickstarter!$D:$D,"&lt;=4999")</f>
        <v>388</v>
      </c>
      <c r="C3">
        <f>COUNTIFS(kickstarter!R:R,"plays",kickstarter!$F:$F,"failed",kickstarter!$D:$D,"&gt;=1000",kickstarter!$D:$D,"&lt;=4999")</f>
        <v>146</v>
      </c>
      <c r="D3">
        <f>COUNTIFS(kickstarter!R:R,"plays",kickstarter!$F:$F,"canceled",kickstarter!$D:$D,"&gt;=1000",kickstarter!$D:$D,"&lt;=4999")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25">
      <c r="A4" t="s">
        <v>8406</v>
      </c>
      <c r="B4">
        <f>COUNTIFS(kickstarter!R:R,"plays",kickstarter!$F:$F,"successful",kickstarter!$D:$D,"&gt;=5000",kickstarter!$D:$D,"&lt;=9999")</f>
        <v>93</v>
      </c>
      <c r="C4">
        <f>COUNTIFS(kickstarter!R:R,"plays",kickstarter!$F:$F,"failed",kickstarter!$D:$D,"&gt;=5000",kickstarter!$D:$D,"&lt;=9999")</f>
        <v>76</v>
      </c>
      <c r="D4">
        <f>COUNTIFS(kickstarter!R:R,"plays",kickstarter!$F:$F,"canceled",kickstarter!$D:$D,"&gt;=5000",kickstarter!$D:$D,"&lt;=9999")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25">
      <c r="A5" t="s">
        <v>8407</v>
      </c>
      <c r="B5">
        <f>COUNTIFS(kickstarter!R:R,"plays",kickstarter!$F:$F,"successful",kickstarter!$D:$D,"&gt;=10000",kickstarter!$D:$D,"&lt;=14999")</f>
        <v>39</v>
      </c>
      <c r="C5">
        <f>COUNTIFS(kickstarter!R:R,"plays",kickstarter!$F:$F,"failed",kickstarter!$D:$D,"&gt;=10000",kickstarter!$D:$D,"&lt;=14999")</f>
        <v>33</v>
      </c>
      <c r="D5">
        <f>COUNTIFS(kickstarter!R:R,"plays",kickstarter!$F:$F,"canceled",kickstarter!$D:$D,"&gt;=10000",kickstarter!$D:$D,"&lt;=14999")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25">
      <c r="A6" t="s">
        <v>8408</v>
      </c>
      <c r="B6">
        <f>COUNTIFS(kickstarter!R:R,"plays",kickstarter!$F:$F,"successful",kickstarter!$D:$D,"&gt;=15000",kickstarter!$D:$D,"&lt;=19999")</f>
        <v>12</v>
      </c>
      <c r="C6">
        <f>COUNTIFS(kickstarter!R:R,"plays",kickstarter!$F:$F,"failed",kickstarter!$D:$D,"&gt;=15000",kickstarter!$D:$D,"&lt;=19999")</f>
        <v>12</v>
      </c>
      <c r="D6">
        <f>COUNTIFS(kickstarter!R:R,"plays",kickstarter!$F:$F,"canceled",kickstarter!$D:$D,"&gt;=15000",kickstarter!$D:$D,"&lt;=19999")</f>
        <v>0</v>
      </c>
      <c r="E6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25">
      <c r="A7" t="s">
        <v>8410</v>
      </c>
      <c r="B7">
        <f>COUNTIFS(kickstarter!R:R,"plays",kickstarter!$F:$F,"successful",kickstarter!$D:$D,"&gt;=20000",kickstarter!$D:$D,"&lt;=24999")</f>
        <v>9</v>
      </c>
      <c r="C7">
        <f>COUNTIFS(kickstarter!R:R,"plays",kickstarter!$F:$F,"failed",kickstarter!$D:$D,"&gt;=20000",kickstarter!$D:$D,"&lt;=24999")</f>
        <v>11</v>
      </c>
      <c r="D7">
        <f>COUNTIFS(kickstarter!R:R,"plays",kickstarter!$F:$F,"canceled",kickstarter!$D:$D,"&gt;=20000",kickstarter!$D:$D,"&lt;=24999")</f>
        <v>0</v>
      </c>
      <c r="E7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25">
      <c r="A8" t="s">
        <v>8411</v>
      </c>
      <c r="B8">
        <f>COUNTIFS(kickstarter!R:R,"plays",kickstarter!$F:$F,"successful",kickstarter!$D:$D,"&gt;=25000",kickstarter!$D:$D,"&lt;=29999")</f>
        <v>1</v>
      </c>
      <c r="C8">
        <f>COUNTIFS(kickstarter!R:R,"plays",kickstarter!$F:$F,"failed",kickstarter!$D:$D,"&gt;=25000",kickstarter!$D:$D,"&lt;=29999")</f>
        <v>4</v>
      </c>
      <c r="D8">
        <f>COUNTIFS(kickstarter!R:R,"plays",kickstarter!$F:$F,"canceled",kickstarter!$D:$D,"&gt;=25000",kickstarter!$D:$D,"&lt;=29999")</f>
        <v>0</v>
      </c>
      <c r="E8">
        <f t="shared" si="1"/>
        <v>5</v>
      </c>
      <c r="F8" s="16">
        <f t="shared" si="2"/>
        <v>0.2</v>
      </c>
      <c r="G8" s="16">
        <f>C8/$E8</f>
        <v>0.8</v>
      </c>
      <c r="H8" s="16">
        <f t="shared" si="4"/>
        <v>0</v>
      </c>
    </row>
    <row r="9" spans="1:8" x14ac:dyDescent="0.25">
      <c r="A9" t="s">
        <v>8412</v>
      </c>
      <c r="B9">
        <f>COUNTIFS(kickstarter!R:R,"plays",kickstarter!$F:$F,"successful",kickstarter!$D:$D,"&gt;=30000",kickstarter!$D:$D,"&lt;=34999")</f>
        <v>3</v>
      </c>
      <c r="C9">
        <f>COUNTIFS(kickstarter!R:R,"plays",kickstarter!$F:$F,"failed",kickstarter!$D:$D,"&gt;=30000",kickstarter!$D:$D,"&lt;=34999")</f>
        <v>8</v>
      </c>
      <c r="D9">
        <f>COUNTIFS(kickstarter!R:R,"plays",kickstarter!$F:$F,"canceled",kickstarter!$D:$D,"&gt;=30000",kickstarter!$D:$D,"&lt;=34999")</f>
        <v>0</v>
      </c>
      <c r="E9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25">
      <c r="A10" t="s">
        <v>8413</v>
      </c>
      <c r="B10">
        <f>COUNTIFS(kickstarter!R:R,"plays",kickstarter!$F:$F,"successful",kickstarter!$D:$D,"&gt;=35000",kickstarter!$D:$D,"&lt;=39999")</f>
        <v>4</v>
      </c>
      <c r="C10">
        <f>COUNTIFS(kickstarter!R:R,"plays",kickstarter!$F:$F,"failed",kickstarter!$D:$D,"&gt;=35000",kickstarter!$D:$D,"&lt;=39999")</f>
        <v>2</v>
      </c>
      <c r="D10">
        <f>COUNTIFS(kickstarter!R:R,"plays",kickstarter!$F:$F,"canceled",kickstarter!$D:$D,"&gt;=35000",kickstarter!$D:$D,"&lt;=39999")</f>
        <v>0</v>
      </c>
      <c r="E10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25">
      <c r="A11" t="s">
        <v>8414</v>
      </c>
      <c r="B11">
        <f>COUNTIFS(kickstarter!R:R,"plays",kickstarter!$F:$F,"successful",kickstarter!$D:$D,"&gt;=40000",kickstarter!$D:$D,"&lt;=44999")</f>
        <v>2</v>
      </c>
      <c r="C11">
        <f>COUNTIFS(kickstarter!R:R,"plays",kickstarter!$F:$F,"failed",kickstarter!$D:$D,"&gt;=40000",kickstarter!$D:$D,"&lt;=44999")</f>
        <v>1</v>
      </c>
      <c r="D11">
        <f>COUNTIFS(kickstarter!R:R,"plays",kickstarter!$F:$F,"canceled",kickstarter!$D:$D,"&gt;=40000",kickstarter!$D:$D,"&lt;=44999")</f>
        <v>0</v>
      </c>
      <c r="E11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25">
      <c r="A12" t="s">
        <v>8415</v>
      </c>
      <c r="B12">
        <f>COUNTIFS(kickstarter!R:R,"plays",kickstarter!$F:$F,"successful",kickstarter!$D:$D,"&gt;=45000",kickstarter!$D:$D,"&lt;=49999")</f>
        <v>0</v>
      </c>
      <c r="C12">
        <f>COUNTIFS(kickstarter!R:R,"plays",kickstarter!$F:$F,"failed",kickstarter!$D:$D,"&gt;=45000",kickstarter!$D:$D,"&lt;=49999")</f>
        <v>1</v>
      </c>
      <c r="D12">
        <f>COUNTIFS(kickstarter!R:R,"plays",kickstarter!$F:$F,"canceled",kickstarter!$D:$D,"&gt;=45000",kickstarter!$D:$D,"&lt;=49999")</f>
        <v>0</v>
      </c>
      <c r="E12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25">
      <c r="A13" t="s">
        <v>8409</v>
      </c>
      <c r="B13">
        <f>COUNTIFS(kickstarter!R:R,"plays",kickstarter!$F:$F,"successful",kickstarter!$D:$D,"&gt;=50000")</f>
        <v>2</v>
      </c>
      <c r="C13">
        <f>COUNTIFS(kickstarter!R:R,"plays",kickstarter!$F:$F,"failed",kickstarter!$D:$D,"&gt;=50000")</f>
        <v>14</v>
      </c>
      <c r="D13">
        <f>COUNTIFS(kickstarter!R:R,"plays",kickstarter!$F:$F,"canceled",kickstarter!$D:$D,"&gt;=50000")</f>
        <v>0</v>
      </c>
      <c r="E13">
        <f t="shared" si="1"/>
        <v>16</v>
      </c>
      <c r="F13" s="16">
        <f t="shared" si="2"/>
        <v>0.125</v>
      </c>
      <c r="G13" s="16">
        <f t="shared" si="3"/>
        <v>0.875</v>
      </c>
      <c r="H13" s="16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73309-8A0F-444F-996F-7CC7E547E9EC}">
  <dimension ref="A1:E18"/>
  <sheetViews>
    <sheetView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8396</v>
      </c>
      <c r="B1" t="s">
        <v>8363</v>
      </c>
    </row>
    <row r="2" spans="1:5" x14ac:dyDescent="0.25">
      <c r="A2" s="9" t="s">
        <v>8359</v>
      </c>
      <c r="B2" t="s">
        <v>8315</v>
      </c>
    </row>
    <row r="4" spans="1:5" x14ac:dyDescent="0.25">
      <c r="A4" s="9" t="s">
        <v>8364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2DF5-C6B4-48F6-8F23-6F9D68D72872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A7590-A775-4019-8776-535D6E276848}">
  <dimension ref="A1:E7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8359</v>
      </c>
      <c r="B1" t="s">
        <v>8363</v>
      </c>
    </row>
    <row r="2" spans="1:5" x14ac:dyDescent="0.25">
      <c r="A2" s="9" t="s">
        <v>8222</v>
      </c>
      <c r="B2" t="s">
        <v>8224</v>
      </c>
    </row>
    <row r="4" spans="1:5" x14ac:dyDescent="0.25">
      <c r="A4" s="9" t="s">
        <v>8364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160EB-FFD0-47FF-A6FD-C7186E8575D8}">
  <dimension ref="A1:F17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8315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4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4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4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4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4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4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4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4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4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4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4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4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CB15C-A1C9-45D0-9FF8-2694A18D2467}">
  <dimension ref="A1:D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VLOOKUP($A2, kickstarter!$B:$E, 2, FALSE)</f>
        <v>Help us get actor-writer Ian Bonar's debut play - a hilarious, heartbreaking story of grief and loss - to the 2016 Edinburgh Fringe.</v>
      </c>
      <c r="C2">
        <f>VLOOKUP($A2, kickstarter!$B:$E, 3, FALSE)</f>
        <v>2000</v>
      </c>
      <c r="D2">
        <f>VLOOKUP($A2, kickstarter!$B:$E,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kickstarter!$B:$E, 3, FALSE)</f>
        <v>2000</v>
      </c>
      <c r="D3">
        <f>VLOOKUP($A3, kickstarter!$B:$E,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kickstarter!$B:$E, 3, FALSE)</f>
        <v>1500</v>
      </c>
      <c r="D4">
        <f>VLOOKUP($A4, kickstarter!$B:$E,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kickstarter!$B:$E, 3, FALSE)</f>
        <v>1000</v>
      </c>
      <c r="D5">
        <f>VLOOKUP($A5, kickstarter!$B:$E,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kickstarter!$B:$E, 3, FALSE)</f>
        <v>4000</v>
      </c>
      <c r="D6">
        <f>VLOOKUP($A6, kickstarter!$B:$E, 4, FALSE)</f>
        <v>4137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CE98-4CF8-45DB-AD37-279B1F7EE1D1}">
  <dimension ref="A1:C14"/>
  <sheetViews>
    <sheetView workbookViewId="0">
      <selection activeCell="B3" sqref="B3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8388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8389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8384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8385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5">
      <c r="A6" t="s">
        <v>8386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5">
      <c r="A7" t="s">
        <v>8387</v>
      </c>
      <c r="B7" s="15" t="e">
        <f>B5-B6</f>
        <v>#REF!</v>
      </c>
      <c r="C7" s="15" t="e">
        <f>C5-C6</f>
        <v>#REF!</v>
      </c>
    </row>
    <row r="8" spans="1:3" x14ac:dyDescent="0.25">
      <c r="B8" s="15"/>
      <c r="C8" s="15"/>
    </row>
    <row r="9" spans="1:3" x14ac:dyDescent="0.25">
      <c r="A9" t="s">
        <v>8392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t="s">
        <v>8390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t="s">
        <v>8391</v>
      </c>
      <c r="B11" s="15" t="e">
        <f>_xlfn.STDEV.P(#REF!)</f>
        <v>#REF!</v>
      </c>
      <c r="C11" s="15" t="e">
        <f>_xlfn.STDEV.P(#REF!)</f>
        <v>#REF!</v>
      </c>
    </row>
    <row r="12" spans="1:3" x14ac:dyDescent="0.25">
      <c r="A12" t="s">
        <v>8393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25">
      <c r="A13" t="s">
        <v>8394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25">
      <c r="A14" t="s">
        <v>8395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</cp:lastModifiedBy>
  <dcterms:created xsi:type="dcterms:W3CDTF">2017-04-20T15:17:24Z</dcterms:created>
  <dcterms:modified xsi:type="dcterms:W3CDTF">2022-02-12T23:49:09Z</dcterms:modified>
</cp:coreProperties>
</file>