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596" documentId="11_7F4755BF84DCCE43E268565A8931F45BFA75341E" xr6:coauthVersionLast="47" xr6:coauthVersionMax="47" xr10:uidLastSave="{4F4595E6-F70E-47D8-AF70-30333A2F255A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Planilha1!$D$17:$D$17</definedName>
    <definedName name="patrimonio">Planilha1!$D$20:$D$20</definedName>
    <definedName name="qd_anos">Planilha1!$D$18:$D$18</definedName>
    <definedName name="Rendimento_Carteira">Planilha1!$D$12:$D$12</definedName>
    <definedName name="Salario">Planilha1!$D$11</definedName>
    <definedName name="Sugestao_Investimento">Planilha1!$D$13</definedName>
    <definedName name="taxa_rendimento_mensal">Planilha1!$D$19:$D$19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C18" i="2"/>
  <c r="C19" i="2"/>
  <c r="C20" i="2"/>
  <c r="C21" i="2"/>
  <c r="C22" i="2"/>
  <c r="C10" i="2"/>
  <c r="C11" i="2"/>
  <c r="C12" i="2"/>
  <c r="C13" i="2"/>
  <c r="C14" i="2"/>
  <c r="C15" i="2"/>
  <c r="H2" i="2"/>
  <c r="C3" i="2"/>
  <c r="C4" i="2"/>
  <c r="C5" i="2"/>
  <c r="C6" i="2"/>
  <c r="C7" i="2"/>
  <c r="C8" i="2"/>
  <c r="D33" i="1" a="1"/>
  <c r="D33" i="1"/>
  <c r="D20" i="1" a="1"/>
  <c r="D20" i="1"/>
  <c r="D21" i="1" s="1" a="1"/>
  <c r="D21" i="1" s="1"/>
  <c r="D13" i="1"/>
  <c r="C26" i="1"/>
  <c r="D26" i="1" s="1" a="1"/>
  <c r="D26" i="1" s="1"/>
  <c r="C27" i="1"/>
  <c r="D27" i="1" s="1" a="1"/>
  <c r="D27" i="1" s="1"/>
  <c r="C28" i="1"/>
  <c r="D28" i="1" s="1" a="1"/>
  <c r="D28" i="1" s="1"/>
  <c r="C29" i="1"/>
  <c r="D29" i="1" s="1" a="1"/>
  <c r="D29" i="1" s="1"/>
  <c r="C25" i="1"/>
  <c r="D25" i="1" s="1" a="1"/>
  <c r="D25" i="1" s="1"/>
  <c r="D37" i="1" l="1"/>
  <c r="D38" i="1"/>
  <c r="D39" i="1"/>
  <c r="D40" i="1"/>
  <c r="D41" i="1"/>
  <c r="D36" i="1"/>
  <c r="I2" i="2"/>
  <c r="E37" i="1"/>
  <c r="E38" i="1"/>
  <c r="E39" i="1"/>
  <c r="E40" i="1"/>
  <c r="E41" i="1"/>
  <c r="E36" i="1"/>
  <c r="E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<sst xmlns="http://schemas.openxmlformats.org/spreadsheetml/2006/main" count="71" uniqueCount="34">
  <si>
    <t>CONFIGURAÇÕES</t>
  </si>
  <si>
    <t>Salário</t>
  </si>
  <si>
    <t>Rendimento Carteira</t>
  </si>
  <si>
    <t>Sugestão de Investimento</t>
  </si>
  <si>
    <t>INVESTIMENTO MENSAL</t>
  </si>
  <si>
    <t>Quanto invetir por mês?</t>
  </si>
  <si>
    <t>Por quantos anos?</t>
  </si>
  <si>
    <t>Taxas de Rendimentos Mensal?</t>
  </si>
  <si>
    <t>Patrimonio acumulado?</t>
  </si>
  <si>
    <t>Dividendo mensais?</t>
  </si>
  <si>
    <t>CENÁRIOS</t>
  </si>
  <si>
    <t>Dividendos</t>
  </si>
  <si>
    <t>Quanto em 02 anos?</t>
  </si>
  <si>
    <t>Quanto em 05 anos?</t>
  </si>
  <si>
    <t>Quanto em 10 anos?</t>
  </si>
  <si>
    <t>Quanto em 20 anos?</t>
  </si>
  <si>
    <t>Quanto em 30 anos?</t>
  </si>
  <si>
    <t>PERFIL</t>
  </si>
  <si>
    <t>Agressivo</t>
  </si>
  <si>
    <t>VALO A SER INVESTIDO PO MÊS</t>
  </si>
  <si>
    <t>TIPO DE FII</t>
  </si>
  <si>
    <t>Pecentual sugerido</t>
  </si>
  <si>
    <t>Valores</t>
  </si>
  <si>
    <t>PAPEL</t>
  </si>
  <si>
    <t>TIJOLO</t>
  </si>
  <si>
    <t>HÍBRIDOS</t>
  </si>
  <si>
    <t>FOFs</t>
  </si>
  <si>
    <t>DESENVOLVIMENTO</t>
  </si>
  <si>
    <t xml:space="preserve"> </t>
  </si>
  <si>
    <t>HOTELARIAS</t>
  </si>
  <si>
    <t>%</t>
  </si>
  <si>
    <t>CHAVE</t>
  </si>
  <si>
    <t>Conservador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</si>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</sst>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5" formatCode="[$-416]d\-mmm\-yy;@"/>
    <numFmt numFmtId="167" formatCode="&quot;R$&quot;\ #,##0.00"/>
  </numFmts>
  <fonts count="1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20"/>
      <color rgb="FFFFFFFF"/>
      <name val="Aptos Narrow"/>
      <scheme val="minor"/>
    </font>
    <font>
      <sz val="11"/>
      <color rgb="FF9C5700"/>
      <name val="Calibri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charset val="1"/>
    </font>
    <font>
      <sz val="11"/>
      <color theme="1" tint="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1" fillId="0" borderId="0" xfId="0" applyFont="1"/>
    <xf numFmtId="165" fontId="0" fillId="0" borderId="0" xfId="0" applyNumberFormat="1"/>
    <xf numFmtId="0" fontId="5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167" fontId="0" fillId="0" borderId="6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8" fontId="0" fillId="2" borderId="1" xfId="0" applyNumberFormat="1" applyFill="1" applyBorder="1" applyAlignment="1">
      <alignment horizontal="center" vertical="center"/>
    </xf>
    <xf numFmtId="8" fontId="0" fillId="2" borderId="3" xfId="0" applyNumberForma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8" fontId="0" fillId="2" borderId="5" xfId="0" applyNumberFormat="1" applyFill="1" applyBorder="1" applyAlignment="1">
      <alignment horizontal="center" vertical="center"/>
    </xf>
    <xf numFmtId="8" fontId="0" fillId="2" borderId="9" xfId="0" applyNumberFormat="1" applyFill="1" applyBorder="1" applyAlignment="1">
      <alignment horizontal="center" vertical="center"/>
    </xf>
    <xf numFmtId="0" fontId="7" fillId="2" borderId="10" xfId="0" applyFont="1" applyFill="1" applyBorder="1"/>
    <xf numFmtId="8" fontId="0" fillId="2" borderId="6" xfId="0" applyNumberFormat="1" applyFill="1" applyBorder="1" applyAlignment="1">
      <alignment horizontal="center"/>
    </xf>
    <xf numFmtId="8" fontId="0" fillId="2" borderId="6" xfId="0" applyNumberFormat="1" applyFill="1" applyBorder="1" applyAlignment="1">
      <alignment horizontal="center"/>
    </xf>
    <xf numFmtId="8" fontId="0" fillId="2" borderId="7" xfId="0" applyNumberFormat="1" applyFill="1" applyBorder="1" applyAlignment="1">
      <alignment horizontal="center"/>
    </xf>
    <xf numFmtId="0" fontId="7" fillId="2" borderId="2" xfId="0" applyFont="1" applyFill="1" applyBorder="1"/>
    <xf numFmtId="8" fontId="0" fillId="2" borderId="1" xfId="0" applyNumberFormat="1" applyFill="1" applyBorder="1" applyAlignment="1">
      <alignment horizontal="center"/>
    </xf>
    <xf numFmtId="8" fontId="0" fillId="2" borderId="1" xfId="0" applyNumberFormat="1" applyFill="1" applyBorder="1" applyAlignment="1">
      <alignment horizontal="center"/>
    </xf>
    <xf numFmtId="8" fontId="0" fillId="2" borderId="3" xfId="0" applyNumberFormat="1" applyFill="1" applyBorder="1" applyAlignment="1">
      <alignment horizontal="center"/>
    </xf>
    <xf numFmtId="0" fontId="9" fillId="2" borderId="2" xfId="0" applyFont="1" applyFill="1" applyBorder="1"/>
    <xf numFmtId="0" fontId="7" fillId="2" borderId="4" xfId="0" applyFont="1" applyFill="1" applyBorder="1"/>
    <xf numFmtId="8" fontId="0" fillId="2" borderId="5" xfId="0" applyNumberFormat="1" applyFill="1" applyBorder="1" applyAlignment="1">
      <alignment horizontal="center"/>
    </xf>
    <xf numFmtId="8" fontId="0" fillId="2" borderId="5" xfId="0" applyNumberFormat="1" applyFill="1" applyBorder="1" applyAlignment="1">
      <alignment horizontal="center"/>
    </xf>
    <xf numFmtId="8" fontId="0" fillId="2" borderId="9" xfId="0" applyNumberForma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7" fontId="2" fillId="5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167" fontId="0" fillId="5" borderId="0" xfId="0" applyNumberFormat="1" applyFill="1" applyAlignment="1"/>
    <xf numFmtId="0" fontId="0" fillId="5" borderId="0" xfId="0" applyFill="1"/>
    <xf numFmtId="0" fontId="2" fillId="5" borderId="0" xfId="0" applyFont="1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6" xfId="0" applyNumberFormat="1" applyFill="1" applyBorder="1" applyAlignment="1">
      <alignment horizontal="center"/>
    </xf>
    <xf numFmtId="0" fontId="6" fillId="4" borderId="0" xfId="1"/>
    <xf numFmtId="9" fontId="6" fillId="4" borderId="0" xfId="1" applyNumberFormat="1" applyAlignment="1">
      <alignment wrapText="1"/>
    </xf>
    <xf numFmtId="167" fontId="0" fillId="2" borderId="7" xfId="0" applyNumberFormat="1" applyFill="1" applyBorder="1" applyAlignment="1">
      <alignment horizontal="center"/>
    </xf>
    <xf numFmtId="167" fontId="0" fillId="2" borderId="3" xfId="0" applyNumberFormat="1" applyFill="1" applyBorder="1" applyAlignment="1">
      <alignment horizontal="center"/>
    </xf>
    <xf numFmtId="167" fontId="0" fillId="2" borderId="9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167" fontId="0" fillId="5" borderId="0" xfId="0" applyNumberFormat="1" applyFill="1" applyAlignment="1">
      <alignment horizontal="center"/>
    </xf>
    <xf numFmtId="0" fontId="0" fillId="7" borderId="0" xfId="0" applyFill="1"/>
    <xf numFmtId="0" fontId="10" fillId="7" borderId="0" xfId="0" applyFont="1" applyFill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Planilha1!$D$35</c:f>
              <c:strCache>
                <c:ptCount val="1"/>
                <c:pt idx="0">
                  <c:v>Pecentual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Planilha1!$B$36:$B$41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Planilha1!$D$36:$D$41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C1-41BE-ABB8-7B22047FF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152400</xdr:rowOff>
    </xdr:from>
    <xdr:to>
      <xdr:col>4</xdr:col>
      <xdr:colOff>981075</xdr:colOff>
      <xdr:row>8</xdr:row>
      <xdr:rowOff>95250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E1D8B34-48D0-401B-A0F0-AABE5ADE67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533400" y="152400"/>
          <a:ext cx="6715125" cy="14668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19050</xdr:rowOff>
    </xdr:from>
    <xdr:to>
      <xdr:col>5</xdr:col>
      <xdr:colOff>561975</xdr:colOff>
      <xdr:row>57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C9EC79-B7E0-6EEF-BEA0-190BF523111B}"/>
            </a:ext>
            <a:ext uri="{147F2762-F138-4A5C-976F-8EAC2B608ADB}">
              <a16:predDERef xmlns:a16="http://schemas.microsoft.com/office/drawing/2014/main" pred="{1E1D8B34-48D0-401B-A0F0-AABE5ADE6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showGridLines="0" showRowColHeaders="0" tabSelected="1" topLeftCell="A39" workbookViewId="0">
      <selection activeCell="E59" sqref="E59"/>
    </sheetView>
  </sheetViews>
  <sheetFormatPr defaultColWidth="0" defaultRowHeight="15"/>
  <cols>
    <col min="1" max="1" width="8.7109375" customWidth="1"/>
    <col min="2" max="2" width="33.42578125" customWidth="1"/>
    <col min="3" max="3" width="22.42578125" customWidth="1"/>
    <col min="4" max="4" width="29.42578125" bestFit="1" customWidth="1"/>
    <col min="5" max="5" width="15.5703125" customWidth="1"/>
    <col min="6" max="6" width="9.140625" customWidth="1"/>
    <col min="7" max="7" width="14.5703125" hidden="1" customWidth="1"/>
    <col min="8" max="8" width="12.42578125" hidden="1" customWidth="1"/>
    <col min="9" max="11" width="9.140625" hidden="1" customWidth="1"/>
  </cols>
  <sheetData>
    <row r="1" spans="1:6">
      <c r="A1" s="61"/>
      <c r="B1" s="61"/>
      <c r="C1" s="61"/>
      <c r="D1" s="61"/>
      <c r="E1" s="61"/>
      <c r="F1" s="61"/>
    </row>
    <row r="2" spans="1:6">
      <c r="A2" s="61"/>
      <c r="F2" s="61"/>
    </row>
    <row r="3" spans="1:6">
      <c r="A3" s="61"/>
      <c r="F3" s="61"/>
    </row>
    <row r="4" spans="1:6">
      <c r="A4" s="61"/>
      <c r="F4" s="61"/>
    </row>
    <row r="5" spans="1:6">
      <c r="A5" s="61"/>
      <c r="F5" s="61"/>
    </row>
    <row r="6" spans="1:6">
      <c r="A6" s="61"/>
      <c r="F6" s="61"/>
    </row>
    <row r="7" spans="1:6">
      <c r="A7" s="61"/>
      <c r="F7" s="61"/>
    </row>
    <row r="8" spans="1:6">
      <c r="A8" s="61"/>
      <c r="F8" s="61"/>
    </row>
    <row r="9" spans="1:6">
      <c r="A9" s="61"/>
      <c r="B9" s="61"/>
      <c r="C9" s="61"/>
      <c r="D9" s="61"/>
      <c r="E9" s="61"/>
      <c r="F9" s="61"/>
    </row>
    <row r="10" spans="1:6" ht="26.25">
      <c r="A10" s="61"/>
      <c r="B10" s="4" t="s">
        <v>0</v>
      </c>
      <c r="C10" s="4"/>
      <c r="D10" s="4"/>
      <c r="E10" s="4"/>
      <c r="F10" s="61"/>
    </row>
    <row r="11" spans="1:6">
      <c r="A11" s="61"/>
      <c r="B11" s="5" t="s">
        <v>1</v>
      </c>
      <c r="C11" s="5"/>
      <c r="D11" s="6">
        <v>1400</v>
      </c>
      <c r="E11" s="6"/>
      <c r="F11" s="61"/>
    </row>
    <row r="12" spans="1:6">
      <c r="A12" s="61"/>
      <c r="B12" s="7" t="s">
        <v>2</v>
      </c>
      <c r="C12" s="5"/>
      <c r="D12" s="58">
        <v>8.9999999999999993E-3</v>
      </c>
      <c r="E12" s="59"/>
      <c r="F12" s="61"/>
    </row>
    <row r="13" spans="1:6">
      <c r="A13" s="61"/>
      <c r="B13" s="8" t="s">
        <v>3</v>
      </c>
      <c r="C13" s="9"/>
      <c r="D13" s="6">
        <f>D11*30%</f>
        <v>420</v>
      </c>
      <c r="E13" s="6"/>
      <c r="F13" s="61"/>
    </row>
    <row r="14" spans="1:6">
      <c r="A14" s="61"/>
      <c r="F14" s="61"/>
    </row>
    <row r="15" spans="1:6">
      <c r="A15" s="61"/>
      <c r="F15" s="61"/>
    </row>
    <row r="16" spans="1:6" ht="34.5">
      <c r="A16" s="61"/>
      <c r="B16" s="40" t="s">
        <v>4</v>
      </c>
      <c r="C16" s="40"/>
      <c r="D16" s="40"/>
      <c r="E16" s="40"/>
      <c r="F16" s="61"/>
    </row>
    <row r="17" spans="1:6" ht="15.75">
      <c r="A17" s="61"/>
      <c r="B17" s="10" t="s">
        <v>5</v>
      </c>
      <c r="C17" s="10"/>
      <c r="D17" s="11">
        <v>200</v>
      </c>
      <c r="E17" s="12"/>
      <c r="F17" s="61"/>
    </row>
    <row r="18" spans="1:6" ht="15.75">
      <c r="A18" s="61"/>
      <c r="B18" s="13" t="s">
        <v>6</v>
      </c>
      <c r="C18" s="14"/>
      <c r="D18" s="15">
        <v>5</v>
      </c>
      <c r="E18" s="16"/>
      <c r="F18" s="61"/>
    </row>
    <row r="19" spans="1:6" ht="15.75">
      <c r="A19" s="61"/>
      <c r="B19" s="13" t="s">
        <v>7</v>
      </c>
      <c r="C19" s="14"/>
      <c r="D19" s="17">
        <v>1.0789999999999999E-2</v>
      </c>
      <c r="E19" s="18"/>
      <c r="F19" s="61"/>
    </row>
    <row r="20" spans="1:6" ht="15.75">
      <c r="A20" s="61"/>
      <c r="B20" s="19" t="s">
        <v>8</v>
      </c>
      <c r="C20" s="20"/>
      <c r="D20" s="21" cm="1">
        <f t="array" ref="D20">FV(taxa_rendimento_mensal,qd_anos*12,aporte*-1)</f>
        <v>16755.382799697527</v>
      </c>
      <c r="E20" s="22"/>
      <c r="F20" s="61"/>
    </row>
    <row r="21" spans="1:6" ht="15.75">
      <c r="A21" s="61"/>
      <c r="B21" s="23" t="s">
        <v>9</v>
      </c>
      <c r="C21" s="24"/>
      <c r="D21" s="25" cm="1">
        <f t="array" ref="D21">patrimonio*Rendimento_Carteira</f>
        <v>150.79844519727774</v>
      </c>
      <c r="E21" s="26"/>
      <c r="F21" s="61"/>
    </row>
    <row r="22" spans="1:6">
      <c r="A22" s="61"/>
      <c r="F22" s="61"/>
    </row>
    <row r="23" spans="1:6">
      <c r="A23" s="61"/>
      <c r="F23" s="61"/>
    </row>
    <row r="24" spans="1:6" ht="43.5" customHeight="1">
      <c r="A24" s="61"/>
      <c r="B24" s="40" t="s">
        <v>10</v>
      </c>
      <c r="C24" s="40"/>
      <c r="D24" s="41" t="s">
        <v>11</v>
      </c>
      <c r="E24" s="41"/>
      <c r="F24" s="61"/>
    </row>
    <row r="25" spans="1:6" ht="15.75">
      <c r="A25" s="61"/>
      <c r="B25" s="27" t="s">
        <v>12</v>
      </c>
      <c r="C25" s="28">
        <f>FV($D$19,$A36*12,$D$17*-1)</f>
        <v>5445.5254595290435</v>
      </c>
      <c r="D25" s="29" cm="1">
        <f t="array" ref="D25">C25*Rendimento_Carteira</f>
        <v>49.00972913576139</v>
      </c>
      <c r="E25" s="30"/>
      <c r="F25" s="61"/>
    </row>
    <row r="26" spans="1:6" ht="15.75">
      <c r="A26" s="61"/>
      <c r="B26" s="31" t="s">
        <v>13</v>
      </c>
      <c r="C26" s="32">
        <f>FV($D$19,$A37*12,$D$17*-1)</f>
        <v>16755.382799697527</v>
      </c>
      <c r="D26" s="33" cm="1">
        <f t="array" ref="D26">C26*Rendimento_Carteira</f>
        <v>150.79844519727774</v>
      </c>
      <c r="E26" s="34"/>
      <c r="F26" s="61"/>
    </row>
    <row r="27" spans="1:6" ht="15.75">
      <c r="A27" s="61"/>
      <c r="B27" s="35" t="s">
        <v>14</v>
      </c>
      <c r="C27" s="32">
        <f>FV($D$19,$A38*12,$D$17*-1)</f>
        <v>48656.842506034438</v>
      </c>
      <c r="D27" s="33" cm="1">
        <f t="array" ref="D27">C27*Rendimento_Carteira</f>
        <v>437.91158255430992</v>
      </c>
      <c r="E27" s="34"/>
      <c r="F27" s="61"/>
    </row>
    <row r="28" spans="1:6" ht="15.75">
      <c r="A28" s="61"/>
      <c r="B28" s="31" t="s">
        <v>15</v>
      </c>
      <c r="C28" s="32">
        <f>FV($D$19,$A44*12,$D$17*-1)</f>
        <v>225039.68001941612</v>
      </c>
      <c r="D28" s="33" cm="1">
        <f t="array" ref="D28">C28*Rendimento_Carteira</f>
        <v>2025.357120174745</v>
      </c>
      <c r="E28" s="34"/>
      <c r="F28" s="61"/>
    </row>
    <row r="29" spans="1:6" ht="15.75">
      <c r="A29" s="61"/>
      <c r="B29" s="36" t="s">
        <v>16</v>
      </c>
      <c r="C29" s="37">
        <f>FV($D$19,$A45*12,$D$17*-1)</f>
        <v>864433.93100094295</v>
      </c>
      <c r="D29" s="38" cm="1">
        <f t="array" ref="D29">C29*Rendimento_Carteira</f>
        <v>7779.9053790084863</v>
      </c>
      <c r="E29" s="39"/>
      <c r="F29" s="61"/>
    </row>
    <row r="30" spans="1:6">
      <c r="A30" s="61"/>
      <c r="F30" s="61"/>
    </row>
    <row r="31" spans="1:6">
      <c r="A31" s="61"/>
      <c r="F31" s="61"/>
    </row>
    <row r="32" spans="1:6">
      <c r="A32" s="61"/>
      <c r="B32" s="42" t="s">
        <v>17</v>
      </c>
      <c r="C32" s="42"/>
      <c r="D32" s="42" t="s">
        <v>18</v>
      </c>
      <c r="E32" s="42"/>
      <c r="F32" s="61"/>
    </row>
    <row r="33" spans="1:9">
      <c r="A33" s="61"/>
      <c r="B33" s="43" t="s">
        <v>19</v>
      </c>
      <c r="C33" s="43"/>
      <c r="D33" s="44" cm="1">
        <f t="array" ref="D33">aporte</f>
        <v>200</v>
      </c>
      <c r="E33" s="44"/>
      <c r="F33" s="61"/>
    </row>
    <row r="34" spans="1:9">
      <c r="A34" s="61"/>
      <c r="F34" s="61"/>
    </row>
    <row r="35" spans="1:9">
      <c r="A35" s="61"/>
      <c r="B35" s="43" t="s">
        <v>20</v>
      </c>
      <c r="C35" s="43"/>
      <c r="D35" s="48" t="s">
        <v>21</v>
      </c>
      <c r="E35" s="48" t="s">
        <v>22</v>
      </c>
      <c r="F35" s="61"/>
    </row>
    <row r="36" spans="1:9">
      <c r="A36" s="62">
        <v>2</v>
      </c>
      <c r="B36" s="50" t="s">
        <v>23</v>
      </c>
      <c r="C36" s="51"/>
      <c r="D36" s="52">
        <f>VLOOKUP($D$32&amp;"-"&amp;B36,Planilha2!$C:$F,4,FALSE)</f>
        <v>0.5</v>
      </c>
      <c r="E36" s="55">
        <f>D36*$D$33</f>
        <v>100</v>
      </c>
      <c r="F36" s="61"/>
    </row>
    <row r="37" spans="1:9">
      <c r="A37" s="62">
        <v>5</v>
      </c>
      <c r="B37" s="7" t="s">
        <v>24</v>
      </c>
      <c r="C37" s="5"/>
      <c r="D37" s="52">
        <f>VLOOKUP($D$32&amp;"-"&amp;B37,Planilha2!$C:$F,4,FALSE)</f>
        <v>0.1</v>
      </c>
      <c r="E37" s="56">
        <f t="shared" ref="E37:E41" si="0">D37*$D$33</f>
        <v>20</v>
      </c>
      <c r="F37" s="61"/>
    </row>
    <row r="38" spans="1:9" ht="18.75" customHeight="1">
      <c r="A38" s="62">
        <v>10</v>
      </c>
      <c r="B38" s="7" t="s">
        <v>25</v>
      </c>
      <c r="C38" s="5"/>
      <c r="D38" s="52">
        <f>VLOOKUP($D$32&amp;"-"&amp;B38,Planilha2!$C:$F,4,FALSE)</f>
        <v>0.05</v>
      </c>
      <c r="E38" s="56">
        <f t="shared" si="0"/>
        <v>10</v>
      </c>
      <c r="F38" s="61"/>
      <c r="G38" s="3"/>
      <c r="H38" s="3"/>
    </row>
    <row r="39" spans="1:9">
      <c r="A39" s="61"/>
      <c r="B39" s="7" t="s">
        <v>26</v>
      </c>
      <c r="C39" s="5"/>
      <c r="D39" s="52">
        <f>VLOOKUP($D$32&amp;"-"&amp;B39,Planilha2!$C:$F,4,FALSE)</f>
        <v>0.05</v>
      </c>
      <c r="E39" s="56">
        <f t="shared" si="0"/>
        <v>10</v>
      </c>
      <c r="F39" s="61"/>
    </row>
    <row r="40" spans="1:9">
      <c r="A40" s="61"/>
      <c r="B40" s="7" t="s">
        <v>27</v>
      </c>
      <c r="C40" s="5"/>
      <c r="D40" s="52">
        <f>VLOOKUP($D$32&amp;"-"&amp;B40,Planilha2!$C:$F,4,FALSE)</f>
        <v>0.2</v>
      </c>
      <c r="E40" s="56">
        <f t="shared" si="0"/>
        <v>40</v>
      </c>
      <c r="F40" s="61"/>
      <c r="I40" t="s">
        <v>28</v>
      </c>
    </row>
    <row r="41" spans="1:9">
      <c r="A41" s="61"/>
      <c r="B41" s="8" t="s">
        <v>29</v>
      </c>
      <c r="C41" s="9"/>
      <c r="D41" s="52">
        <f>VLOOKUP($D$32&amp;"-"&amp;B41,Planilha2!$C:$F,4,FALSE)</f>
        <v>0.1</v>
      </c>
      <c r="E41" s="57">
        <f t="shared" si="0"/>
        <v>20</v>
      </c>
      <c r="F41" s="61"/>
    </row>
    <row r="42" spans="1:9">
      <c r="A42" s="61"/>
      <c r="B42" s="47"/>
      <c r="C42" s="46"/>
      <c r="D42" s="46"/>
      <c r="E42" s="60">
        <f>SUM(E36:E41)</f>
        <v>200</v>
      </c>
      <c r="F42" s="61"/>
    </row>
    <row r="43" spans="1:9">
      <c r="A43" s="61"/>
      <c r="B43" s="61"/>
      <c r="C43" s="61"/>
      <c r="D43" s="61"/>
      <c r="E43" s="61"/>
      <c r="F43" s="61"/>
    </row>
    <row r="44" spans="1:9">
      <c r="A44" s="2">
        <v>20</v>
      </c>
    </row>
    <row r="45" spans="1:9">
      <c r="A45" s="2">
        <v>30</v>
      </c>
    </row>
    <row r="58" spans="1:6">
      <c r="A58" s="61"/>
      <c r="B58" s="61"/>
      <c r="C58" s="61"/>
      <c r="D58" s="61"/>
      <c r="E58" s="61"/>
      <c r="F58" s="61"/>
    </row>
    <row r="59" spans="1:6">
      <c r="A59" s="61"/>
      <c r="B59" s="61"/>
      <c r="C59" s="61"/>
      <c r="D59" s="61"/>
      <c r="E59" s="61"/>
      <c r="F59" s="61"/>
    </row>
  </sheetData>
  <mergeCells count="36">
    <mergeCell ref="B37:C37"/>
    <mergeCell ref="B38:C38"/>
    <mergeCell ref="B39:C39"/>
    <mergeCell ref="B40:C40"/>
    <mergeCell ref="B41:C41"/>
    <mergeCell ref="D32:E32"/>
    <mergeCell ref="B32:C32"/>
    <mergeCell ref="B33:C33"/>
    <mergeCell ref="D33:E33"/>
    <mergeCell ref="B36:C36"/>
    <mergeCell ref="B35:C35"/>
    <mergeCell ref="B17:C17"/>
    <mergeCell ref="B18:C18"/>
    <mergeCell ref="B19:C19"/>
    <mergeCell ref="B20:C20"/>
    <mergeCell ref="B16:E16"/>
    <mergeCell ref="D17:E17"/>
    <mergeCell ref="D18:E18"/>
    <mergeCell ref="D19:E19"/>
    <mergeCell ref="D20:E20"/>
    <mergeCell ref="B24:C24"/>
    <mergeCell ref="D24:E24"/>
    <mergeCell ref="D25:E25"/>
    <mergeCell ref="D26:E26"/>
    <mergeCell ref="D27:E27"/>
    <mergeCell ref="D29:E29"/>
    <mergeCell ref="B11:C11"/>
    <mergeCell ref="B12:C12"/>
    <mergeCell ref="B13:C13"/>
    <mergeCell ref="D28:E28"/>
    <mergeCell ref="B21:C21"/>
    <mergeCell ref="D21:E21"/>
    <mergeCell ref="B10:E10"/>
    <mergeCell ref="D11:E11"/>
    <mergeCell ref="D12:E12"/>
    <mergeCell ref="D13:E13"/>
  </mergeCells>
  <dataValidations count="1">
    <dataValidation type="list" allowBlank="1" showInputMessage="1" showErrorMessage="1" sqref="D32:E32" xr:uid="{165524CA-BECF-4FD0-8B6B-45BEED62FDD5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EA06-E7A5-4E80-984E-A0267D46581C}">
  <dimension ref="C1:I22"/>
  <sheetViews>
    <sheetView workbookViewId="0">
      <selection activeCell="I2" sqref="I2"/>
    </sheetView>
  </sheetViews>
  <sheetFormatPr defaultRowHeight="15"/>
  <cols>
    <col min="3" max="3" width="31.5703125" bestFit="1" customWidth="1"/>
    <col min="4" max="4" width="13.28515625" bestFit="1" customWidth="1"/>
    <col min="5" max="5" width="18.42578125" bestFit="1" customWidth="1"/>
    <col min="8" max="8" width="16.140625" customWidth="1"/>
    <col min="9" max="9" width="17.7109375" customWidth="1"/>
  </cols>
  <sheetData>
    <row r="1" spans="3:9">
      <c r="I1" t="s">
        <v>30</v>
      </c>
    </row>
    <row r="2" spans="3:9">
      <c r="C2" s="1" t="s">
        <v>31</v>
      </c>
      <c r="D2" s="1" t="s">
        <v>17</v>
      </c>
      <c r="E2" s="1" t="s">
        <v>20</v>
      </c>
      <c r="F2" s="1" t="s">
        <v>30</v>
      </c>
      <c r="H2" s="53" t="str">
        <f>C11</f>
        <v>Moderado-TIJOLO</v>
      </c>
      <c r="I2" s="54">
        <f>VLOOKUP(H2,$C:$F,4,FALSE)</f>
        <v>0.35</v>
      </c>
    </row>
    <row r="3" spans="3:9">
      <c r="C3" t="str">
        <f>D3&amp;"-"&amp;E3</f>
        <v>Conservador-PAPEL</v>
      </c>
      <c r="D3" t="s">
        <v>32</v>
      </c>
      <c r="E3" t="s">
        <v>23</v>
      </c>
      <c r="F3" s="45">
        <v>0.3</v>
      </c>
    </row>
    <row r="4" spans="3:9">
      <c r="C4" t="str">
        <f t="shared" ref="C4:C8" si="0">D4&amp;"-"&amp;E4</f>
        <v>Conservador-TIJOLO</v>
      </c>
      <c r="D4" t="s">
        <v>32</v>
      </c>
      <c r="E4" t="s">
        <v>24</v>
      </c>
      <c r="F4" s="45">
        <v>0.5</v>
      </c>
    </row>
    <row r="5" spans="3:9">
      <c r="C5" t="str">
        <f t="shared" si="0"/>
        <v>Conservador-HÍBRIDOS</v>
      </c>
      <c r="D5" t="s">
        <v>32</v>
      </c>
      <c r="E5" t="s">
        <v>25</v>
      </c>
      <c r="F5" s="45">
        <v>0.1</v>
      </c>
    </row>
    <row r="6" spans="3:9">
      <c r="C6" t="str">
        <f t="shared" si="0"/>
        <v>Conservador-FOFs</v>
      </c>
      <c r="D6" t="s">
        <v>32</v>
      </c>
      <c r="E6" t="s">
        <v>26</v>
      </c>
      <c r="F6" s="45">
        <v>0.1</v>
      </c>
    </row>
    <row r="7" spans="3:9">
      <c r="C7" t="str">
        <f t="shared" si="0"/>
        <v>Conservador-DESENVOLVIMENTO</v>
      </c>
      <c r="D7" t="s">
        <v>32</v>
      </c>
      <c r="E7" t="s">
        <v>27</v>
      </c>
      <c r="F7" s="45">
        <v>0</v>
      </c>
    </row>
    <row r="8" spans="3:9">
      <c r="C8" t="str">
        <f t="shared" si="0"/>
        <v>Conservador-HOTELARIAS</v>
      </c>
      <c r="D8" t="s">
        <v>32</v>
      </c>
      <c r="E8" t="s">
        <v>29</v>
      </c>
      <c r="F8" s="45">
        <v>0</v>
      </c>
    </row>
    <row r="9" spans="3:9">
      <c r="C9" s="1"/>
      <c r="D9" s="1"/>
      <c r="E9" s="1"/>
      <c r="F9" s="49"/>
    </row>
    <row r="10" spans="3:9">
      <c r="C10" t="str">
        <f>D10&amp;"-"&amp;E10</f>
        <v>Moderado-PAPEL</v>
      </c>
      <c r="D10" t="s">
        <v>33</v>
      </c>
      <c r="E10" t="s">
        <v>23</v>
      </c>
      <c r="F10" s="45">
        <v>0.32</v>
      </c>
    </row>
    <row r="11" spans="3:9">
      <c r="C11" t="str">
        <f>D11&amp;"-"&amp;E11</f>
        <v>Moderado-TIJOLO</v>
      </c>
      <c r="D11" t="s">
        <v>33</v>
      </c>
      <c r="E11" t="s">
        <v>24</v>
      </c>
      <c r="F11" s="45">
        <v>0.35</v>
      </c>
    </row>
    <row r="12" spans="3:9">
      <c r="C12" t="str">
        <f>D12&amp;"-"&amp;E12</f>
        <v>Moderado-HÍBRIDOS</v>
      </c>
      <c r="D12" t="s">
        <v>33</v>
      </c>
      <c r="E12" t="s">
        <v>25</v>
      </c>
      <c r="F12" s="45">
        <v>0.08</v>
      </c>
    </row>
    <row r="13" spans="3:9">
      <c r="C13" t="str">
        <f>D13&amp;"-"&amp;E13</f>
        <v>Moderado-FOFs</v>
      </c>
      <c r="D13" t="s">
        <v>33</v>
      </c>
      <c r="E13" t="s">
        <v>26</v>
      </c>
      <c r="F13" s="45">
        <v>0.05</v>
      </c>
    </row>
    <row r="14" spans="3:9">
      <c r="C14" t="str">
        <f>D14&amp;"-"&amp;E14</f>
        <v>Moderado-DESENVOLVIMENTO</v>
      </c>
      <c r="D14" t="s">
        <v>33</v>
      </c>
      <c r="E14" t="s">
        <v>27</v>
      </c>
      <c r="F14" s="45">
        <v>0.1</v>
      </c>
    </row>
    <row r="15" spans="3:9">
      <c r="C15" t="str">
        <f>D15&amp;"-"&amp;E15</f>
        <v>Moderado-HOTELARIAS</v>
      </c>
      <c r="D15" t="s">
        <v>33</v>
      </c>
      <c r="E15" t="s">
        <v>29</v>
      </c>
      <c r="F15" s="45">
        <v>0.1</v>
      </c>
    </row>
    <row r="16" spans="3:9">
      <c r="C16" s="1"/>
      <c r="D16" s="1"/>
      <c r="E16" s="1"/>
      <c r="F16" s="49"/>
    </row>
    <row r="17" spans="3:6">
      <c r="C17" t="str">
        <f>D17&amp;"-"&amp;E17</f>
        <v>Agressivo-PAPEL</v>
      </c>
      <c r="D17" t="s">
        <v>18</v>
      </c>
      <c r="E17" t="s">
        <v>23</v>
      </c>
      <c r="F17" s="45">
        <v>0.5</v>
      </c>
    </row>
    <row r="18" spans="3:6">
      <c r="C18" t="str">
        <f>D18&amp;"-"&amp;E18</f>
        <v>Agressivo-TIJOLO</v>
      </c>
      <c r="D18" t="s">
        <v>18</v>
      </c>
      <c r="E18" t="s">
        <v>24</v>
      </c>
      <c r="F18" s="45">
        <v>0.1</v>
      </c>
    </row>
    <row r="19" spans="3:6">
      <c r="C19" t="str">
        <f>D19&amp;"-"&amp;E19</f>
        <v>Agressivo-HÍBRIDOS</v>
      </c>
      <c r="D19" t="s">
        <v>18</v>
      </c>
      <c r="E19" t="s">
        <v>25</v>
      </c>
      <c r="F19" s="45">
        <v>0.05</v>
      </c>
    </row>
    <row r="20" spans="3:6">
      <c r="C20" t="str">
        <f>D20&amp;"-"&amp;E20</f>
        <v>Agressivo-FOFs</v>
      </c>
      <c r="D20" t="s">
        <v>18</v>
      </c>
      <c r="E20" t="s">
        <v>26</v>
      </c>
      <c r="F20" s="45">
        <v>0.05</v>
      </c>
    </row>
    <row r="21" spans="3:6">
      <c r="C21" t="str">
        <f>D21&amp;"-"&amp;E21</f>
        <v>Agressivo-DESENVOLVIMENTO</v>
      </c>
      <c r="D21" t="s">
        <v>18</v>
      </c>
      <c r="E21" t="s">
        <v>27</v>
      </c>
      <c r="F21" s="45">
        <v>0.2</v>
      </c>
    </row>
    <row r="22" spans="3:6">
      <c r="C22" t="str">
        <f>D22&amp;"-"&amp;E22</f>
        <v>Agressivo-HOTELARIAS</v>
      </c>
      <c r="D22" t="s">
        <v>18</v>
      </c>
      <c r="E22" t="s">
        <v>29</v>
      </c>
      <c r="F22" s="4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Gomes Silva</cp:lastModifiedBy>
  <cp:revision/>
  <dcterms:created xsi:type="dcterms:W3CDTF">2025-05-25T14:27:39Z</dcterms:created>
  <dcterms:modified xsi:type="dcterms:W3CDTF">2025-05-25T22:14:31Z</dcterms:modified>
  <cp:category/>
  <cp:contentStatus/>
</cp:coreProperties>
</file>