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A8D0AB79-0381-44F6-807F-EC72BB6263B8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Data!$A$6:$F$12</definedName>
    <definedName name="angemeldet1">Data!$H$7</definedName>
    <definedName name="angemeldet10">Data!$Q$7</definedName>
    <definedName name="angemeldet100">Data!$DC$7</definedName>
    <definedName name="angemeldet11">Data!$R$7</definedName>
    <definedName name="angemeldet12">Data!$S$7</definedName>
    <definedName name="angemeldet13">Data!$T$7</definedName>
    <definedName name="angemeldet14">Data!$U$7</definedName>
    <definedName name="angemeldet15">Data!$V$7</definedName>
    <definedName name="angemeldet16">Data!$W$7</definedName>
    <definedName name="angemeldet17">Data!$X$7</definedName>
    <definedName name="angemeldet18">Data!$Y$7</definedName>
    <definedName name="angemeldet19">Data!$Z$7</definedName>
    <definedName name="angemeldet2">Data!$I$7</definedName>
    <definedName name="angemeldet20">Data!$AA$7</definedName>
    <definedName name="angemeldet21">Data!$AB$7</definedName>
    <definedName name="angemeldet22">Data!$AC$7</definedName>
    <definedName name="angemeldet23">Data!$AD$7</definedName>
    <definedName name="angemeldet24">Data!$AE$7</definedName>
    <definedName name="angemeldet25">Data!$AF$7</definedName>
    <definedName name="angemeldet26">Data!$AG$7</definedName>
    <definedName name="angemeldet27">Data!$AH$7</definedName>
    <definedName name="angemeldet28">Data!$AI$7</definedName>
    <definedName name="angemeldet29">Data!$AJ$7</definedName>
    <definedName name="angemeldet3">Data!$J$7</definedName>
    <definedName name="angemeldet30">Data!$AK$7</definedName>
    <definedName name="angemeldet31">Data!$AL$7</definedName>
    <definedName name="angemeldet32">Data!$AM$7</definedName>
    <definedName name="angemeldet33">Data!$AN$7</definedName>
    <definedName name="angemeldet34">Data!$AO$7</definedName>
    <definedName name="angemeldet35">Data!$AP$7</definedName>
    <definedName name="angemeldet36">Data!$AQ$7</definedName>
    <definedName name="angemeldet37">Data!$AR$7</definedName>
    <definedName name="angemeldet38">Data!$AS$7</definedName>
    <definedName name="angemeldet39">Data!$AT$7</definedName>
    <definedName name="angemeldet4">Data!$K$7</definedName>
    <definedName name="angemeldet40">Data!$AU$7</definedName>
    <definedName name="angemeldet41">Data!$AV$7</definedName>
    <definedName name="angemeldet42">Data!$AW$7</definedName>
    <definedName name="angemeldet43">Data!$AX$7</definedName>
    <definedName name="angemeldet44">Data!$AY$7</definedName>
    <definedName name="angemeldet45">Data!$AZ$7</definedName>
    <definedName name="angemeldet46">Data!$BA$7</definedName>
    <definedName name="angemeldet47">Data!$BB$7</definedName>
    <definedName name="angemeldet48">Data!$BC$7</definedName>
    <definedName name="angemeldet49">Data!$BD$7</definedName>
    <definedName name="angemeldet5">Data!$L$7</definedName>
    <definedName name="angemeldet50">Data!$BE$7</definedName>
    <definedName name="angemeldet51">Data!$BF$7</definedName>
    <definedName name="angemeldet52">Data!$BG$7</definedName>
    <definedName name="angemeldet53">Data!$BH$7</definedName>
    <definedName name="angemeldet54">Data!$BI$7</definedName>
    <definedName name="angemeldet55">Data!$BJ$7</definedName>
    <definedName name="angemeldet56">Data!$BK$7</definedName>
    <definedName name="angemeldet57">Data!$BL$7</definedName>
    <definedName name="angemeldet58">Data!$BM$7</definedName>
    <definedName name="angemeldet59">Data!$BN$7</definedName>
    <definedName name="angemeldet6">Data!$M$7</definedName>
    <definedName name="angemeldet60">Data!$BO$7</definedName>
    <definedName name="angemeldet61">Data!$BP$7</definedName>
    <definedName name="angemeldet62">Data!$BQ$7</definedName>
    <definedName name="angemeldet63">Data!$BR$7</definedName>
    <definedName name="angemeldet64">Data!$BS$7</definedName>
    <definedName name="angemeldet65">Data!$BT$7</definedName>
    <definedName name="angemeldet66">Data!$BU$7</definedName>
    <definedName name="angemeldet67">Data!$BV$7</definedName>
    <definedName name="angemeldet68">Data!$BW$7</definedName>
    <definedName name="angemeldet69">Data!$BX$7</definedName>
    <definedName name="angemeldet7">Data!$N$7</definedName>
    <definedName name="angemeldet70">Data!$BY$7</definedName>
    <definedName name="angemeldet71">Data!$BZ$7</definedName>
    <definedName name="angemeldet72">Data!$CA$7</definedName>
    <definedName name="angemeldet73">Data!$CB$7</definedName>
    <definedName name="angemeldet74">Data!$CC$7</definedName>
    <definedName name="angemeldet75">Data!$CD$7</definedName>
    <definedName name="angemeldet76">Data!$CE$7</definedName>
    <definedName name="angemeldet77">Data!$CF$7</definedName>
    <definedName name="angemeldet78">Data!$CG$7</definedName>
    <definedName name="angemeldet79">Data!$CH$7</definedName>
    <definedName name="angemeldet8">Data!$O$7</definedName>
    <definedName name="angemeldet80">Data!$CI$7</definedName>
    <definedName name="angemeldet81">Data!$CJ$7</definedName>
    <definedName name="angemeldet82">Data!$CK$7</definedName>
    <definedName name="angemeldet83">Data!$CL$7</definedName>
    <definedName name="angemeldet84">Data!$CM$7</definedName>
    <definedName name="angemeldet85">Data!$CN$7</definedName>
    <definedName name="angemeldet86">Data!$CO$7</definedName>
    <definedName name="angemeldet87">Data!$CP$7</definedName>
    <definedName name="angemeldet88">Data!$CQ$7</definedName>
    <definedName name="angemeldet89">Data!$CR$7</definedName>
    <definedName name="angemeldet9">Data!$P$7</definedName>
    <definedName name="angemeldet90">Data!$CS$7</definedName>
    <definedName name="angemeldet91">Data!$CT$7</definedName>
    <definedName name="angemeldet92">Data!$CU$7</definedName>
    <definedName name="angemeldet93">Data!$CV$7</definedName>
    <definedName name="angemeldet94">Data!$CW$7</definedName>
    <definedName name="angemeldet95">Data!$CX$7</definedName>
    <definedName name="angemeldet96">Data!$CY$7</definedName>
    <definedName name="angemeldet97">Data!$CZ$7</definedName>
    <definedName name="angemeldet98">Data!$DA$7</definedName>
    <definedName name="angemeldet99">Data!$DB$7</definedName>
    <definedName name="freigegebenKategorie">Data!$G$11</definedName>
    <definedName name="nichtFreigegeben1">Data!$H$11</definedName>
    <definedName name="nichtFreigegeben10">Data!$Q$11</definedName>
    <definedName name="nichtFreigegeben100">Data!$DC$11</definedName>
    <definedName name="nichtFreigegeben11">Data!$R$11</definedName>
    <definedName name="nichtFreigegeben12">Data!$S$11</definedName>
    <definedName name="nichtFreigegeben13">Data!$T$11</definedName>
    <definedName name="nichtFreigegeben14">Data!$U$11</definedName>
    <definedName name="nichtFreigegeben15">Data!$V$11</definedName>
    <definedName name="nichtFreigegeben16">Data!$W$11</definedName>
    <definedName name="nichtFreigegeben17">Data!$X$11</definedName>
    <definedName name="nichtFreigegeben18">Data!$Y$11</definedName>
    <definedName name="nichtFreigegeben19">Data!$Z$11</definedName>
    <definedName name="nichtFreigegeben2">Data!$I$11</definedName>
    <definedName name="nichtFreigegeben20">Data!$AA$11</definedName>
    <definedName name="nichtFreigegeben21">Data!$AB$11</definedName>
    <definedName name="nichtFreigegeben22">Data!$AC$11</definedName>
    <definedName name="nichtFreigegeben23">Data!$AD$11</definedName>
    <definedName name="nichtFreigegeben24">Data!$AE$11</definedName>
    <definedName name="nichtFreigegeben25">Data!$AF$11</definedName>
    <definedName name="nichtFreigegeben26">Data!$AG$11</definedName>
    <definedName name="nichtFreigegeben27">Data!$AH$11</definedName>
    <definedName name="nichtFreigegeben28">Data!$AI$11</definedName>
    <definedName name="nichtFreigegeben29">Data!$AJ$11</definedName>
    <definedName name="nichtFreigegeben3">Data!$J$11</definedName>
    <definedName name="nichtFreigegeben30">Data!$AK$11</definedName>
    <definedName name="nichtFreigegeben31">Data!$AL$11</definedName>
    <definedName name="nichtFreigegeben32">Data!$AM$11</definedName>
    <definedName name="nichtFreigegeben33">Data!$AN$11</definedName>
    <definedName name="nichtFreigegeben34">Data!$AO$11</definedName>
    <definedName name="nichtFreigegeben35">Data!$AP$11</definedName>
    <definedName name="nichtFreigegeben36">Data!$AQ$11</definedName>
    <definedName name="nichtFreigegeben37">Data!$AR$11</definedName>
    <definedName name="nichtFreigegeben38">Data!$AS$11</definedName>
    <definedName name="nichtFreigegeben39">Data!$AT$11</definedName>
    <definedName name="nichtFreigegeben4">Data!$K$11</definedName>
    <definedName name="nichtFreigegeben40">Data!$AU$11</definedName>
    <definedName name="nichtFreigegeben41">Data!$AV$11</definedName>
    <definedName name="nichtFreigegeben42">Data!$AW$11</definedName>
    <definedName name="nichtFreigegeben43">Data!$AX$11</definedName>
    <definedName name="nichtFreigegeben44">Data!$AY$11</definedName>
    <definedName name="nichtFreigegeben45">Data!$AZ$11</definedName>
    <definedName name="nichtFreigegeben46">Data!$BA$11</definedName>
    <definedName name="nichtFreigegeben47">Data!$BB$11</definedName>
    <definedName name="nichtFreigegeben48">Data!$BC$11</definedName>
    <definedName name="nichtFreigegeben49">Data!$BD$11</definedName>
    <definedName name="nichtFreigegeben5">Data!$L$11</definedName>
    <definedName name="nichtFreigegeben50">Data!$BE$11</definedName>
    <definedName name="nichtFreigegeben51">Data!$BF$11</definedName>
    <definedName name="nichtFreigegeben52">Data!$BG$11</definedName>
    <definedName name="nichtFreigegeben53">Data!$BH$11</definedName>
    <definedName name="nichtFreigegeben54">Data!$BI$11</definedName>
    <definedName name="nichtFreigegeben55">Data!$BJ$11</definedName>
    <definedName name="nichtFreigegeben56">Data!$BK$11</definedName>
    <definedName name="nichtFreigegeben57">Data!$BL$11</definedName>
    <definedName name="nichtFreigegeben58">Data!$BM$11</definedName>
    <definedName name="nichtFreigegeben59">Data!$BN$11</definedName>
    <definedName name="nichtFreigegeben6">Data!$M$11</definedName>
    <definedName name="nichtFreigegeben60">Data!$BO$11</definedName>
    <definedName name="nichtFreigegeben61">Data!$BP$11</definedName>
    <definedName name="nichtFreigegeben62">Data!$BQ$11</definedName>
    <definedName name="nichtFreigegeben63">Data!$BR$11</definedName>
    <definedName name="nichtFreigegeben64">Data!$BS$11</definedName>
    <definedName name="nichtFreigegeben65">Data!$BT$11</definedName>
    <definedName name="nichtFreigegeben66">Data!$BU$11</definedName>
    <definedName name="nichtFreigegeben67">Data!$BV$11</definedName>
    <definedName name="nichtFreigegeben68">Data!$BW$11</definedName>
    <definedName name="nichtFreigegeben69">Data!$BX$11</definedName>
    <definedName name="nichtFreigegeben7">Data!$N$11</definedName>
    <definedName name="nichtFreigegeben70">Data!$BY$11</definedName>
    <definedName name="nichtFreigegeben71">Data!$BZ$11</definedName>
    <definedName name="nichtFreigegeben72">Data!$CA$11</definedName>
    <definedName name="nichtFreigegeben73">Data!$CB$11</definedName>
    <definedName name="nichtFreigegeben74">Data!$CC$11</definedName>
    <definedName name="nichtFreigegeben75">Data!$CD$11</definedName>
    <definedName name="nichtFreigegeben76">Data!$CE$11</definedName>
    <definedName name="nichtFreigegeben77">Data!$CF$11</definedName>
    <definedName name="nichtFreigegeben78">Data!$CG$11</definedName>
    <definedName name="nichtFreigegeben79">Data!$CH$11</definedName>
    <definedName name="nichtFreigegeben8">Data!$O$11</definedName>
    <definedName name="nichtFreigegeben80">Data!$CI$11</definedName>
    <definedName name="nichtFreigegeben81">Data!$CJ$11</definedName>
    <definedName name="nichtFreigegeben82">Data!$CK$11</definedName>
    <definedName name="nichtFreigegeben83">Data!$CL$11</definedName>
    <definedName name="nichtFreigegeben84">Data!$CM$11</definedName>
    <definedName name="nichtFreigegeben85">Data!$CN$11</definedName>
    <definedName name="nichtFreigegeben86">Data!$CO$11</definedName>
    <definedName name="nichtFreigegeben87">Data!$CP$11</definedName>
    <definedName name="nichtFreigegeben88">Data!$CQ$11</definedName>
    <definedName name="nichtFreigegeben89">Data!$CR$11</definedName>
    <definedName name="nichtFreigegeben9">Data!$P$11</definedName>
    <definedName name="nichtFreigegeben90">Data!$CS$11</definedName>
    <definedName name="nichtFreigegeben91">Data!$CT$11</definedName>
    <definedName name="nichtFreigegeben92">Data!$CU$11</definedName>
    <definedName name="nichtFreigegeben93">Data!$CV$11</definedName>
    <definedName name="nichtFreigegeben94">Data!$CW$11</definedName>
    <definedName name="nichtFreigegeben95">Data!$CX$11</definedName>
    <definedName name="nichtFreigegeben96">Data!$CY$11</definedName>
    <definedName name="nichtFreigegeben97">Data!$CZ$11</definedName>
    <definedName name="nichtFreigegeben98">Data!$DA$11</definedName>
    <definedName name="nichtFreigegeben99">Data!$DB$11</definedName>
    <definedName name="statusKategorie">Data!$G$7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6" l="1"/>
  <c r="H12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I12" i="6" l="1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G11" i="6"/>
  <c r="F12" i="6" s="1"/>
  <c r="G7" i="6" l="1"/>
  <c r="F10" i="6" s="1"/>
  <c r="H9" i="6"/>
  <c r="H8" i="6"/>
  <c r="F8" i="6" l="1"/>
  <c r="J8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B25" i="6" l="1"/>
  <c r="B24" i="6"/>
  <c r="B23" i="6"/>
  <c r="B22" i="6"/>
  <c r="B21" i="6"/>
  <c r="B20" i="6"/>
  <c r="B19" i="6"/>
  <c r="B18" i="6"/>
  <c r="B17" i="6"/>
  <c r="B16" i="6"/>
  <c r="B15" i="6"/>
  <c r="F9" i="6" l="1"/>
</calcChain>
</file>

<file path=xl/sharedStrings.xml><?xml version="1.0" encoding="utf-8"?>
<sst xmlns="http://schemas.openxmlformats.org/spreadsheetml/2006/main" count="448" uniqueCount="52">
  <si>
    <t>{statusTitle}</t>
  </si>
  <si>
    <t>{nachnameKind}</t>
  </si>
  <si>
    <t>{vornameKind}</t>
  </si>
  <si>
    <t>{referenznummer}</t>
  </si>
  <si>
    <t>{geburtsdatumKind}</t>
  </si>
  <si>
    <t>{ab}</t>
  </si>
  <si>
    <t>{status}</t>
  </si>
  <si>
    <t>{modulName}</t>
  </si>
  <si>
    <t>{abTitle}</t>
  </si>
  <si>
    <t>{referenznummerTitle}</t>
  </si>
  <si>
    <t>{vornameKindTitle}</t>
  </si>
  <si>
    <t>{nachnameKindTitle}</t>
  </si>
  <si>
    <t>{tagesschuleOhneFinSitTitle}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</si>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</sst>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3" borderId="1" xfId="0" applyFill="1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7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D30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106" width="10.5703125"/>
    <col min="107" max="107" width="8.85546875" customWidth="1"/>
    <col min="108" max="966" width="10.5703125"/>
  </cols>
  <sheetData>
    <row r="1" spans="1:108" ht="21" x14ac:dyDescent="0.35">
      <c r="A1" s="2" t="s">
        <v>12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08" ht="21" x14ac:dyDescent="0.35">
      <c r="A2" s="8" t="s">
        <v>14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08" ht="21" x14ac:dyDescent="0.3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8" x14ac:dyDescent="0.25">
      <c r="C4"/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20</v>
      </c>
      <c r="CI4" t="s">
        <v>20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21</v>
      </c>
      <c r="CQ4" t="s">
        <v>21</v>
      </c>
      <c r="CR4" t="s">
        <v>21</v>
      </c>
      <c r="CS4" t="s">
        <v>21</v>
      </c>
      <c r="CT4" t="s">
        <v>21</v>
      </c>
      <c r="CU4" t="s">
        <v>21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21</v>
      </c>
      <c r="DB4" t="s">
        <v>21</v>
      </c>
      <c r="DC4" t="s">
        <v>21</v>
      </c>
      <c r="DD4" s="13"/>
    </row>
    <row r="5" spans="1:108" s="5" customFormat="1" ht="15" customHeight="1" x14ac:dyDescent="0.25">
      <c r="A5" s="26" t="s">
        <v>11</v>
      </c>
      <c r="B5" s="26" t="s">
        <v>10</v>
      </c>
      <c r="C5" s="26" t="s">
        <v>15</v>
      </c>
      <c r="D5" s="26" t="s">
        <v>9</v>
      </c>
      <c r="E5" s="26" t="s">
        <v>8</v>
      </c>
      <c r="F5" s="26" t="s">
        <v>0</v>
      </c>
      <c r="G5" s="16"/>
      <c r="H5" s="19" t="s">
        <v>45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/>
      <c r="AB5" s="19" t="s">
        <v>44</v>
      </c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  <c r="AV5" s="19" t="s">
        <v>46</v>
      </c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1"/>
      <c r="BP5" s="19" t="s">
        <v>47</v>
      </c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1"/>
      <c r="CJ5" s="19" t="s">
        <v>48</v>
      </c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1"/>
      <c r="DD5" s="11"/>
    </row>
    <row r="6" spans="1:108" s="5" customFormat="1" ht="15" customHeight="1" x14ac:dyDescent="0.25">
      <c r="A6" s="27"/>
      <c r="B6" s="27"/>
      <c r="C6" s="27"/>
      <c r="D6" s="27"/>
      <c r="E6" s="27"/>
      <c r="F6" s="27"/>
      <c r="G6" s="17"/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7</v>
      </c>
      <c r="AO6" s="4" t="s">
        <v>7</v>
      </c>
      <c r="AP6" s="4" t="s">
        <v>7</v>
      </c>
      <c r="AQ6" s="4" t="s">
        <v>7</v>
      </c>
      <c r="AR6" s="4" t="s">
        <v>7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7</v>
      </c>
      <c r="AY6" s="4" t="s">
        <v>7</v>
      </c>
      <c r="AZ6" s="4" t="s">
        <v>7</v>
      </c>
      <c r="BA6" s="4" t="s">
        <v>7</v>
      </c>
      <c r="BB6" s="4" t="s">
        <v>7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7</v>
      </c>
      <c r="BJ6" s="4" t="s">
        <v>7</v>
      </c>
      <c r="BK6" s="4" t="s">
        <v>7</v>
      </c>
      <c r="BL6" s="4" t="s">
        <v>7</v>
      </c>
      <c r="BM6" s="4" t="s">
        <v>7</v>
      </c>
      <c r="BN6" s="4" t="s">
        <v>7</v>
      </c>
      <c r="BO6" s="4" t="s">
        <v>7</v>
      </c>
      <c r="BP6" s="4" t="s">
        <v>7</v>
      </c>
      <c r="BQ6" s="4" t="s">
        <v>7</v>
      </c>
      <c r="BR6" s="4" t="s">
        <v>7</v>
      </c>
      <c r="BS6" s="4" t="s">
        <v>7</v>
      </c>
      <c r="BT6" s="4" t="s">
        <v>7</v>
      </c>
      <c r="BU6" s="4" t="s">
        <v>7</v>
      </c>
      <c r="BV6" s="4" t="s">
        <v>7</v>
      </c>
      <c r="BW6" s="4" t="s">
        <v>7</v>
      </c>
      <c r="BX6" s="4" t="s">
        <v>7</v>
      </c>
      <c r="BY6" s="4" t="s">
        <v>7</v>
      </c>
      <c r="BZ6" s="4" t="s">
        <v>7</v>
      </c>
      <c r="CA6" s="4" t="s">
        <v>7</v>
      </c>
      <c r="CB6" s="4" t="s">
        <v>7</v>
      </c>
      <c r="CC6" s="4" t="s">
        <v>7</v>
      </c>
      <c r="CD6" s="4" t="s">
        <v>7</v>
      </c>
      <c r="CE6" s="4" t="s">
        <v>7</v>
      </c>
      <c r="CF6" s="4" t="s">
        <v>7</v>
      </c>
      <c r="CG6" s="4" t="s">
        <v>7</v>
      </c>
      <c r="CH6" s="4" t="s">
        <v>7</v>
      </c>
      <c r="CI6" s="4" t="s">
        <v>7</v>
      </c>
      <c r="CJ6" s="4" t="s">
        <v>7</v>
      </c>
      <c r="CK6" s="4" t="s">
        <v>7</v>
      </c>
      <c r="CL6" s="4" t="s">
        <v>7</v>
      </c>
      <c r="CM6" s="4" t="s">
        <v>7</v>
      </c>
      <c r="CN6" s="4" t="s">
        <v>7</v>
      </c>
      <c r="CO6" s="4" t="s">
        <v>7</v>
      </c>
      <c r="CP6" s="4" t="s">
        <v>7</v>
      </c>
      <c r="CQ6" s="4" t="s">
        <v>7</v>
      </c>
      <c r="CR6" s="4" t="s">
        <v>7</v>
      </c>
      <c r="CS6" s="4" t="s">
        <v>7</v>
      </c>
      <c r="CT6" s="4" t="s">
        <v>7</v>
      </c>
      <c r="CU6" s="4" t="s">
        <v>7</v>
      </c>
      <c r="CV6" s="4" t="s">
        <v>7</v>
      </c>
      <c r="CW6" s="4" t="s">
        <v>7</v>
      </c>
      <c r="CX6" s="4" t="s">
        <v>7</v>
      </c>
      <c r="CY6" s="4" t="s">
        <v>7</v>
      </c>
      <c r="CZ6" s="4" t="s">
        <v>7</v>
      </c>
      <c r="DA6" s="4" t="s">
        <v>7</v>
      </c>
      <c r="DB6" s="4" t="s">
        <v>7</v>
      </c>
      <c r="DC6" s="10" t="s">
        <v>7</v>
      </c>
      <c r="DD6" s="11"/>
    </row>
    <row r="7" spans="1:108" x14ac:dyDescent="0.25">
      <c r="A7" s="6" t="s">
        <v>1</v>
      </c>
      <c r="B7" s="6" t="s">
        <v>2</v>
      </c>
      <c r="C7" s="14" t="s">
        <v>4</v>
      </c>
      <c r="D7" s="7" t="s">
        <v>3</v>
      </c>
      <c r="E7" s="7" t="s">
        <v>5</v>
      </c>
      <c r="F7" s="6" t="s">
        <v>6</v>
      </c>
      <c r="G7" s="6" t="e">
        <f>VLOOKUP(F7,$A$14:$B$25,2,FALSE)</f>
        <v>#N/A</v>
      </c>
      <c r="H7" s="9" t="s">
        <v>13</v>
      </c>
      <c r="I7" s="9" t="s">
        <v>13</v>
      </c>
      <c r="J7" s="9" t="s">
        <v>13</v>
      </c>
      <c r="K7" s="9" t="s">
        <v>13</v>
      </c>
      <c r="L7" s="9" t="s">
        <v>13</v>
      </c>
      <c r="M7" s="9" t="s">
        <v>13</v>
      </c>
      <c r="N7" s="9" t="s">
        <v>13</v>
      </c>
      <c r="O7" s="9" t="s">
        <v>13</v>
      </c>
      <c r="P7" s="9" t="s">
        <v>13</v>
      </c>
      <c r="Q7" s="9" t="s">
        <v>13</v>
      </c>
      <c r="R7" s="9" t="s">
        <v>13</v>
      </c>
      <c r="S7" s="9" t="s">
        <v>13</v>
      </c>
      <c r="T7" s="9" t="s">
        <v>13</v>
      </c>
      <c r="U7" s="9" t="s">
        <v>13</v>
      </c>
      <c r="V7" s="9" t="s">
        <v>13</v>
      </c>
      <c r="W7" s="9" t="s">
        <v>13</v>
      </c>
      <c r="X7" s="9" t="s">
        <v>13</v>
      </c>
      <c r="Y7" s="9" t="s">
        <v>13</v>
      </c>
      <c r="Z7" s="9" t="s">
        <v>13</v>
      </c>
      <c r="AA7" s="9" t="s">
        <v>13</v>
      </c>
      <c r="AB7" s="9" t="s">
        <v>13</v>
      </c>
      <c r="AC7" s="9" t="s">
        <v>13</v>
      </c>
      <c r="AD7" s="9" t="s">
        <v>13</v>
      </c>
      <c r="AE7" s="9" t="s">
        <v>13</v>
      </c>
      <c r="AF7" s="9" t="s">
        <v>13</v>
      </c>
      <c r="AG7" s="9" t="s">
        <v>13</v>
      </c>
      <c r="AH7" s="9" t="s">
        <v>13</v>
      </c>
      <c r="AI7" s="9" t="s">
        <v>13</v>
      </c>
      <c r="AJ7" s="9" t="s">
        <v>13</v>
      </c>
      <c r="AK7" s="9" t="s">
        <v>13</v>
      </c>
      <c r="AL7" s="9" t="s">
        <v>13</v>
      </c>
      <c r="AM7" s="9" t="s">
        <v>13</v>
      </c>
      <c r="AN7" s="9" t="s">
        <v>13</v>
      </c>
      <c r="AO7" s="9" t="s">
        <v>13</v>
      </c>
      <c r="AP7" s="9" t="s">
        <v>13</v>
      </c>
      <c r="AQ7" s="9" t="s">
        <v>13</v>
      </c>
      <c r="AR7" s="9" t="s">
        <v>13</v>
      </c>
      <c r="AS7" s="9" t="s">
        <v>13</v>
      </c>
      <c r="AT7" s="9" t="s">
        <v>13</v>
      </c>
      <c r="AU7" s="9" t="s">
        <v>13</v>
      </c>
      <c r="AV7" s="9" t="s">
        <v>13</v>
      </c>
      <c r="AW7" s="9" t="s">
        <v>13</v>
      </c>
      <c r="AX7" s="9" t="s">
        <v>13</v>
      </c>
      <c r="AY7" s="9" t="s">
        <v>13</v>
      </c>
      <c r="AZ7" s="9" t="s">
        <v>13</v>
      </c>
      <c r="BA7" s="9" t="s">
        <v>13</v>
      </c>
      <c r="BB7" s="9" t="s">
        <v>13</v>
      </c>
      <c r="BC7" s="9" t="s">
        <v>13</v>
      </c>
      <c r="BD7" s="9" t="s">
        <v>13</v>
      </c>
      <c r="BE7" s="9" t="s">
        <v>13</v>
      </c>
      <c r="BF7" s="9" t="s">
        <v>13</v>
      </c>
      <c r="BG7" s="9" t="s">
        <v>13</v>
      </c>
      <c r="BH7" s="9" t="s">
        <v>13</v>
      </c>
      <c r="BI7" s="9" t="s">
        <v>13</v>
      </c>
      <c r="BJ7" s="9" t="s">
        <v>13</v>
      </c>
      <c r="BK7" s="9" t="s">
        <v>13</v>
      </c>
      <c r="BL7" s="9" t="s">
        <v>13</v>
      </c>
      <c r="BM7" s="9" t="s">
        <v>13</v>
      </c>
      <c r="BN7" s="9" t="s">
        <v>13</v>
      </c>
      <c r="BO7" s="9" t="s">
        <v>13</v>
      </c>
      <c r="BP7" s="9" t="s">
        <v>13</v>
      </c>
      <c r="BQ7" s="9" t="s">
        <v>13</v>
      </c>
      <c r="BR7" s="9" t="s">
        <v>13</v>
      </c>
      <c r="BS7" s="9" t="s">
        <v>13</v>
      </c>
      <c r="BT7" s="9" t="s">
        <v>13</v>
      </c>
      <c r="BU7" s="9" t="s">
        <v>13</v>
      </c>
      <c r="BV7" s="9" t="s">
        <v>13</v>
      </c>
      <c r="BW7" s="9" t="s">
        <v>13</v>
      </c>
      <c r="BX7" s="9" t="s">
        <v>13</v>
      </c>
      <c r="BY7" s="9" t="s">
        <v>13</v>
      </c>
      <c r="BZ7" s="9" t="s">
        <v>13</v>
      </c>
      <c r="CA7" s="9" t="s">
        <v>13</v>
      </c>
      <c r="CB7" s="9" t="s">
        <v>13</v>
      </c>
      <c r="CC7" s="9" t="s">
        <v>13</v>
      </c>
      <c r="CD7" s="9" t="s">
        <v>13</v>
      </c>
      <c r="CE7" s="9" t="s">
        <v>13</v>
      </c>
      <c r="CF7" s="9" t="s">
        <v>13</v>
      </c>
      <c r="CG7" s="9" t="s">
        <v>13</v>
      </c>
      <c r="CH7" s="9" t="s">
        <v>13</v>
      </c>
      <c r="CI7" s="9" t="s">
        <v>13</v>
      </c>
      <c r="CJ7" s="9" t="s">
        <v>13</v>
      </c>
      <c r="CK7" s="9" t="s">
        <v>13</v>
      </c>
      <c r="CL7" s="9" t="s">
        <v>13</v>
      </c>
      <c r="CM7" s="9" t="s">
        <v>13</v>
      </c>
      <c r="CN7" s="9" t="s">
        <v>13</v>
      </c>
      <c r="CO7" s="9" t="s">
        <v>13</v>
      </c>
      <c r="CP7" s="9" t="s">
        <v>13</v>
      </c>
      <c r="CQ7" s="9" t="s">
        <v>13</v>
      </c>
      <c r="CR7" s="9" t="s">
        <v>13</v>
      </c>
      <c r="CS7" s="9" t="s">
        <v>13</v>
      </c>
      <c r="CT7" s="9" t="s">
        <v>13</v>
      </c>
      <c r="CU7" s="9" t="s">
        <v>13</v>
      </c>
      <c r="CV7" s="9" t="s">
        <v>13</v>
      </c>
      <c r="CW7" s="9" t="s">
        <v>13</v>
      </c>
      <c r="CX7" s="9" t="s">
        <v>13</v>
      </c>
      <c r="CY7" s="9" t="s">
        <v>13</v>
      </c>
      <c r="CZ7" s="9" t="s">
        <v>13</v>
      </c>
      <c r="DA7" s="9" t="s">
        <v>13</v>
      </c>
      <c r="DB7" s="9" t="s">
        <v>13</v>
      </c>
      <c r="DC7" s="9" t="s">
        <v>13</v>
      </c>
      <c r="DD7" s="12" t="s">
        <v>16</v>
      </c>
    </row>
    <row r="8" spans="1:108" x14ac:dyDescent="0.25">
      <c r="A8" s="23" t="s">
        <v>22</v>
      </c>
      <c r="B8" s="24"/>
      <c r="C8" s="24"/>
      <c r="D8" s="24"/>
      <c r="E8" s="25"/>
      <c r="F8" s="15">
        <f>COUNTIF(statusKategorie,$B$29)</f>
        <v>0</v>
      </c>
      <c r="G8" s="15"/>
      <c r="H8" s="15">
        <f>COUNTIFS(angemeldet1,"X",statusKategorie,$B$29)</f>
        <v>0</v>
      </c>
      <c r="I8" s="15">
        <f>COUNTIFS(angemeldet2,"X",statusKategorie,$B$29)</f>
        <v>0</v>
      </c>
      <c r="J8" s="15">
        <f>COUNTIFS(angemeldet3,"X",statusKategorie,$B$29)</f>
        <v>0</v>
      </c>
      <c r="K8" s="15">
        <f>COUNTIFS(angemeldet4,"X",statusKategorie,$B$29)</f>
        <v>0</v>
      </c>
      <c r="L8" s="15">
        <f>COUNTIFS(angemeldet5,"X",statusKategorie,$B$29)</f>
        <v>0</v>
      </c>
      <c r="M8" s="15">
        <f>COUNTIFS(angemeldet6,"X",statusKategorie,$B$29)</f>
        <v>0</v>
      </c>
      <c r="N8" s="15">
        <f>COUNTIFS(angemeldet7,"X",statusKategorie,$B$29)</f>
        <v>0</v>
      </c>
      <c r="O8" s="15">
        <f>COUNTIFS(angemeldet8,"X",statusKategorie,$B$29)</f>
        <v>0</v>
      </c>
      <c r="P8" s="15">
        <f>COUNTIFS(angemeldet9,"X",statusKategorie,$B$29)</f>
        <v>0</v>
      </c>
      <c r="Q8" s="15">
        <f>COUNTIFS(angemeldet10,"X",statusKategorie,$B$29)</f>
        <v>0</v>
      </c>
      <c r="R8" s="15">
        <f>COUNTIFS(angemeldet11,"X",statusKategorie,$B$29)</f>
        <v>0</v>
      </c>
      <c r="S8" s="15">
        <f>COUNTIFS(angemeldet12,"X",statusKategorie,$B$29)</f>
        <v>0</v>
      </c>
      <c r="T8" s="15">
        <f>COUNTIFS(angemeldet13,"X",statusKategorie,$B$29)</f>
        <v>0</v>
      </c>
      <c r="U8" s="15">
        <f>COUNTIFS(angemeldet14,"X",statusKategorie,$B$29)</f>
        <v>0</v>
      </c>
      <c r="V8" s="15">
        <f>COUNTIFS(angemeldet15,"X",statusKategorie,$B$29)</f>
        <v>0</v>
      </c>
      <c r="W8" s="15">
        <f>COUNTIFS(angemeldet16,"X",statusKategorie,$B$29)</f>
        <v>0</v>
      </c>
      <c r="X8" s="15">
        <f>COUNTIFS(angemeldet17,"X",statusKategorie,$B$29)</f>
        <v>0</v>
      </c>
      <c r="Y8" s="15">
        <f>COUNTIFS(angemeldet18,"X",statusKategorie,$B$29)</f>
        <v>0</v>
      </c>
      <c r="Z8" s="15">
        <f>COUNTIFS(angemeldet19,"X",statusKategorie,$B$29)</f>
        <v>0</v>
      </c>
      <c r="AA8" s="15">
        <f>COUNTIFS(angemeldet20,"X",statusKategorie,$B$29)</f>
        <v>0</v>
      </c>
      <c r="AB8" s="15">
        <f>COUNTIFS(angemeldet21,"X",statusKategorie,$B$29)</f>
        <v>0</v>
      </c>
      <c r="AC8" s="15">
        <f>COUNTIFS(angemeldet22,"X",statusKategorie,$B$29)</f>
        <v>0</v>
      </c>
      <c r="AD8" s="15">
        <f>COUNTIFS(angemeldet23,"X",statusKategorie,$B$29)</f>
        <v>0</v>
      </c>
      <c r="AE8" s="15">
        <f>COUNTIFS(angemeldet24,"X",statusKategorie,$B$29)</f>
        <v>0</v>
      </c>
      <c r="AF8" s="15">
        <f>COUNTIFS(angemeldet25,"X",statusKategorie,$B$29)</f>
        <v>0</v>
      </c>
      <c r="AG8" s="15">
        <f>COUNTIFS(angemeldet26,"X",statusKategorie,$B$29)</f>
        <v>0</v>
      </c>
      <c r="AH8" s="15">
        <f>COUNTIFS(angemeldet27,"X",statusKategorie,$B$29)</f>
        <v>0</v>
      </c>
      <c r="AI8" s="15">
        <f>COUNTIFS(angemeldet28,"X",statusKategorie,$B$29)</f>
        <v>0</v>
      </c>
      <c r="AJ8" s="15">
        <f>COUNTIFS(angemeldet29,"X",statusKategorie,$B$29)</f>
        <v>0</v>
      </c>
      <c r="AK8" s="15">
        <f>COUNTIFS(angemeldet30,"X",statusKategorie,$B$29)</f>
        <v>0</v>
      </c>
      <c r="AL8" s="15">
        <f>COUNTIFS(angemeldet31,"X",statusKategorie,$B$29)</f>
        <v>0</v>
      </c>
      <c r="AM8" s="15">
        <f>COUNTIFS(angemeldet32,"X",statusKategorie,$B$29)</f>
        <v>0</v>
      </c>
      <c r="AN8" s="15">
        <f>COUNTIFS(angemeldet33,"X",statusKategorie,$B$29)</f>
        <v>0</v>
      </c>
      <c r="AO8" s="15">
        <f>COUNTIFS(angemeldet34,"X",statusKategorie,$B$29)</f>
        <v>0</v>
      </c>
      <c r="AP8" s="15">
        <f>COUNTIFS(angemeldet35,"X",statusKategorie,$B$29)</f>
        <v>0</v>
      </c>
      <c r="AQ8" s="15">
        <f>COUNTIFS(angemeldet36,"X",statusKategorie,$B$29)</f>
        <v>0</v>
      </c>
      <c r="AR8" s="15">
        <f>COUNTIFS(angemeldet37,"X",statusKategorie,$B$29)</f>
        <v>0</v>
      </c>
      <c r="AS8" s="15">
        <f>COUNTIFS(angemeldet38,"X",statusKategorie,$B$29)</f>
        <v>0</v>
      </c>
      <c r="AT8" s="15">
        <f>COUNTIFS(angemeldet39,"X",statusKategorie,$B$29)</f>
        <v>0</v>
      </c>
      <c r="AU8" s="15">
        <f>COUNTIFS(angemeldet40,"X",statusKategorie,$B$29)</f>
        <v>0</v>
      </c>
      <c r="AV8" s="15">
        <f>COUNTIFS(angemeldet41,"X",statusKategorie,$B$29)</f>
        <v>0</v>
      </c>
      <c r="AW8" s="15">
        <f>COUNTIFS(angemeldet42,"X",statusKategorie,$B$29)</f>
        <v>0</v>
      </c>
      <c r="AX8" s="15">
        <f>COUNTIFS(angemeldet43,"X",statusKategorie,$B$29)</f>
        <v>0</v>
      </c>
      <c r="AY8" s="15">
        <f>COUNTIFS(angemeldet44,"X",statusKategorie,$B$29)</f>
        <v>0</v>
      </c>
      <c r="AZ8" s="15">
        <f>COUNTIFS(angemeldet45,"X",statusKategorie,$B$29)</f>
        <v>0</v>
      </c>
      <c r="BA8" s="15">
        <f>COUNTIFS(angemeldet46,"X",statusKategorie,$B$29)</f>
        <v>0</v>
      </c>
      <c r="BB8" s="15">
        <f>COUNTIFS(angemeldet47,"X",statusKategorie,$B$29)</f>
        <v>0</v>
      </c>
      <c r="BC8" s="15">
        <f>COUNTIFS(angemeldet48,"X",statusKategorie,$B$29)</f>
        <v>0</v>
      </c>
      <c r="BD8" s="15">
        <f>COUNTIFS(angemeldet49,"X",statusKategorie,$B$29)</f>
        <v>0</v>
      </c>
      <c r="BE8" s="15">
        <f>COUNTIFS(angemeldet50,"X",statusKategorie,$B$29)</f>
        <v>0</v>
      </c>
      <c r="BF8" s="15">
        <f>COUNTIFS(angemeldet51,"X",statusKategorie,$B$29)</f>
        <v>0</v>
      </c>
      <c r="BG8" s="15">
        <f>COUNTIFS(angemeldet52,"X",statusKategorie,$B$29)</f>
        <v>0</v>
      </c>
      <c r="BH8" s="15">
        <f>COUNTIFS(angemeldet53,"X",statusKategorie,$B$29)</f>
        <v>0</v>
      </c>
      <c r="BI8" s="15">
        <f>COUNTIFS(angemeldet54,"X",statusKategorie,$B$29)</f>
        <v>0</v>
      </c>
      <c r="BJ8" s="15">
        <f>COUNTIFS(angemeldet55,"X",statusKategorie,$B$29)</f>
        <v>0</v>
      </c>
      <c r="BK8" s="15">
        <f>COUNTIFS(angemeldet56,"X",statusKategorie,$B$29)</f>
        <v>0</v>
      </c>
      <c r="BL8" s="15">
        <f>COUNTIFS(angemeldet57,"X",statusKategorie,$B$29)</f>
        <v>0</v>
      </c>
      <c r="BM8" s="15">
        <f>COUNTIFS(angemeldet58,"X",statusKategorie,$B$29)</f>
        <v>0</v>
      </c>
      <c r="BN8" s="15">
        <f>COUNTIFS(angemeldet59,"X",statusKategorie,$B$29)</f>
        <v>0</v>
      </c>
      <c r="BO8" s="15">
        <f>COUNTIFS(angemeldet60,"X",statusKategorie,$B$29)</f>
        <v>0</v>
      </c>
      <c r="BP8" s="15">
        <f>COUNTIFS(angemeldet61,"X",statusKategorie,$B$29)</f>
        <v>0</v>
      </c>
      <c r="BQ8" s="15">
        <f>COUNTIFS(angemeldet62,"X",statusKategorie,$B$29)</f>
        <v>0</v>
      </c>
      <c r="BR8" s="15">
        <f>COUNTIFS(angemeldet63,"X",statusKategorie,$B$29)</f>
        <v>0</v>
      </c>
      <c r="BS8" s="15">
        <f>COUNTIFS(angemeldet64,"X",statusKategorie,$B$29)</f>
        <v>0</v>
      </c>
      <c r="BT8" s="15">
        <f>COUNTIFS(angemeldet65,"X",statusKategorie,$B$29)</f>
        <v>0</v>
      </c>
      <c r="BU8" s="15">
        <f>COUNTIFS(angemeldet66,"X",statusKategorie,$B$29)</f>
        <v>0</v>
      </c>
      <c r="BV8" s="15">
        <f>COUNTIFS(angemeldet67,"X",statusKategorie,$B$29)</f>
        <v>0</v>
      </c>
      <c r="BW8" s="15">
        <f>COUNTIFS(angemeldet68,"X",statusKategorie,$B$29)</f>
        <v>0</v>
      </c>
      <c r="BX8" s="15">
        <f>COUNTIFS(angemeldet69,"X",statusKategorie,$B$29)</f>
        <v>0</v>
      </c>
      <c r="BY8" s="15">
        <f>COUNTIFS(angemeldet70,"X",statusKategorie,$B$29)</f>
        <v>0</v>
      </c>
      <c r="BZ8" s="15">
        <f>COUNTIFS(angemeldet71,"X",statusKategorie,$B$29)</f>
        <v>0</v>
      </c>
      <c r="CA8" s="15">
        <f>COUNTIFS(angemeldet72,"X",statusKategorie,$B$29)</f>
        <v>0</v>
      </c>
      <c r="CB8" s="15">
        <f>COUNTIFS(angemeldet73,"X",statusKategorie,$B$29)</f>
        <v>0</v>
      </c>
      <c r="CC8" s="15">
        <f>COUNTIFS(angemeldet74,"X",statusKategorie,$B$29)</f>
        <v>0</v>
      </c>
      <c r="CD8" s="15">
        <f>COUNTIFS(angemeldet75,"X",statusKategorie,$B$29)</f>
        <v>0</v>
      </c>
      <c r="CE8" s="15">
        <f>COUNTIFS(angemeldet76,"X",statusKategorie,$B$29)</f>
        <v>0</v>
      </c>
      <c r="CF8" s="15">
        <f>COUNTIFS(angemeldet77,"X",statusKategorie,$B$29)</f>
        <v>0</v>
      </c>
      <c r="CG8" s="15">
        <f>COUNTIFS(angemeldet78,"X",statusKategorie,$B$29)</f>
        <v>0</v>
      </c>
      <c r="CH8" s="15">
        <f>COUNTIFS(angemeldet79,"X",statusKategorie,$B$29)</f>
        <v>0</v>
      </c>
      <c r="CI8" s="15">
        <f>COUNTIFS(angemeldet80,"X",statusKategorie,$B$29)</f>
        <v>0</v>
      </c>
      <c r="CJ8" s="15">
        <f>COUNTIFS(angemeldet81,"X",statusKategorie,$B$29)</f>
        <v>0</v>
      </c>
      <c r="CK8" s="15">
        <f>COUNTIFS(angemeldet82,"X",statusKategorie,$B$29)</f>
        <v>0</v>
      </c>
      <c r="CL8" s="15">
        <f>COUNTIFS(angemeldet83,"X",statusKategorie,$B$29)</f>
        <v>0</v>
      </c>
      <c r="CM8" s="15">
        <f>COUNTIFS(angemeldet84,"X",statusKategorie,$B$29)</f>
        <v>0</v>
      </c>
      <c r="CN8" s="15">
        <f>COUNTIFS(angemeldet85,"X",statusKategorie,$B$29)</f>
        <v>0</v>
      </c>
      <c r="CO8" s="15">
        <f>COUNTIFS(angemeldet86,"X",statusKategorie,$B$29)</f>
        <v>0</v>
      </c>
      <c r="CP8" s="15">
        <f>COUNTIFS(angemeldet87,"X",statusKategorie,$B$29)</f>
        <v>0</v>
      </c>
      <c r="CQ8" s="15">
        <f>COUNTIFS(angemeldet88,"X",statusKategorie,$B$29)</f>
        <v>0</v>
      </c>
      <c r="CR8" s="15">
        <f>COUNTIFS(angemeldet89,"X",statusKategorie,$B$29)</f>
        <v>0</v>
      </c>
      <c r="CS8" s="15">
        <f>COUNTIFS(angemeldet90,"X",statusKategorie,$B$29)</f>
        <v>0</v>
      </c>
      <c r="CT8" s="15">
        <f>COUNTIFS(angemeldet91,"X",statusKategorie,$B$29)</f>
        <v>0</v>
      </c>
      <c r="CU8" s="15">
        <f>COUNTIFS(angemeldet92,"X",statusKategorie,$B$29)</f>
        <v>0</v>
      </c>
      <c r="CV8" s="15">
        <f>COUNTIFS(angemeldet93,"X",statusKategorie,$B$29)</f>
        <v>0</v>
      </c>
      <c r="CW8" s="15">
        <f>COUNTIFS(angemeldet94,"X",statusKategorie,$B$29)</f>
        <v>0</v>
      </c>
      <c r="CX8" s="15">
        <f>COUNTIFS(angemeldet95,"X",statusKategorie,$B$29)</f>
        <v>0</v>
      </c>
      <c r="CY8" s="15">
        <f>COUNTIFS(angemeldet96,"X",statusKategorie,$B$29)</f>
        <v>0</v>
      </c>
      <c r="CZ8" s="15">
        <f>COUNTIFS(angemeldet97,"X",statusKategorie,$B$29)</f>
        <v>0</v>
      </c>
      <c r="DA8" s="15">
        <f>COUNTIFS(angemeldet98,"X",statusKategorie,$B$29)</f>
        <v>0</v>
      </c>
      <c r="DB8" s="15">
        <f>COUNTIFS(angemeldet99,"X",statusKategorie,$B$29)</f>
        <v>0</v>
      </c>
      <c r="DC8" s="15">
        <f>COUNTIFS(angemeldet100,"X",statusKategorie,$B$29)</f>
        <v>0</v>
      </c>
    </row>
    <row r="9" spans="1:108" x14ac:dyDescent="0.25">
      <c r="A9" s="23" t="s">
        <v>23</v>
      </c>
      <c r="B9" s="24"/>
      <c r="C9" s="24"/>
      <c r="D9" s="24"/>
      <c r="E9" s="25"/>
      <c r="F9" s="15">
        <f>COUNTIF(statusKategorie,$B$28)</f>
        <v>0</v>
      </c>
      <c r="G9" s="15"/>
      <c r="H9" s="15">
        <f>COUNTIFS(angemeldet1,"X",statusKategorie,$B$28)</f>
        <v>0</v>
      </c>
      <c r="I9" s="15">
        <f>COUNTIFS(angemeldet2,"X",statusKategorie,$B$28)</f>
        <v>0</v>
      </c>
      <c r="J9" s="15">
        <f>COUNTIFS(angemeldet3,"X",statusKategorie,$B$28)</f>
        <v>0</v>
      </c>
      <c r="K9" s="15">
        <f>COUNTIFS(angemeldet4,"X",statusKategorie,$B$28)</f>
        <v>0</v>
      </c>
      <c r="L9" s="15">
        <f>COUNTIFS(angemeldet5,"X",statusKategorie,$B$28)</f>
        <v>0</v>
      </c>
      <c r="M9" s="15">
        <f>COUNTIFS(angemeldet6,"X",statusKategorie,$B$28)</f>
        <v>0</v>
      </c>
      <c r="N9" s="15">
        <f>COUNTIFS(angemeldet7,"X",statusKategorie,$B$28)</f>
        <v>0</v>
      </c>
      <c r="O9" s="15">
        <f>COUNTIFS(angemeldet8,"X",statusKategorie,$B$28)</f>
        <v>0</v>
      </c>
      <c r="P9" s="15">
        <f>COUNTIFS(angemeldet9,"X",statusKategorie,$B$28)</f>
        <v>0</v>
      </c>
      <c r="Q9" s="15">
        <f>COUNTIFS(angemeldet10,"X",statusKategorie,$B$28)</f>
        <v>0</v>
      </c>
      <c r="R9" s="15">
        <f>COUNTIFS(angemeldet11,"X",statusKategorie,$B$28)</f>
        <v>0</v>
      </c>
      <c r="S9" s="15">
        <f>COUNTIFS(angemeldet12,"X",statusKategorie,$B$28)</f>
        <v>0</v>
      </c>
      <c r="T9" s="15">
        <f>COUNTIFS(angemeldet13,"X",statusKategorie,$B$28)</f>
        <v>0</v>
      </c>
      <c r="U9" s="15">
        <f>COUNTIFS(angemeldet14,"X",statusKategorie,$B$28)</f>
        <v>0</v>
      </c>
      <c r="V9" s="15">
        <f>COUNTIFS(angemeldet15,"X",statusKategorie,$B$28)</f>
        <v>0</v>
      </c>
      <c r="W9" s="15">
        <f>COUNTIFS(angemeldet16,"X",statusKategorie,$B$28)</f>
        <v>0</v>
      </c>
      <c r="X9" s="15">
        <f>COUNTIFS(angemeldet17,"X",statusKategorie,$B$28)</f>
        <v>0</v>
      </c>
      <c r="Y9" s="15">
        <f>COUNTIFS(angemeldet18,"X",statusKategorie,$B$28)</f>
        <v>0</v>
      </c>
      <c r="Z9" s="15">
        <f>COUNTIFS(angemeldet19,"X",statusKategorie,$B$28)</f>
        <v>0</v>
      </c>
      <c r="AA9" s="15">
        <f>COUNTIFS(angemeldet20,"X",statusKategorie,$B$28)</f>
        <v>0</v>
      </c>
      <c r="AB9" s="15">
        <f>COUNTIFS(angemeldet21,"X",statusKategorie,$B$28)</f>
        <v>0</v>
      </c>
      <c r="AC9" s="15">
        <f>COUNTIFS(angemeldet22,"X",statusKategorie,$B$28)</f>
        <v>0</v>
      </c>
      <c r="AD9" s="15">
        <f>COUNTIFS(angemeldet23,"X",statusKategorie,$B$28)</f>
        <v>0</v>
      </c>
      <c r="AE9" s="15">
        <f>COUNTIFS(angemeldet24,"X",statusKategorie,$B$28)</f>
        <v>0</v>
      </c>
      <c r="AF9" s="15">
        <f>COUNTIFS(angemeldet25,"X",statusKategorie,$B$28)</f>
        <v>0</v>
      </c>
      <c r="AG9" s="15">
        <f>COUNTIFS(angemeldet26,"X",statusKategorie,$B$28)</f>
        <v>0</v>
      </c>
      <c r="AH9" s="15">
        <f>COUNTIFS(angemeldet27,"X",statusKategorie,$B$28)</f>
        <v>0</v>
      </c>
      <c r="AI9" s="15">
        <f>COUNTIFS(angemeldet28,"X",statusKategorie,$B$28)</f>
        <v>0</v>
      </c>
      <c r="AJ9" s="15">
        <f>COUNTIFS(angemeldet29,"X",statusKategorie,$B$28)</f>
        <v>0</v>
      </c>
      <c r="AK9" s="15">
        <f>COUNTIFS(angemeldet30,"X",statusKategorie,$B$28)</f>
        <v>0</v>
      </c>
      <c r="AL9" s="15">
        <f>COUNTIFS(angemeldet31,"X",statusKategorie,$B$28)</f>
        <v>0</v>
      </c>
      <c r="AM9" s="15">
        <f>COUNTIFS(angemeldet32,"X",statusKategorie,$B$28)</f>
        <v>0</v>
      </c>
      <c r="AN9" s="15">
        <f>COUNTIFS(angemeldet33,"X",statusKategorie,$B$28)</f>
        <v>0</v>
      </c>
      <c r="AO9" s="15">
        <f>COUNTIFS(angemeldet34,"X",statusKategorie,$B$28)</f>
        <v>0</v>
      </c>
      <c r="AP9" s="15">
        <f>COUNTIFS(angemeldet35,"X",statusKategorie,$B$28)</f>
        <v>0</v>
      </c>
      <c r="AQ9" s="15">
        <f>COUNTIFS(angemeldet36,"X",statusKategorie,$B$28)</f>
        <v>0</v>
      </c>
      <c r="AR9" s="15">
        <f>COUNTIFS(angemeldet37,"X",statusKategorie,$B$28)</f>
        <v>0</v>
      </c>
      <c r="AS9" s="15">
        <f>COUNTIFS(angemeldet38,"X",statusKategorie,$B$28)</f>
        <v>0</v>
      </c>
      <c r="AT9" s="15">
        <f>COUNTIFS(angemeldet39,"X",statusKategorie,$B$28)</f>
        <v>0</v>
      </c>
      <c r="AU9" s="15">
        <f>COUNTIFS(angemeldet40,"X",statusKategorie,$B$28)</f>
        <v>0</v>
      </c>
      <c r="AV9" s="15">
        <f>COUNTIFS(angemeldet41,"X",statusKategorie,$B$28)</f>
        <v>0</v>
      </c>
      <c r="AW9" s="15">
        <f>COUNTIFS(angemeldet42,"X",statusKategorie,$B$28)</f>
        <v>0</v>
      </c>
      <c r="AX9" s="15">
        <f>COUNTIFS(angemeldet43,"X",statusKategorie,$B$28)</f>
        <v>0</v>
      </c>
      <c r="AY9" s="15">
        <f>COUNTIFS(angemeldet44,"X",statusKategorie,$B$28)</f>
        <v>0</v>
      </c>
      <c r="AZ9" s="15">
        <f>COUNTIFS(angemeldet45,"X",statusKategorie,$B$28)</f>
        <v>0</v>
      </c>
      <c r="BA9" s="15">
        <f>COUNTIFS(angemeldet46,"X",statusKategorie,$B$28)</f>
        <v>0</v>
      </c>
      <c r="BB9" s="15">
        <f>COUNTIFS(angemeldet47,"X",statusKategorie,$B$28)</f>
        <v>0</v>
      </c>
      <c r="BC9" s="15">
        <f>COUNTIFS(angemeldet48,"X",statusKategorie,$B$28)</f>
        <v>0</v>
      </c>
      <c r="BD9" s="15">
        <f>COUNTIFS(angemeldet49,"X",statusKategorie,$B$28)</f>
        <v>0</v>
      </c>
      <c r="BE9" s="15">
        <f>COUNTIFS(angemeldet50,"X",statusKategorie,$B$28)</f>
        <v>0</v>
      </c>
      <c r="BF9" s="15">
        <f>COUNTIFS(angemeldet51,"X",statusKategorie,$B$28)</f>
        <v>0</v>
      </c>
      <c r="BG9" s="15">
        <f>COUNTIFS(angemeldet52,"X",statusKategorie,$B$28)</f>
        <v>0</v>
      </c>
      <c r="BH9" s="15">
        <f>COUNTIFS(angemeldet53,"X",statusKategorie,$B$28)</f>
        <v>0</v>
      </c>
      <c r="BI9" s="15">
        <f>COUNTIFS(angemeldet54,"X",statusKategorie,$B$28)</f>
        <v>0</v>
      </c>
      <c r="BJ9" s="15">
        <f>COUNTIFS(angemeldet55,"X",statusKategorie,$B$28)</f>
        <v>0</v>
      </c>
      <c r="BK9" s="15">
        <f>COUNTIFS(angemeldet56,"X",statusKategorie,$B$28)</f>
        <v>0</v>
      </c>
      <c r="BL9" s="15">
        <f>COUNTIFS(angemeldet57,"X",statusKategorie,$B$28)</f>
        <v>0</v>
      </c>
      <c r="BM9" s="15">
        <f>COUNTIFS(angemeldet58,"X",statusKategorie,$B$28)</f>
        <v>0</v>
      </c>
      <c r="BN9" s="15">
        <f>COUNTIFS(angemeldet59,"X",statusKategorie,$B$28)</f>
        <v>0</v>
      </c>
      <c r="BO9" s="15">
        <f>COUNTIFS(angemeldet60,"X",statusKategorie,$B$28)</f>
        <v>0</v>
      </c>
      <c r="BP9" s="15">
        <f>COUNTIFS(angemeldet61,"X",statusKategorie,$B$28)</f>
        <v>0</v>
      </c>
      <c r="BQ9" s="15">
        <f>COUNTIFS(angemeldet62,"X",statusKategorie,$B$28)</f>
        <v>0</v>
      </c>
      <c r="BR9" s="15">
        <f>COUNTIFS(angemeldet63,"X",statusKategorie,$B$28)</f>
        <v>0</v>
      </c>
      <c r="BS9" s="15">
        <f>COUNTIFS(angemeldet64,"X",statusKategorie,$B$28)</f>
        <v>0</v>
      </c>
      <c r="BT9" s="15">
        <f>COUNTIFS(angemeldet65,"X",statusKategorie,$B$28)</f>
        <v>0</v>
      </c>
      <c r="BU9" s="15">
        <f>COUNTIFS(angemeldet66,"X",statusKategorie,$B$28)</f>
        <v>0</v>
      </c>
      <c r="BV9" s="15">
        <f>COUNTIFS(angemeldet67,"X",statusKategorie,$B$28)</f>
        <v>0</v>
      </c>
      <c r="BW9" s="15">
        <f>COUNTIFS(angemeldet68,"X",statusKategorie,$B$28)</f>
        <v>0</v>
      </c>
      <c r="BX9" s="15">
        <f>COUNTIFS(angemeldet69,"X",statusKategorie,$B$28)</f>
        <v>0</v>
      </c>
      <c r="BY9" s="15">
        <f>COUNTIFS(angemeldet70,"X",statusKategorie,$B$28)</f>
        <v>0</v>
      </c>
      <c r="BZ9" s="15">
        <f>COUNTIFS(angemeldet71,"X",statusKategorie,$B$28)</f>
        <v>0</v>
      </c>
      <c r="CA9" s="15">
        <f>COUNTIFS(angemeldet72,"X",statusKategorie,$B$28)</f>
        <v>0</v>
      </c>
      <c r="CB9" s="15">
        <f>COUNTIFS(angemeldet73,"X",statusKategorie,$B$28)</f>
        <v>0</v>
      </c>
      <c r="CC9" s="15">
        <f>COUNTIFS(angemeldet74,"X",statusKategorie,$B$28)</f>
        <v>0</v>
      </c>
      <c r="CD9" s="15">
        <f>COUNTIFS(angemeldet75,"X",statusKategorie,$B$28)</f>
        <v>0</v>
      </c>
      <c r="CE9" s="15">
        <f>COUNTIFS(angemeldet76,"X",statusKategorie,$B$28)</f>
        <v>0</v>
      </c>
      <c r="CF9" s="15">
        <f>COUNTIFS(angemeldet77,"X",statusKategorie,$B$28)</f>
        <v>0</v>
      </c>
      <c r="CG9" s="15">
        <f>COUNTIFS(angemeldet78,"X",statusKategorie,$B$28)</f>
        <v>0</v>
      </c>
      <c r="CH9" s="15">
        <f>COUNTIFS(angemeldet79,"X",statusKategorie,$B$28)</f>
        <v>0</v>
      </c>
      <c r="CI9" s="15">
        <f>COUNTIFS(angemeldet80,"X",statusKategorie,$B$28)</f>
        <v>0</v>
      </c>
      <c r="CJ9" s="15">
        <f>COUNTIFS(angemeldet81,"X",statusKategorie,$B$28)</f>
        <v>0</v>
      </c>
      <c r="CK9" s="15">
        <f>COUNTIFS(angemeldet82,"X",statusKategorie,$B$28)</f>
        <v>0</v>
      </c>
      <c r="CL9" s="15">
        <f>COUNTIFS(angemeldet83,"X",statusKategorie,$B$28)</f>
        <v>0</v>
      </c>
      <c r="CM9" s="15">
        <f>COUNTIFS(angemeldet84,"X",statusKategorie,$B$28)</f>
        <v>0</v>
      </c>
      <c r="CN9" s="15">
        <f>COUNTIFS(angemeldet85,"X",statusKategorie,$B$28)</f>
        <v>0</v>
      </c>
      <c r="CO9" s="15">
        <f>COUNTIFS(angemeldet86,"X",statusKategorie,$B$28)</f>
        <v>0</v>
      </c>
      <c r="CP9" s="15">
        <f>COUNTIFS(angemeldet87,"X",statusKategorie,$B$28)</f>
        <v>0</v>
      </c>
      <c r="CQ9" s="15">
        <f>COUNTIFS(angemeldet88,"X",statusKategorie,$B$28)</f>
        <v>0</v>
      </c>
      <c r="CR9" s="15">
        <f>COUNTIFS(angemeldet89,"X",statusKategorie,$B$28)</f>
        <v>0</v>
      </c>
      <c r="CS9" s="15">
        <f>COUNTIFS(angemeldet90,"X",statusKategorie,$B$28)</f>
        <v>0</v>
      </c>
      <c r="CT9" s="15">
        <f>COUNTIFS(angemeldet91,"X",statusKategorie,$B$28)</f>
        <v>0</v>
      </c>
      <c r="CU9" s="15">
        <f>COUNTIFS(angemeldet92,"X",statusKategorie,$B$28)</f>
        <v>0</v>
      </c>
      <c r="CV9" s="15">
        <f>COUNTIFS(angemeldet93,"X",statusKategorie,$B$28)</f>
        <v>0</v>
      </c>
      <c r="CW9" s="15">
        <f>COUNTIFS(angemeldet94,"X",statusKategorie,$B$28)</f>
        <v>0</v>
      </c>
      <c r="CX9" s="15">
        <f>COUNTIFS(angemeldet95,"X",statusKategorie,$B$28)</f>
        <v>0</v>
      </c>
      <c r="CY9" s="15">
        <f>COUNTIFS(angemeldet96,"X",statusKategorie,$B$28)</f>
        <v>0</v>
      </c>
      <c r="CZ9" s="15">
        <f>COUNTIFS(angemeldet97,"X",statusKategorie,$B$28)</f>
        <v>0</v>
      </c>
      <c r="DA9" s="15">
        <f>COUNTIFS(angemeldet98,"X",statusKategorie,$B$28)</f>
        <v>0</v>
      </c>
      <c r="DB9" s="15">
        <f>COUNTIFS(angemeldet99,"X",statusKategorie,$B$28)</f>
        <v>0</v>
      </c>
      <c r="DC9" s="15">
        <f>COUNTIFS(angemeldet100,"X",statusKategorie,$B$28)</f>
        <v>0</v>
      </c>
    </row>
    <row r="10" spans="1:108" x14ac:dyDescent="0.25">
      <c r="A10" s="23" t="s">
        <v>24</v>
      </c>
      <c r="B10" s="24"/>
      <c r="C10" s="24"/>
      <c r="D10" s="24"/>
      <c r="E10" s="25"/>
      <c r="F10" s="15">
        <f>COUNTIF(statusKategorie,$B$27)</f>
        <v>0</v>
      </c>
      <c r="G10" s="15"/>
      <c r="H10" s="15">
        <f>COUNTIFS(angemeldet1,"X",statusKategorie,$B$27)</f>
        <v>0</v>
      </c>
      <c r="I10" s="15">
        <f>COUNTIFS(angemeldet2,"X",statusKategorie,$B$27)</f>
        <v>0</v>
      </c>
      <c r="J10" s="15">
        <f>COUNTIFS(angemeldet3,"X",statusKategorie,$B$27)</f>
        <v>0</v>
      </c>
      <c r="K10" s="15">
        <f>COUNTIFS(angemeldet4,"X",statusKategorie,$B$27)</f>
        <v>0</v>
      </c>
      <c r="L10" s="15">
        <f>COUNTIFS(angemeldet5,"X",statusKategorie,$B$27)</f>
        <v>0</v>
      </c>
      <c r="M10" s="15">
        <f>COUNTIFS(angemeldet6,"X",statusKategorie,$B$27)</f>
        <v>0</v>
      </c>
      <c r="N10" s="15">
        <f>COUNTIFS(angemeldet7,"X",statusKategorie,$B$27)</f>
        <v>0</v>
      </c>
      <c r="O10" s="15">
        <f>COUNTIFS(angemeldet8,"X",statusKategorie,$B$27)</f>
        <v>0</v>
      </c>
      <c r="P10" s="15">
        <f>COUNTIFS(angemeldet9,"X",statusKategorie,$B$27)</f>
        <v>0</v>
      </c>
      <c r="Q10" s="15">
        <f>COUNTIFS(angemeldet10,"X",statusKategorie,$B$27)</f>
        <v>0</v>
      </c>
      <c r="R10" s="15">
        <f>COUNTIFS(angemeldet11,"X",statusKategorie,$B$27)</f>
        <v>0</v>
      </c>
      <c r="S10" s="15">
        <f>COUNTIFS(angemeldet12,"X",statusKategorie,$B$27)</f>
        <v>0</v>
      </c>
      <c r="T10" s="15">
        <f>COUNTIFS(angemeldet13,"X",statusKategorie,$B$27)</f>
        <v>0</v>
      </c>
      <c r="U10" s="15">
        <f>COUNTIFS(angemeldet14,"X",statusKategorie,$B$27)</f>
        <v>0</v>
      </c>
      <c r="V10" s="15">
        <f>COUNTIFS(angemeldet15,"X",statusKategorie,$B$27)</f>
        <v>0</v>
      </c>
      <c r="W10" s="15">
        <f>COUNTIFS(angemeldet16,"X",statusKategorie,$B$27)</f>
        <v>0</v>
      </c>
      <c r="X10" s="15">
        <f>COUNTIFS(angemeldet17,"X",statusKategorie,$B$27)</f>
        <v>0</v>
      </c>
      <c r="Y10" s="15">
        <f>COUNTIFS(angemeldet18,"X",statusKategorie,$B$27)</f>
        <v>0</v>
      </c>
      <c r="Z10" s="15">
        <f>COUNTIFS(angemeldet19,"X",statusKategorie,$B$27)</f>
        <v>0</v>
      </c>
      <c r="AA10" s="15">
        <f>COUNTIFS(angemeldet20,"X",statusKategorie,$B$27)</f>
        <v>0</v>
      </c>
      <c r="AB10" s="15">
        <f>COUNTIFS(angemeldet21,"X",statusKategorie,$B$27)</f>
        <v>0</v>
      </c>
      <c r="AC10" s="15">
        <f>COUNTIFS(angemeldet22,"X",statusKategorie,$B$27)</f>
        <v>0</v>
      </c>
      <c r="AD10" s="15">
        <f>COUNTIFS(angemeldet23,"X",statusKategorie,$B$27)</f>
        <v>0</v>
      </c>
      <c r="AE10" s="15">
        <f>COUNTIFS(angemeldet24,"X",statusKategorie,$B$27)</f>
        <v>0</v>
      </c>
      <c r="AF10" s="15">
        <f>COUNTIFS(angemeldet25,"X",statusKategorie,$B$27)</f>
        <v>0</v>
      </c>
      <c r="AG10" s="15">
        <f>COUNTIFS(angemeldet26,"X",statusKategorie,$B$27)</f>
        <v>0</v>
      </c>
      <c r="AH10" s="15">
        <f>COUNTIFS(angemeldet27,"X",statusKategorie,$B$27)</f>
        <v>0</v>
      </c>
      <c r="AI10" s="15">
        <f>COUNTIFS(angemeldet28,"X",statusKategorie,$B$27)</f>
        <v>0</v>
      </c>
      <c r="AJ10" s="15">
        <f>COUNTIFS(angemeldet29,"X",statusKategorie,$B$27)</f>
        <v>0</v>
      </c>
      <c r="AK10" s="15">
        <f>COUNTIFS(angemeldet30,"X",statusKategorie,$B$27)</f>
        <v>0</v>
      </c>
      <c r="AL10" s="15">
        <f>COUNTIFS(angemeldet31,"X",statusKategorie,$B$27)</f>
        <v>0</v>
      </c>
      <c r="AM10" s="15">
        <f>COUNTIFS(angemeldet32,"X",statusKategorie,$B$27)</f>
        <v>0</v>
      </c>
      <c r="AN10" s="15">
        <f>COUNTIFS(angemeldet33,"X",statusKategorie,$B$27)</f>
        <v>0</v>
      </c>
      <c r="AO10" s="15">
        <f>COUNTIFS(angemeldet34,"X",statusKategorie,$B$27)</f>
        <v>0</v>
      </c>
      <c r="AP10" s="15">
        <f>COUNTIFS(angemeldet35,"X",statusKategorie,$B$27)</f>
        <v>0</v>
      </c>
      <c r="AQ10" s="15">
        <f>COUNTIFS(angemeldet36,"X",statusKategorie,$B$27)</f>
        <v>0</v>
      </c>
      <c r="AR10" s="15">
        <f>COUNTIFS(angemeldet37,"X",statusKategorie,$B$27)</f>
        <v>0</v>
      </c>
      <c r="AS10" s="15">
        <f>COUNTIFS(angemeldet38,"X",statusKategorie,$B$27)</f>
        <v>0</v>
      </c>
      <c r="AT10" s="15">
        <f>COUNTIFS(angemeldet39,"X",statusKategorie,$B$27)</f>
        <v>0</v>
      </c>
      <c r="AU10" s="15">
        <f>COUNTIFS(angemeldet40,"X",statusKategorie,$B$27)</f>
        <v>0</v>
      </c>
      <c r="AV10" s="15">
        <f>COUNTIFS(angemeldet41,"X",statusKategorie,$B$27)</f>
        <v>0</v>
      </c>
      <c r="AW10" s="15">
        <f>COUNTIFS(angemeldet42,"X",statusKategorie,$B$27)</f>
        <v>0</v>
      </c>
      <c r="AX10" s="15">
        <f>COUNTIFS(angemeldet43,"X",statusKategorie,$B$27)</f>
        <v>0</v>
      </c>
      <c r="AY10" s="15">
        <f>COUNTIFS(angemeldet44,"X",statusKategorie,$B$27)</f>
        <v>0</v>
      </c>
      <c r="AZ10" s="15">
        <f>COUNTIFS(angemeldet45,"X",statusKategorie,$B$27)</f>
        <v>0</v>
      </c>
      <c r="BA10" s="15">
        <f>COUNTIFS(angemeldet46,"X",statusKategorie,$B$27)</f>
        <v>0</v>
      </c>
      <c r="BB10" s="15">
        <f>COUNTIFS(angemeldet47,"X",statusKategorie,$B$27)</f>
        <v>0</v>
      </c>
      <c r="BC10" s="15">
        <f>COUNTIFS(angemeldet48,"X",statusKategorie,$B$27)</f>
        <v>0</v>
      </c>
      <c r="BD10" s="15">
        <f>COUNTIFS(angemeldet49,"X",statusKategorie,$B$27)</f>
        <v>0</v>
      </c>
      <c r="BE10" s="15">
        <f>COUNTIFS(angemeldet50,"X",statusKategorie,$B$27)</f>
        <v>0</v>
      </c>
      <c r="BF10" s="15">
        <f>COUNTIFS(angemeldet51,"X",statusKategorie,$B$27)</f>
        <v>0</v>
      </c>
      <c r="BG10" s="15">
        <f>COUNTIFS(angemeldet52,"X",statusKategorie,$B$27)</f>
        <v>0</v>
      </c>
      <c r="BH10" s="15">
        <f>COUNTIFS(angemeldet53,"X",statusKategorie,$B$27)</f>
        <v>0</v>
      </c>
      <c r="BI10" s="15">
        <f>COUNTIFS(angemeldet54,"X",statusKategorie,$B$27)</f>
        <v>0</v>
      </c>
      <c r="BJ10" s="15">
        <f>COUNTIFS(angemeldet55,"X",statusKategorie,$B$27)</f>
        <v>0</v>
      </c>
      <c r="BK10" s="15">
        <f>COUNTIFS(angemeldet56,"X",statusKategorie,$B$27)</f>
        <v>0</v>
      </c>
      <c r="BL10" s="15">
        <f>COUNTIFS(angemeldet57,"X",statusKategorie,$B$27)</f>
        <v>0</v>
      </c>
      <c r="BM10" s="15">
        <f>COUNTIFS(angemeldet58,"X",statusKategorie,$B$27)</f>
        <v>0</v>
      </c>
      <c r="BN10" s="15">
        <f>COUNTIFS(angemeldet59,"X",statusKategorie,$B$27)</f>
        <v>0</v>
      </c>
      <c r="BO10" s="15">
        <f>COUNTIFS(angemeldet60,"X",statusKategorie,$B$27)</f>
        <v>0</v>
      </c>
      <c r="BP10" s="15">
        <f>COUNTIFS(angemeldet61,"X",statusKategorie,$B$27)</f>
        <v>0</v>
      </c>
      <c r="BQ10" s="15">
        <f>COUNTIFS(angemeldet62,"X",statusKategorie,$B$27)</f>
        <v>0</v>
      </c>
      <c r="BR10" s="15">
        <f>COUNTIFS(angemeldet63,"X",statusKategorie,$B$27)</f>
        <v>0</v>
      </c>
      <c r="BS10" s="15">
        <f>COUNTIFS(angemeldet64,"X",statusKategorie,$B$27)</f>
        <v>0</v>
      </c>
      <c r="BT10" s="15">
        <f>COUNTIFS(angemeldet65,"X",statusKategorie,$B$27)</f>
        <v>0</v>
      </c>
      <c r="BU10" s="15">
        <f>COUNTIFS(angemeldet66,"X",statusKategorie,$B$27)</f>
        <v>0</v>
      </c>
      <c r="BV10" s="15">
        <f>COUNTIFS(angemeldet67,"X",statusKategorie,$B$27)</f>
        <v>0</v>
      </c>
      <c r="BW10" s="15">
        <f>COUNTIFS(angemeldet68,"X",statusKategorie,$B$27)</f>
        <v>0</v>
      </c>
      <c r="BX10" s="15">
        <f>COUNTIFS(angemeldet69,"X",statusKategorie,$B$27)</f>
        <v>0</v>
      </c>
      <c r="BY10" s="15">
        <f>COUNTIFS(angemeldet70,"X",statusKategorie,$B$27)</f>
        <v>0</v>
      </c>
      <c r="BZ10" s="15">
        <f>COUNTIFS(angemeldet71,"X",statusKategorie,$B$27)</f>
        <v>0</v>
      </c>
      <c r="CA10" s="15">
        <f>COUNTIFS(angemeldet72,"X",statusKategorie,$B$27)</f>
        <v>0</v>
      </c>
      <c r="CB10" s="15">
        <f>COUNTIFS(angemeldet73,"X",statusKategorie,$B$27)</f>
        <v>0</v>
      </c>
      <c r="CC10" s="15">
        <f>COUNTIFS(angemeldet74,"X",statusKategorie,$B$27)</f>
        <v>0</v>
      </c>
      <c r="CD10" s="15">
        <f>COUNTIFS(angemeldet75,"X",statusKategorie,$B$27)</f>
        <v>0</v>
      </c>
      <c r="CE10" s="15">
        <f>COUNTIFS(angemeldet76,"X",statusKategorie,$B$27)</f>
        <v>0</v>
      </c>
      <c r="CF10" s="15">
        <f>COUNTIFS(angemeldet77,"X",statusKategorie,$B$27)</f>
        <v>0</v>
      </c>
      <c r="CG10" s="15">
        <f>COUNTIFS(angemeldet78,"X",statusKategorie,$B$27)</f>
        <v>0</v>
      </c>
      <c r="CH10" s="15">
        <f>COUNTIFS(angemeldet79,"X",statusKategorie,$B$27)</f>
        <v>0</v>
      </c>
      <c r="CI10" s="15">
        <f>COUNTIFS(angemeldet80,"X",statusKategorie,$B$27)</f>
        <v>0</v>
      </c>
      <c r="CJ10" s="15">
        <f>COUNTIFS(angemeldet81,"X",statusKategorie,$B$27)</f>
        <v>0</v>
      </c>
      <c r="CK10" s="15">
        <f>COUNTIFS(angemeldet82,"X",statusKategorie,$B$27)</f>
        <v>0</v>
      </c>
      <c r="CL10" s="15">
        <f>COUNTIFS(angemeldet83,"X",statusKategorie,$B$27)</f>
        <v>0</v>
      </c>
      <c r="CM10" s="15">
        <f>COUNTIFS(angemeldet84,"X",statusKategorie,$B$27)</f>
        <v>0</v>
      </c>
      <c r="CN10" s="15">
        <f>COUNTIFS(angemeldet85,"X",statusKategorie,$B$27)</f>
        <v>0</v>
      </c>
      <c r="CO10" s="15">
        <f>COUNTIFS(angemeldet86,"X",statusKategorie,$B$27)</f>
        <v>0</v>
      </c>
      <c r="CP10" s="15">
        <f>COUNTIFS(angemeldet87,"X",statusKategorie,$B$27)</f>
        <v>0</v>
      </c>
      <c r="CQ10" s="15">
        <f>COUNTIFS(angemeldet88,"X",statusKategorie,$B$27)</f>
        <v>0</v>
      </c>
      <c r="CR10" s="15">
        <f>COUNTIFS(angemeldet89,"X",statusKategorie,$B$27)</f>
        <v>0</v>
      </c>
      <c r="CS10" s="15">
        <f>COUNTIFS(angemeldet90,"X",statusKategorie,$B$27)</f>
        <v>0</v>
      </c>
      <c r="CT10" s="15">
        <f>COUNTIFS(angemeldet91,"X",statusKategorie,$B$27)</f>
        <v>0</v>
      </c>
      <c r="CU10" s="15">
        <f>COUNTIFS(angemeldet92,"X",statusKategorie,$B$27)</f>
        <v>0</v>
      </c>
      <c r="CV10" s="15">
        <f>COUNTIFS(angemeldet93,"X",statusKategorie,$B$27)</f>
        <v>0</v>
      </c>
      <c r="CW10" s="15">
        <f>COUNTIFS(angemeldet94,"X",statusKategorie,$B$27)</f>
        <v>0</v>
      </c>
      <c r="CX10" s="15">
        <f>COUNTIFS(angemeldet95,"X",statusKategorie,$B$27)</f>
        <v>0</v>
      </c>
      <c r="CY10" s="15">
        <f>COUNTIFS(angemeldet96,"X",statusKategorie,$B$27)</f>
        <v>0</v>
      </c>
      <c r="CZ10" s="15">
        <f>COUNTIFS(angemeldet97,"X",statusKategorie,$B$27)</f>
        <v>0</v>
      </c>
      <c r="DA10" s="15">
        <f>COUNTIFS(angemeldet98,"X",statusKategorie,$B$27)</f>
        <v>0</v>
      </c>
      <c r="DB10" s="15">
        <f>COUNTIFS(angemeldet99,"X",statusKategorie,$B$27)</f>
        <v>0</v>
      </c>
      <c r="DC10" s="15">
        <f>COUNTIFS(angemeldet100,"X",statusKategorie,$B$27)</f>
        <v>0</v>
      </c>
    </row>
    <row r="11" spans="1:108" x14ac:dyDescent="0.25">
      <c r="A11" s="6" t="s">
        <v>1</v>
      </c>
      <c r="B11" s="6"/>
      <c r="C11" s="14"/>
      <c r="D11" s="7"/>
      <c r="E11" s="7"/>
      <c r="F11" s="6" t="s">
        <v>6</v>
      </c>
      <c r="G11" s="6" t="e">
        <f>VLOOKUP(F11,$A$14:$B$25,2,FALSE)</f>
        <v>#N/A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13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13</v>
      </c>
      <c r="T11" s="9" t="s">
        <v>13</v>
      </c>
      <c r="U11" s="9" t="s">
        <v>13</v>
      </c>
      <c r="V11" s="9" t="s">
        <v>13</v>
      </c>
      <c r="W11" s="9" t="s">
        <v>13</v>
      </c>
      <c r="X11" s="9" t="s">
        <v>13</v>
      </c>
      <c r="Y11" s="9" t="s">
        <v>13</v>
      </c>
      <c r="Z11" s="9" t="s">
        <v>13</v>
      </c>
      <c r="AA11" s="9" t="s">
        <v>13</v>
      </c>
      <c r="AB11" s="9" t="s">
        <v>13</v>
      </c>
      <c r="AC11" s="9" t="s">
        <v>13</v>
      </c>
      <c r="AD11" s="9" t="s">
        <v>13</v>
      </c>
      <c r="AE11" s="9" t="s">
        <v>13</v>
      </c>
      <c r="AF11" s="9" t="s">
        <v>13</v>
      </c>
      <c r="AG11" s="9" t="s">
        <v>13</v>
      </c>
      <c r="AH11" s="9" t="s">
        <v>13</v>
      </c>
      <c r="AI11" s="9" t="s">
        <v>13</v>
      </c>
      <c r="AJ11" s="9" t="s">
        <v>13</v>
      </c>
      <c r="AK11" s="9" t="s">
        <v>13</v>
      </c>
      <c r="AL11" s="9" t="s">
        <v>13</v>
      </c>
      <c r="AM11" s="9" t="s">
        <v>13</v>
      </c>
      <c r="AN11" s="9" t="s">
        <v>13</v>
      </c>
      <c r="AO11" s="9" t="s">
        <v>13</v>
      </c>
      <c r="AP11" s="9" t="s">
        <v>13</v>
      </c>
      <c r="AQ11" s="9" t="s">
        <v>13</v>
      </c>
      <c r="AR11" s="9" t="s">
        <v>13</v>
      </c>
      <c r="AS11" s="9" t="s">
        <v>13</v>
      </c>
      <c r="AT11" s="9" t="s">
        <v>13</v>
      </c>
      <c r="AU11" s="9" t="s">
        <v>13</v>
      </c>
      <c r="AV11" s="9" t="s">
        <v>13</v>
      </c>
      <c r="AW11" s="9" t="s">
        <v>13</v>
      </c>
      <c r="AX11" s="9" t="s">
        <v>13</v>
      </c>
      <c r="AY11" s="9" t="s">
        <v>13</v>
      </c>
      <c r="AZ11" s="9" t="s">
        <v>13</v>
      </c>
      <c r="BA11" s="9" t="s">
        <v>13</v>
      </c>
      <c r="BB11" s="9" t="s">
        <v>13</v>
      </c>
      <c r="BC11" s="9" t="s">
        <v>13</v>
      </c>
      <c r="BD11" s="9" t="s">
        <v>13</v>
      </c>
      <c r="BE11" s="9" t="s">
        <v>13</v>
      </c>
      <c r="BF11" s="9" t="s">
        <v>13</v>
      </c>
      <c r="BG11" s="9" t="s">
        <v>13</v>
      </c>
      <c r="BH11" s="9" t="s">
        <v>13</v>
      </c>
      <c r="BI11" s="9" t="s">
        <v>13</v>
      </c>
      <c r="BJ11" s="9" t="s">
        <v>13</v>
      </c>
      <c r="BK11" s="9" t="s">
        <v>13</v>
      </c>
      <c r="BL11" s="9" t="s">
        <v>13</v>
      </c>
      <c r="BM11" s="9" t="s">
        <v>13</v>
      </c>
      <c r="BN11" s="9" t="s">
        <v>13</v>
      </c>
      <c r="BO11" s="9" t="s">
        <v>13</v>
      </c>
      <c r="BP11" s="9" t="s">
        <v>13</v>
      </c>
      <c r="BQ11" s="9" t="s">
        <v>13</v>
      </c>
      <c r="BR11" s="9" t="s">
        <v>13</v>
      </c>
      <c r="BS11" s="9" t="s">
        <v>13</v>
      </c>
      <c r="BT11" s="9" t="s">
        <v>13</v>
      </c>
      <c r="BU11" s="9" t="s">
        <v>13</v>
      </c>
      <c r="BV11" s="9" t="s">
        <v>13</v>
      </c>
      <c r="BW11" s="9" t="s">
        <v>13</v>
      </c>
      <c r="BX11" s="9" t="s">
        <v>13</v>
      </c>
      <c r="BY11" s="9" t="s">
        <v>13</v>
      </c>
      <c r="BZ11" s="9" t="s">
        <v>13</v>
      </c>
      <c r="CA11" s="9" t="s">
        <v>13</v>
      </c>
      <c r="CB11" s="9" t="s">
        <v>13</v>
      </c>
      <c r="CC11" s="9" t="s">
        <v>13</v>
      </c>
      <c r="CD11" s="9" t="s">
        <v>13</v>
      </c>
      <c r="CE11" s="9" t="s">
        <v>13</v>
      </c>
      <c r="CF11" s="9" t="s">
        <v>13</v>
      </c>
      <c r="CG11" s="9" t="s">
        <v>13</v>
      </c>
      <c r="CH11" s="9" t="s">
        <v>13</v>
      </c>
      <c r="CI11" s="9" t="s">
        <v>13</v>
      </c>
      <c r="CJ11" s="9" t="s">
        <v>13</v>
      </c>
      <c r="CK11" s="9" t="s">
        <v>13</v>
      </c>
      <c r="CL11" s="9" t="s">
        <v>13</v>
      </c>
      <c r="CM11" s="9" t="s">
        <v>13</v>
      </c>
      <c r="CN11" s="9" t="s">
        <v>13</v>
      </c>
      <c r="CO11" s="9" t="s">
        <v>13</v>
      </c>
      <c r="CP11" s="9" t="s">
        <v>13</v>
      </c>
      <c r="CQ11" s="9" t="s">
        <v>13</v>
      </c>
      <c r="CR11" s="9" t="s">
        <v>13</v>
      </c>
      <c r="CS11" s="9" t="s">
        <v>13</v>
      </c>
      <c r="CT11" s="9" t="s">
        <v>13</v>
      </c>
      <c r="CU11" s="9" t="s">
        <v>13</v>
      </c>
      <c r="CV11" s="9" t="s">
        <v>13</v>
      </c>
      <c r="CW11" s="9" t="s">
        <v>13</v>
      </c>
      <c r="CX11" s="9" t="s">
        <v>13</v>
      </c>
      <c r="CY11" s="9" t="s">
        <v>13</v>
      </c>
      <c r="CZ11" s="9" t="s">
        <v>13</v>
      </c>
      <c r="DA11" s="9" t="s">
        <v>13</v>
      </c>
      <c r="DB11" s="9" t="s">
        <v>13</v>
      </c>
      <c r="DC11" s="9" t="s">
        <v>13</v>
      </c>
      <c r="DD11" s="12" t="s">
        <v>51</v>
      </c>
    </row>
    <row r="12" spans="1:108" x14ac:dyDescent="0.25">
      <c r="A12" s="22" t="s">
        <v>43</v>
      </c>
      <c r="B12" s="22"/>
      <c r="C12" s="22"/>
      <c r="D12" s="22"/>
      <c r="E12" s="22"/>
      <c r="F12" s="18">
        <f>COUNTIF(freigegebenKategorie,$B$30)</f>
        <v>0</v>
      </c>
      <c r="G12" s="15"/>
      <c r="H12" s="15">
        <f>COUNTIF(nichtFreigegeben1,"X")</f>
        <v>0</v>
      </c>
      <c r="I12" s="15">
        <f>COUNTIF(nichtFreigegeben2,"X")</f>
        <v>0</v>
      </c>
      <c r="J12" s="15">
        <f>COUNTIF(nichtFreigegeben3,"X")</f>
        <v>0</v>
      </c>
      <c r="K12" s="15">
        <f>COUNTIF(nichtFreigegeben4,"X")</f>
        <v>0</v>
      </c>
      <c r="L12" s="15">
        <f>COUNTIF(nichtFreigegeben5,"X")</f>
        <v>0</v>
      </c>
      <c r="M12" s="15">
        <f>COUNTIF(nichtFreigegeben6,"X")</f>
        <v>0</v>
      </c>
      <c r="N12" s="15">
        <f>COUNTIF(nichtFreigegeben7,"X")</f>
        <v>0</v>
      </c>
      <c r="O12" s="15">
        <f>COUNTIF(nichtFreigegeben8,"X")</f>
        <v>0</v>
      </c>
      <c r="P12" s="15">
        <f>COUNTIF(nichtFreigegeben9,"X")</f>
        <v>0</v>
      </c>
      <c r="Q12" s="15">
        <f>COUNTIF(nichtFreigegeben10,"X")</f>
        <v>0</v>
      </c>
      <c r="R12" s="15">
        <f>COUNTIF(nichtFreigegeben11,"X")</f>
        <v>0</v>
      </c>
      <c r="S12" s="15">
        <f>COUNTIF(nichtFreigegeben12,"X")</f>
        <v>0</v>
      </c>
      <c r="T12" s="15">
        <f>COUNTIF(nichtFreigegeben13,"X")</f>
        <v>0</v>
      </c>
      <c r="U12" s="15">
        <f>COUNTIF(nichtFreigegeben14,"X")</f>
        <v>0</v>
      </c>
      <c r="V12" s="15">
        <f>COUNTIF(nichtFreigegeben15,"X")</f>
        <v>0</v>
      </c>
      <c r="W12" s="15">
        <f>COUNTIF(nichtFreigegeben16,"X")</f>
        <v>0</v>
      </c>
      <c r="X12" s="15">
        <f>COUNTIF(nichtFreigegeben17,"X")</f>
        <v>0</v>
      </c>
      <c r="Y12" s="15">
        <f>COUNTIF(nichtFreigegeben18,"X")</f>
        <v>0</v>
      </c>
      <c r="Z12" s="15">
        <f>COUNTIF(nichtFreigegeben19,"X")</f>
        <v>0</v>
      </c>
      <c r="AA12" s="15">
        <f>COUNTIF(nichtFreigegeben20,"X")</f>
        <v>0</v>
      </c>
      <c r="AB12" s="15">
        <f>COUNTIF(nichtFreigegeben21,"X")</f>
        <v>0</v>
      </c>
      <c r="AC12" s="15">
        <f>COUNTIF(nichtFreigegeben22,"X")</f>
        <v>0</v>
      </c>
      <c r="AD12" s="15">
        <f>COUNTIF(nichtFreigegeben23,"X")</f>
        <v>0</v>
      </c>
      <c r="AE12" s="15">
        <f>COUNTIF(nichtFreigegeben24,"X")</f>
        <v>0</v>
      </c>
      <c r="AF12" s="15">
        <f>COUNTIF(nichtFreigegeben25,"X")</f>
        <v>0</v>
      </c>
      <c r="AG12" s="15">
        <f>COUNTIF(nichtFreigegeben26,"X")</f>
        <v>0</v>
      </c>
      <c r="AH12" s="15">
        <f>COUNTIF(nichtFreigegeben27,"X")</f>
        <v>0</v>
      </c>
      <c r="AI12" s="15">
        <f>COUNTIF(nichtFreigegeben28,"X")</f>
        <v>0</v>
      </c>
      <c r="AJ12" s="15">
        <f>COUNTIF(nichtFreigegeben29,"X")</f>
        <v>0</v>
      </c>
      <c r="AK12" s="15">
        <f>COUNTIF(nichtFreigegeben30,"X")</f>
        <v>0</v>
      </c>
      <c r="AL12" s="15">
        <f>COUNTIF(nichtFreigegeben31,"X")</f>
        <v>0</v>
      </c>
      <c r="AM12" s="15">
        <f>COUNTIF(nichtFreigegeben32,"X")</f>
        <v>0</v>
      </c>
      <c r="AN12" s="15">
        <f>COUNTIF(nichtFreigegeben33,"X")</f>
        <v>0</v>
      </c>
      <c r="AO12" s="15">
        <f>COUNTIF(nichtFreigegeben34,"X")</f>
        <v>0</v>
      </c>
      <c r="AP12" s="15">
        <f>COUNTIF(nichtFreigegeben35,"X")</f>
        <v>0</v>
      </c>
      <c r="AQ12" s="15">
        <f>COUNTIF(nichtFreigegeben36,"X")</f>
        <v>0</v>
      </c>
      <c r="AR12" s="15">
        <f>COUNTIF(nichtFreigegeben37,"X")</f>
        <v>0</v>
      </c>
      <c r="AS12" s="15">
        <f>COUNTIF(nichtFreigegeben38,"X")</f>
        <v>0</v>
      </c>
      <c r="AT12" s="15">
        <f>COUNTIF(nichtFreigegeben39,"X")</f>
        <v>0</v>
      </c>
      <c r="AU12" s="15">
        <f>COUNTIF(nichtFreigegeben40,"X")</f>
        <v>0</v>
      </c>
      <c r="AV12" s="15">
        <f>COUNTIF(nichtFreigegeben41,"X")</f>
        <v>0</v>
      </c>
      <c r="AW12" s="15">
        <f>COUNTIF(nichtFreigegeben42,"X")</f>
        <v>0</v>
      </c>
      <c r="AX12" s="15">
        <f>COUNTIF(nichtFreigegeben43,"X")</f>
        <v>0</v>
      </c>
      <c r="AY12" s="15">
        <f>COUNTIF(nichtFreigegeben44,"X")</f>
        <v>0</v>
      </c>
      <c r="AZ12" s="15">
        <f>COUNTIF(nichtFreigegeben45,"X")</f>
        <v>0</v>
      </c>
      <c r="BA12" s="15">
        <f>COUNTIF(nichtFreigegeben46,"X")</f>
        <v>0</v>
      </c>
      <c r="BB12" s="15">
        <f>COUNTIF(nichtFreigegeben47,"X")</f>
        <v>0</v>
      </c>
      <c r="BC12" s="15">
        <f>COUNTIF(nichtFreigegeben48,"X")</f>
        <v>0</v>
      </c>
      <c r="BD12" s="15">
        <f>COUNTIF(nichtFreigegeben49,"X")</f>
        <v>0</v>
      </c>
      <c r="BE12" s="15">
        <f>COUNTIF(nichtFreigegeben50,"X")</f>
        <v>0</v>
      </c>
      <c r="BF12" s="15">
        <f>COUNTIF(nichtFreigegeben51,"X")</f>
        <v>0</v>
      </c>
      <c r="BG12" s="15">
        <f>COUNTIF(nichtFreigegeben52,"X")</f>
        <v>0</v>
      </c>
      <c r="BH12" s="15">
        <f>COUNTIF(nichtFreigegeben53,"X")</f>
        <v>0</v>
      </c>
      <c r="BI12" s="15">
        <f>COUNTIF(nichtFreigegeben54,"X")</f>
        <v>0</v>
      </c>
      <c r="BJ12" s="15">
        <f>COUNTIF(nichtFreigegeben55,"X")</f>
        <v>0</v>
      </c>
      <c r="BK12" s="15">
        <f>COUNTIF(nichtFreigegeben56,"X")</f>
        <v>0</v>
      </c>
      <c r="BL12" s="15">
        <f>COUNTIF(nichtFreigegeben57,"X")</f>
        <v>0</v>
      </c>
      <c r="BM12" s="15">
        <f>COUNTIF(nichtFreigegeben58,"X")</f>
        <v>0</v>
      </c>
      <c r="BN12" s="15">
        <f>COUNTIF(nichtFreigegeben59,"X")</f>
        <v>0</v>
      </c>
      <c r="BO12" s="15">
        <f>COUNTIF(nichtFreigegeben60,"X")</f>
        <v>0</v>
      </c>
      <c r="BP12" s="15">
        <f>COUNTIF(nichtFreigegeben61,"X")</f>
        <v>0</v>
      </c>
      <c r="BQ12" s="15">
        <f>COUNTIF(nichtFreigegeben62,"X")</f>
        <v>0</v>
      </c>
      <c r="BR12" s="15">
        <f>COUNTIF(nichtFreigegeben63,"X")</f>
        <v>0</v>
      </c>
      <c r="BS12" s="15">
        <f>COUNTIF(nichtFreigegeben64,"X")</f>
        <v>0</v>
      </c>
      <c r="BT12" s="15">
        <f>COUNTIF(nichtFreigegeben65,"X")</f>
        <v>0</v>
      </c>
      <c r="BU12" s="15">
        <f>COUNTIF(nichtFreigegeben66,"X")</f>
        <v>0</v>
      </c>
      <c r="BV12" s="15">
        <f>COUNTIF(nichtFreigegeben67,"X")</f>
        <v>0</v>
      </c>
      <c r="BW12" s="15">
        <f>COUNTIF(nichtFreigegeben68,"X")</f>
        <v>0</v>
      </c>
      <c r="BX12" s="15">
        <f>COUNTIF(nichtFreigegeben69,"X")</f>
        <v>0</v>
      </c>
      <c r="BY12" s="15">
        <f>COUNTIF(nichtFreigegeben70,"X")</f>
        <v>0</v>
      </c>
      <c r="BZ12" s="15">
        <f>COUNTIF(nichtFreigegeben71,"X")</f>
        <v>0</v>
      </c>
      <c r="CA12" s="15">
        <f>COUNTIF(nichtFreigegeben72,"X")</f>
        <v>0</v>
      </c>
      <c r="CB12" s="15">
        <f>COUNTIF(nichtFreigegeben73,"X")</f>
        <v>0</v>
      </c>
      <c r="CC12" s="15">
        <f>COUNTIF(nichtFreigegeben74,"X")</f>
        <v>0</v>
      </c>
      <c r="CD12" s="15">
        <f>COUNTIF(nichtFreigegeben75,"X")</f>
        <v>0</v>
      </c>
      <c r="CE12" s="15">
        <f>COUNTIF(nichtFreigegeben76,"X")</f>
        <v>0</v>
      </c>
      <c r="CF12" s="15">
        <f>COUNTIF(nichtFreigegeben77,"X")</f>
        <v>0</v>
      </c>
      <c r="CG12" s="15">
        <f>COUNTIF(nichtFreigegeben78,"X")</f>
        <v>0</v>
      </c>
      <c r="CH12" s="15">
        <f>COUNTIF(nichtFreigegeben79,"X")</f>
        <v>0</v>
      </c>
      <c r="CI12" s="15">
        <f>COUNTIF(nichtFreigegeben80,"X")</f>
        <v>0</v>
      </c>
      <c r="CJ12" s="15">
        <f>COUNTIF(nichtFreigegeben81,"X")</f>
        <v>0</v>
      </c>
      <c r="CK12" s="15">
        <f>COUNTIF(nichtFreigegeben82,"X")</f>
        <v>0</v>
      </c>
      <c r="CL12" s="15">
        <f>COUNTIF(nichtFreigegeben83,"X")</f>
        <v>0</v>
      </c>
      <c r="CM12" s="15">
        <f>COUNTIF(nichtFreigegeben84,"X")</f>
        <v>0</v>
      </c>
      <c r="CN12" s="15">
        <f>COUNTIF(nichtFreigegeben85,"X")</f>
        <v>0</v>
      </c>
      <c r="CO12" s="15">
        <f>COUNTIF(nichtFreigegeben86,"X")</f>
        <v>0</v>
      </c>
      <c r="CP12" s="15">
        <f>COUNTIF(nichtFreigegeben87,"X")</f>
        <v>0</v>
      </c>
      <c r="CQ12" s="15">
        <f>COUNTIF(nichtFreigegeben88,"X")</f>
        <v>0</v>
      </c>
      <c r="CR12" s="15">
        <f>COUNTIF(nichtFreigegeben89,"X")</f>
        <v>0</v>
      </c>
      <c r="CS12" s="15">
        <f>COUNTIF(nichtFreigegeben90,"X")</f>
        <v>0</v>
      </c>
      <c r="CT12" s="15">
        <f>COUNTIF(nichtFreigegeben91,"X")</f>
        <v>0</v>
      </c>
      <c r="CU12" s="15">
        <f>COUNTIF(nichtFreigegeben92,"X")</f>
        <v>0</v>
      </c>
      <c r="CV12" s="15">
        <f>COUNTIF(nichtFreigegeben93,"X")</f>
        <v>0</v>
      </c>
      <c r="CW12" s="15">
        <f>COUNTIF(nichtFreigegeben94,"X")</f>
        <v>0</v>
      </c>
      <c r="CX12" s="15">
        <f>COUNTIF(nichtFreigegeben95,"X")</f>
        <v>0</v>
      </c>
      <c r="CY12" s="15">
        <f>COUNTIF(nichtFreigegeben96,"X")</f>
        <v>0</v>
      </c>
      <c r="CZ12" s="15">
        <f>COUNTIF(nichtFreigegeben97,"X")</f>
        <v>0</v>
      </c>
      <c r="DA12" s="15">
        <f>COUNTIF(nichtFreigegeben98,"X")</f>
        <v>0</v>
      </c>
      <c r="DB12" s="15">
        <f>COUNTIF(nichtFreigegeben99,"X")</f>
        <v>0</v>
      </c>
      <c r="DC12" s="15">
        <f>COUNTIF(nichtFreigegeben100,"X")</f>
        <v>0</v>
      </c>
    </row>
    <row r="14" spans="1:108" hidden="1" x14ac:dyDescent="0.25">
      <c r="A14" t="s">
        <v>25</v>
      </c>
      <c r="B14" t="s">
        <v>50</v>
      </c>
    </row>
    <row r="15" spans="1:108" hidden="1" x14ac:dyDescent="0.25">
      <c r="A15" t="s">
        <v>26</v>
      </c>
      <c r="B15" t="str">
        <f>B27</f>
        <v>OFFEN</v>
      </c>
    </row>
    <row r="16" spans="1:108" hidden="1" x14ac:dyDescent="0.25">
      <c r="A16" t="s">
        <v>27</v>
      </c>
      <c r="B16" t="str">
        <f>B29</f>
        <v>BESTÄTIGT</v>
      </c>
    </row>
    <row r="17" spans="1:2" hidden="1" x14ac:dyDescent="0.25">
      <c r="A17" t="s">
        <v>28</v>
      </c>
      <c r="B17" t="str">
        <f>B28</f>
        <v>ABGELEHNT</v>
      </c>
    </row>
    <row r="18" spans="1:2" hidden="1" x14ac:dyDescent="0.25">
      <c r="A18" t="s">
        <v>29</v>
      </c>
      <c r="B18" t="str">
        <f>B27</f>
        <v>OFFEN</v>
      </c>
    </row>
    <row r="19" spans="1:2" hidden="1" x14ac:dyDescent="0.25">
      <c r="A19" t="s">
        <v>30</v>
      </c>
      <c r="B19" t="str">
        <f>B29</f>
        <v>BESTÄTIGT</v>
      </c>
    </row>
    <row r="20" spans="1:2" hidden="1" x14ac:dyDescent="0.25">
      <c r="A20" t="s">
        <v>31</v>
      </c>
      <c r="B20" t="str">
        <f>B27</f>
        <v>OFFEN</v>
      </c>
    </row>
    <row r="21" spans="1:2" hidden="1" x14ac:dyDescent="0.25">
      <c r="A21" t="s">
        <v>32</v>
      </c>
      <c r="B21" t="str">
        <f>B27</f>
        <v>OFFEN</v>
      </c>
    </row>
    <row r="22" spans="1:2" hidden="1" x14ac:dyDescent="0.25">
      <c r="A22" t="s">
        <v>33</v>
      </c>
      <c r="B22" t="str">
        <f>B29</f>
        <v>BESTÄTIGT</v>
      </c>
    </row>
    <row r="23" spans="1:2" hidden="1" x14ac:dyDescent="0.25">
      <c r="A23" t="s">
        <v>34</v>
      </c>
      <c r="B23" t="str">
        <f>B28</f>
        <v>ABGELEHNT</v>
      </c>
    </row>
    <row r="24" spans="1:2" hidden="1" x14ac:dyDescent="0.25">
      <c r="A24" t="s">
        <v>35</v>
      </c>
      <c r="B24" t="str">
        <f>B27</f>
        <v>OFFEN</v>
      </c>
    </row>
    <row r="25" spans="1:2" hidden="1" x14ac:dyDescent="0.25">
      <c r="A25" t="s">
        <v>36</v>
      </c>
      <c r="B25" t="str">
        <f>B29</f>
        <v>BESTÄTIGT</v>
      </c>
    </row>
    <row r="26" spans="1:2" hidden="1" x14ac:dyDescent="0.25"/>
    <row r="27" spans="1:2" hidden="1" x14ac:dyDescent="0.25">
      <c r="A27" t="s">
        <v>37</v>
      </c>
      <c r="B27" t="s">
        <v>38</v>
      </c>
    </row>
    <row r="28" spans="1:2" hidden="1" x14ac:dyDescent="0.25">
      <c r="A28" t="s">
        <v>39</v>
      </c>
      <c r="B28" t="s">
        <v>40</v>
      </c>
    </row>
    <row r="29" spans="1:2" hidden="1" x14ac:dyDescent="0.25">
      <c r="A29" t="s">
        <v>41</v>
      </c>
      <c r="B29" t="s">
        <v>42</v>
      </c>
    </row>
    <row r="30" spans="1:2" hidden="1" x14ac:dyDescent="0.25">
      <c r="A30" t="s">
        <v>49</v>
      </c>
      <c r="B30" t="s">
        <v>50</v>
      </c>
    </row>
  </sheetData>
  <mergeCells count="15">
    <mergeCell ref="AV5:BO5"/>
    <mergeCell ref="BP5:CI5"/>
    <mergeCell ref="CJ5:DC5"/>
    <mergeCell ref="A12:E12"/>
    <mergeCell ref="A8:E8"/>
    <mergeCell ref="A9:E9"/>
    <mergeCell ref="A10:E10"/>
    <mergeCell ref="H5:AA5"/>
    <mergeCell ref="AB5:AU5"/>
    <mergeCell ref="A5:A6"/>
    <mergeCell ref="B5:B6"/>
    <mergeCell ref="C5:C6"/>
    <mergeCell ref="D5:D6"/>
    <mergeCell ref="E5:E6"/>
    <mergeCell ref="F5:F6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202</vt:i4>
      </vt:variant>
    </vt:vector>
  </HeadingPairs>
  <TitlesOfParts>
    <vt:vector size="203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2020-04-24T06:59:41Z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