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0523F2E8-CAE6-46C6-9D3F-2EA67B212B1D}" xr6:coauthVersionLast="45" xr6:coauthVersionMax="45" xr10:uidLastSave="{00000000-0000-0000-0000-000000000000}"/>
  <bookViews>
    <workbookView xWindow="-28920" yWindow="-120" windowWidth="29040" windowHeight="17640" tabRatio="606" xr2:uid="{00000000-000D-0000-FFFF-FFFF00000000}"/>
  </bookViews>
  <sheets>
    <sheet name="Data" sheetId="6" r:id="rId1"/>
  </sheets>
  <definedNames>
    <definedName name="angemeldet1">Data!$H$7</definedName>
    <definedName name="angemeldet10">Data!$Q$7</definedName>
    <definedName name="angemeldet100">Data!$DC$7</definedName>
    <definedName name="angemeldet11">Data!$R$7</definedName>
    <definedName name="angemeldet12">Data!$S$7</definedName>
    <definedName name="angemeldet13">Data!$T$7</definedName>
    <definedName name="angemeldet14">Data!$U$7</definedName>
    <definedName name="angemeldet15">Data!$V$7</definedName>
    <definedName name="angemeldet16">Data!$W$7</definedName>
    <definedName name="angemeldet17">Data!$X$7</definedName>
    <definedName name="angemeldet18">Data!$Y$7</definedName>
    <definedName name="angemeldet19">Data!$Z$7</definedName>
    <definedName name="angemeldet2">Data!$I$7</definedName>
    <definedName name="angemeldet20">Data!$AA$7</definedName>
    <definedName name="angemeldet21">Data!$AB$7</definedName>
    <definedName name="angemeldet22">Data!$AC$7</definedName>
    <definedName name="angemeldet23">Data!$AD$7</definedName>
    <definedName name="angemeldet24">Data!$AE$7</definedName>
    <definedName name="angemeldet25">Data!$AF$7</definedName>
    <definedName name="angemeldet26">Data!$AG$7</definedName>
    <definedName name="angemeldet27">Data!$AH$7</definedName>
    <definedName name="angemeldet28">Data!$AI$7</definedName>
    <definedName name="angemeldet29">Data!$AJ$7</definedName>
    <definedName name="angemeldet3">Data!$J$7</definedName>
    <definedName name="angemeldet30">Data!$AK$7</definedName>
    <definedName name="angemeldet31">Data!$AL$7</definedName>
    <definedName name="angemeldet32">Data!$AM$7</definedName>
    <definedName name="angemeldet33">Data!$AN$7</definedName>
    <definedName name="angemeldet34">Data!$AO$7</definedName>
    <definedName name="angemeldet35">Data!$AP$7</definedName>
    <definedName name="angemeldet36">Data!$AQ$7</definedName>
    <definedName name="angemeldet37">Data!$AR$7</definedName>
    <definedName name="angemeldet38">Data!$AS$7</definedName>
    <definedName name="angemeldet39">Data!$AT$7</definedName>
    <definedName name="angemeldet4">Data!$K$7</definedName>
    <definedName name="angemeldet40">Data!$AU$7</definedName>
    <definedName name="angemeldet41">Data!$AV$7</definedName>
    <definedName name="angemeldet42">Data!$AW$7</definedName>
    <definedName name="angemeldet43">Data!$AX$7</definedName>
    <definedName name="angemeldet44">Data!$AY$7</definedName>
    <definedName name="angemeldet45">Data!$AZ$7</definedName>
    <definedName name="angemeldet46">Data!$BA$7</definedName>
    <definedName name="angemeldet47">Data!$BB$7</definedName>
    <definedName name="angemeldet48">Data!$BC$7</definedName>
    <definedName name="angemeldet49">Data!$BD$7</definedName>
    <definedName name="angemeldet5">Data!$L$7</definedName>
    <definedName name="angemeldet50">Data!$BE$7</definedName>
    <definedName name="angemeldet51">Data!$BF$7</definedName>
    <definedName name="angemeldet52">Data!$BG$7</definedName>
    <definedName name="angemeldet53">Data!$BH$7</definedName>
    <definedName name="angemeldet54">Data!$BI$7</definedName>
    <definedName name="angemeldet55">Data!$BJ$7</definedName>
    <definedName name="angemeldet56">Data!$BK$7</definedName>
    <definedName name="angemeldet57">Data!$BL$7</definedName>
    <definedName name="angemeldet58">Data!$BM$7</definedName>
    <definedName name="angemeldet59">Data!$BN$7</definedName>
    <definedName name="angemeldet6">Data!$M$7</definedName>
    <definedName name="angemeldet60">Data!$BO$7</definedName>
    <definedName name="angemeldet61">Data!$BP$7</definedName>
    <definedName name="angemeldet62">Data!$BQ$7</definedName>
    <definedName name="angemeldet63">Data!$BR$7</definedName>
    <definedName name="angemeldet64">Data!$BS$7</definedName>
    <definedName name="angemeldet65">Data!$BT$7</definedName>
    <definedName name="angemeldet66">Data!$BU$7</definedName>
    <definedName name="angemeldet67">Data!$BV$7</definedName>
    <definedName name="angemeldet68">Data!$BW$7</definedName>
    <definedName name="angemeldet69">Data!$BX$7</definedName>
    <definedName name="angemeldet7">Data!$N$7</definedName>
    <definedName name="angemeldet70">Data!$BY$7</definedName>
    <definedName name="angemeldet71">Data!$BZ$7</definedName>
    <definedName name="angemeldet72">Data!$CA$7</definedName>
    <definedName name="angemeldet73">Data!$CB$7</definedName>
    <definedName name="angemeldet74">Data!$CC$7</definedName>
    <definedName name="angemeldet75">Data!$CD$7</definedName>
    <definedName name="angemeldet76">Data!$CE$7</definedName>
    <definedName name="angemeldet77">Data!$CF$7</definedName>
    <definedName name="angemeldet78">Data!$CG$7</definedName>
    <definedName name="angemeldet79">Data!$CH$7</definedName>
    <definedName name="angemeldet8">Data!$O$7</definedName>
    <definedName name="angemeldet80">Data!$CI$7</definedName>
    <definedName name="angemeldet81">Data!$CJ$7</definedName>
    <definedName name="angemeldet82">Data!$CK$7</definedName>
    <definedName name="angemeldet83">Data!$CL$7</definedName>
    <definedName name="angemeldet84">Data!$CM$7</definedName>
    <definedName name="angemeldet85">Data!$CN$7</definedName>
    <definedName name="angemeldet86">Data!$CO$7</definedName>
    <definedName name="angemeldet87">Data!$CP$7</definedName>
    <definedName name="angemeldet88">Data!$CQ$7</definedName>
    <definedName name="angemeldet89">Data!$CR$7</definedName>
    <definedName name="angemeldet9">Data!$P$7</definedName>
    <definedName name="angemeldet90">Data!$CS$7</definedName>
    <definedName name="angemeldet91">Data!$CT$7</definedName>
    <definedName name="angemeldet92">Data!$CU$7</definedName>
    <definedName name="angemeldet93">Data!$CV$7</definedName>
    <definedName name="angemeldet94">Data!$CW$7</definedName>
    <definedName name="angemeldet95">Data!$CX$7</definedName>
    <definedName name="angemeldet96">Data!$CY$7</definedName>
    <definedName name="angemeldet97">Data!$CZ$7</definedName>
    <definedName name="angemeldet98">Data!$DA$7</definedName>
    <definedName name="angemeldet99">Data!$DB$7</definedName>
    <definedName name="statusKategorie">Data!$G$7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6" l="1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I8" i="6"/>
  <c r="H8" i="6"/>
  <c r="G7" i="6" l="1"/>
  <c r="B24" i="6"/>
  <c r="B23" i="6"/>
  <c r="B22" i="6"/>
  <c r="B21" i="6"/>
  <c r="B20" i="6"/>
  <c r="B19" i="6"/>
  <c r="B18" i="6"/>
  <c r="B17" i="6"/>
  <c r="B16" i="6"/>
  <c r="B15" i="6"/>
  <c r="B14" i="6"/>
  <c r="B13" i="6"/>
  <c r="F9" i="6" l="1"/>
  <c r="F8" i="6"/>
  <c r="F10" i="6"/>
</calcChain>
</file>

<file path=xl/sharedStrings.xml><?xml version="1.0" encoding="utf-8"?>
<sst xmlns="http://schemas.openxmlformats.org/spreadsheetml/2006/main" count="343" uniqueCount="46">
  <si>
    <t>{statusTitle}</t>
  </si>
  <si>
    <t>{nachnameKind}</t>
  </si>
  <si>
    <t>{vornameKind}</t>
  </si>
  <si>
    <t>{referenznummer}</t>
  </si>
  <si>
    <t>{geburtsdatumKind}</t>
  </si>
  <si>
    <t>{ab}</t>
  </si>
  <si>
    <t>{status}</t>
  </si>
  <si>
    <t>{modulName}</t>
  </si>
  <si>
    <t>{abTitle}</t>
  </si>
  <si>
    <t>{referenznummerTitle}</t>
  </si>
  <si>
    <t>{vornameKindTitle}</t>
  </si>
  <si>
    <t>{nachnameKindTitle}</t>
  </si>
  <si>
    <t>{tagesschuleOhneFinSitTitle}</t>
  </si>
  <si>
    <t>{angemeldet}</t>
  </si>
  <si>
    <t>{wochentag}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</si>
  <si>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</si>
  <si>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</si>
  <si>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</si>
  <si>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</si>
  <si>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</si>
  <si>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</si>
  <si>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</si>
  <si>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</si>
  <si>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</si>
  <si>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</si>
  <si>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</si>
  <si>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</si>
  <si>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</si>
  <si>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</si>
  <si>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</si>
  <si>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</si>
  <si>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</si>
  <si>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</si>
  <si>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</si>
  <si>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</si>
  <si>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</si>
  <si>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</si>
  <si>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</si>
  <si>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</si>
  <si>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</si>
  <si>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</si>
  <si>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</si>
  <si>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</si>
  <si>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</si>
  <si>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</si>
  <si>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{nichtFreigegebenAnzahl}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</si>
</sst>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0" fillId="2" borderId="2" xfId="0" applyFont="1" applyFill="1" applyBorder="1" applyAlignment="1">
      <alignment vertical="top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0" fontId="0" fillId="2" borderId="3" xfId="0" applyFont="1" applyFill="1" applyBorder="1" applyAlignment="1">
      <alignment vertical="top"/>
    </xf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0" borderId="1" xfId="0" applyBorder="1" applyAlignment="1"/>
    <xf numFmtId="0" fontId="0" fillId="0" borderId="7" xfId="0" applyBorder="1"/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1" xfId="0" applyBorder="1" applyAlignmen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DD28"/>
  <sheetViews>
    <sheetView tabSelected="1" zoomScaleNormal="100" workbookViewId="0">
      <selection activeCell="F11" sqref="F11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33.140625" customWidth="1"/>
    <col min="7" max="7" width="33.140625" hidden="1" customWidth="1"/>
    <col min="8" max="12" width="13.28515625" customWidth="1"/>
    <col min="13" max="13" width="13.5703125" customWidth="1"/>
    <col min="14" max="106" width="10.5703125"/>
    <col min="107" max="107" width="8.85546875" customWidth="1"/>
    <col min="108" max="966" width="10.5703125"/>
  </cols>
  <sheetData>
    <row r="1" spans="1:108" ht="21" x14ac:dyDescent="0.35">
      <c r="A1" s="2" t="s">
        <v>12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</row>
    <row r="2" spans="1:108" ht="21" x14ac:dyDescent="0.35">
      <c r="A2" s="9" t="s">
        <v>15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</row>
    <row r="3" spans="1:108" ht="21" x14ac:dyDescent="0.35">
      <c r="A3" s="2"/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</row>
    <row r="4" spans="1:108" x14ac:dyDescent="0.25">
      <c r="C4"/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  <c r="AS4" t="s">
        <v>19</v>
      </c>
      <c r="AT4" t="s">
        <v>19</v>
      </c>
      <c r="AU4" t="s">
        <v>19</v>
      </c>
      <c r="AV4" t="s">
        <v>20</v>
      </c>
      <c r="AW4" t="s">
        <v>20</v>
      </c>
      <c r="AX4" t="s">
        <v>20</v>
      </c>
      <c r="AY4" t="s">
        <v>20</v>
      </c>
      <c r="AZ4" t="s">
        <v>20</v>
      </c>
      <c r="BA4" t="s">
        <v>20</v>
      </c>
      <c r="BB4" t="s">
        <v>20</v>
      </c>
      <c r="BC4" t="s">
        <v>20</v>
      </c>
      <c r="BD4" t="s">
        <v>20</v>
      </c>
      <c r="BE4" t="s">
        <v>20</v>
      </c>
      <c r="BF4" t="s">
        <v>20</v>
      </c>
      <c r="BG4" t="s">
        <v>20</v>
      </c>
      <c r="BH4" t="s">
        <v>20</v>
      </c>
      <c r="BI4" t="s">
        <v>20</v>
      </c>
      <c r="BJ4" t="s">
        <v>20</v>
      </c>
      <c r="BK4" t="s">
        <v>20</v>
      </c>
      <c r="BL4" t="s">
        <v>20</v>
      </c>
      <c r="BM4" t="s">
        <v>20</v>
      </c>
      <c r="BN4" t="s">
        <v>20</v>
      </c>
      <c r="BO4" t="s">
        <v>20</v>
      </c>
      <c r="BP4" t="s">
        <v>21</v>
      </c>
      <c r="BQ4" t="s">
        <v>21</v>
      </c>
      <c r="BR4" t="s">
        <v>21</v>
      </c>
      <c r="BS4" t="s">
        <v>21</v>
      </c>
      <c r="BT4" t="s">
        <v>21</v>
      </c>
      <c r="BU4" t="s">
        <v>21</v>
      </c>
      <c r="BV4" t="s">
        <v>21</v>
      </c>
      <c r="BW4" t="s">
        <v>21</v>
      </c>
      <c r="BX4" t="s">
        <v>21</v>
      </c>
      <c r="BY4" t="s">
        <v>21</v>
      </c>
      <c r="BZ4" t="s">
        <v>21</v>
      </c>
      <c r="CA4" t="s">
        <v>21</v>
      </c>
      <c r="CB4" t="s">
        <v>21</v>
      </c>
      <c r="CC4" t="s">
        <v>21</v>
      </c>
      <c r="CD4" t="s">
        <v>21</v>
      </c>
      <c r="CE4" t="s">
        <v>21</v>
      </c>
      <c r="CF4" t="s">
        <v>21</v>
      </c>
      <c r="CG4" t="s">
        <v>21</v>
      </c>
      <c r="CH4" t="s">
        <v>21</v>
      </c>
      <c r="CI4" t="s">
        <v>21</v>
      </c>
      <c r="CJ4" t="s">
        <v>22</v>
      </c>
      <c r="CK4" t="s">
        <v>22</v>
      </c>
      <c r="CL4" t="s">
        <v>22</v>
      </c>
      <c r="CM4" t="s">
        <v>22</v>
      </c>
      <c r="CN4" t="s">
        <v>22</v>
      </c>
      <c r="CO4" t="s">
        <v>22</v>
      </c>
      <c r="CP4" t="s">
        <v>22</v>
      </c>
      <c r="CQ4" t="s">
        <v>22</v>
      </c>
      <c r="CR4" t="s">
        <v>22</v>
      </c>
      <c r="CS4" t="s">
        <v>22</v>
      </c>
      <c r="CT4" t="s">
        <v>22</v>
      </c>
      <c r="CU4" t="s">
        <v>22</v>
      </c>
      <c r="CV4" t="s">
        <v>22</v>
      </c>
      <c r="CW4" t="s">
        <v>22</v>
      </c>
      <c r="CX4" t="s">
        <v>22</v>
      </c>
      <c r="CY4" t="s">
        <v>22</v>
      </c>
      <c r="CZ4" t="s">
        <v>22</v>
      </c>
      <c r="DA4" t="s">
        <v>22</v>
      </c>
      <c r="DB4" t="s">
        <v>22</v>
      </c>
      <c r="DC4" t="s">
        <v>22</v>
      </c>
      <c r="DD4" s="14"/>
    </row>
    <row r="5" spans="1:108" s="5" customFormat="1" ht="15" customHeight="1" x14ac:dyDescent="0.25">
      <c r="A5" s="4" t="s">
        <v>11</v>
      </c>
      <c r="B5" s="4" t="s">
        <v>10</v>
      </c>
      <c r="C5" s="4" t="s">
        <v>16</v>
      </c>
      <c r="D5" s="4" t="s">
        <v>9</v>
      </c>
      <c r="E5" s="4" t="s">
        <v>8</v>
      </c>
      <c r="F5" s="4" t="s">
        <v>0</v>
      </c>
      <c r="G5" s="15"/>
      <c r="H5" s="20" t="s">
        <v>14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0" t="s">
        <v>14</v>
      </c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2"/>
      <c r="AV5" s="20" t="s">
        <v>14</v>
      </c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2"/>
      <c r="BP5" s="20" t="s">
        <v>14</v>
      </c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2"/>
      <c r="CJ5" s="20" t="s">
        <v>14</v>
      </c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12"/>
    </row>
    <row r="6" spans="1:108" s="5" customFormat="1" ht="15" customHeight="1" x14ac:dyDescent="0.25">
      <c r="A6" s="8"/>
      <c r="B6" s="8"/>
      <c r="C6" s="8"/>
      <c r="D6" s="8"/>
      <c r="E6" s="8"/>
      <c r="F6" s="8"/>
      <c r="G6" s="8"/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7</v>
      </c>
      <c r="AO6" s="4" t="s">
        <v>7</v>
      </c>
      <c r="AP6" s="4" t="s">
        <v>7</v>
      </c>
      <c r="AQ6" s="4" t="s">
        <v>7</v>
      </c>
      <c r="AR6" s="4" t="s">
        <v>7</v>
      </c>
      <c r="AS6" s="4" t="s">
        <v>7</v>
      </c>
      <c r="AT6" s="4" t="s">
        <v>7</v>
      </c>
      <c r="AU6" s="4" t="s">
        <v>7</v>
      </c>
      <c r="AV6" s="4" t="s">
        <v>7</v>
      </c>
      <c r="AW6" s="4" t="s">
        <v>7</v>
      </c>
      <c r="AX6" s="4" t="s">
        <v>7</v>
      </c>
      <c r="AY6" s="4" t="s">
        <v>7</v>
      </c>
      <c r="AZ6" s="4" t="s">
        <v>7</v>
      </c>
      <c r="BA6" s="4" t="s">
        <v>7</v>
      </c>
      <c r="BB6" s="4" t="s">
        <v>7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7</v>
      </c>
      <c r="BJ6" s="4" t="s">
        <v>7</v>
      </c>
      <c r="BK6" s="4" t="s">
        <v>7</v>
      </c>
      <c r="BL6" s="4" t="s">
        <v>7</v>
      </c>
      <c r="BM6" s="4" t="s">
        <v>7</v>
      </c>
      <c r="BN6" s="4" t="s">
        <v>7</v>
      </c>
      <c r="BO6" s="4" t="s">
        <v>7</v>
      </c>
      <c r="BP6" s="4" t="s">
        <v>7</v>
      </c>
      <c r="BQ6" s="4" t="s">
        <v>7</v>
      </c>
      <c r="BR6" s="4" t="s">
        <v>7</v>
      </c>
      <c r="BS6" s="4" t="s">
        <v>7</v>
      </c>
      <c r="BT6" s="4" t="s">
        <v>7</v>
      </c>
      <c r="BU6" s="4" t="s">
        <v>7</v>
      </c>
      <c r="BV6" s="4" t="s">
        <v>7</v>
      </c>
      <c r="BW6" s="4" t="s">
        <v>7</v>
      </c>
      <c r="BX6" s="4" t="s">
        <v>7</v>
      </c>
      <c r="BY6" s="4" t="s">
        <v>7</v>
      </c>
      <c r="BZ6" s="4" t="s">
        <v>7</v>
      </c>
      <c r="CA6" s="4" t="s">
        <v>7</v>
      </c>
      <c r="CB6" s="4" t="s">
        <v>7</v>
      </c>
      <c r="CC6" s="4" t="s">
        <v>7</v>
      </c>
      <c r="CD6" s="4" t="s">
        <v>7</v>
      </c>
      <c r="CE6" s="4" t="s">
        <v>7</v>
      </c>
      <c r="CF6" s="4" t="s">
        <v>7</v>
      </c>
      <c r="CG6" s="4" t="s">
        <v>7</v>
      </c>
      <c r="CH6" s="4" t="s">
        <v>7</v>
      </c>
      <c r="CI6" s="4" t="s">
        <v>7</v>
      </c>
      <c r="CJ6" s="4" t="s">
        <v>7</v>
      </c>
      <c r="CK6" s="4" t="s">
        <v>7</v>
      </c>
      <c r="CL6" s="4" t="s">
        <v>7</v>
      </c>
      <c r="CM6" s="4" t="s">
        <v>7</v>
      </c>
      <c r="CN6" s="4" t="s">
        <v>7</v>
      </c>
      <c r="CO6" s="4" t="s">
        <v>7</v>
      </c>
      <c r="CP6" s="4" t="s">
        <v>7</v>
      </c>
      <c r="CQ6" s="4" t="s">
        <v>7</v>
      </c>
      <c r="CR6" s="4" t="s">
        <v>7</v>
      </c>
      <c r="CS6" s="4" t="s">
        <v>7</v>
      </c>
      <c r="CT6" s="4" t="s">
        <v>7</v>
      </c>
      <c r="CU6" s="4" t="s">
        <v>7</v>
      </c>
      <c r="CV6" s="4" t="s">
        <v>7</v>
      </c>
      <c r="CW6" s="4" t="s">
        <v>7</v>
      </c>
      <c r="CX6" s="4" t="s">
        <v>7</v>
      </c>
      <c r="CY6" s="4" t="s">
        <v>7</v>
      </c>
      <c r="CZ6" s="4" t="s">
        <v>7</v>
      </c>
      <c r="DA6" s="4" t="s">
        <v>7</v>
      </c>
      <c r="DB6" s="4" t="s">
        <v>7</v>
      </c>
      <c r="DC6" s="11" t="s">
        <v>7</v>
      </c>
      <c r="DD6" s="12"/>
    </row>
    <row r="7" spans="1:108" x14ac:dyDescent="0.25">
      <c r="A7" s="6" t="s">
        <v>1</v>
      </c>
      <c r="B7" s="6" t="s">
        <v>2</v>
      </c>
      <c r="C7" s="16" t="s">
        <v>4</v>
      </c>
      <c r="D7" s="7" t="s">
        <v>3</v>
      </c>
      <c r="E7" s="7" t="s">
        <v>5</v>
      </c>
      <c r="F7" s="6" t="s">
        <v>6</v>
      </c>
      <c r="G7" s="6" t="e">
        <f>VLOOKUP(F7,$A$13:$B$24,2,FALSE)</f>
        <v>#N/A</v>
      </c>
      <c r="H7" s="10" t="s">
        <v>13</v>
      </c>
      <c r="I7" s="10" t="s">
        <v>13</v>
      </c>
      <c r="J7" s="10" t="s">
        <v>13</v>
      </c>
      <c r="K7" s="10" t="s">
        <v>13</v>
      </c>
      <c r="L7" s="10" t="s">
        <v>13</v>
      </c>
      <c r="M7" s="10" t="s">
        <v>13</v>
      </c>
      <c r="N7" s="10" t="s">
        <v>13</v>
      </c>
      <c r="O7" s="10" t="s">
        <v>13</v>
      </c>
      <c r="P7" s="10" t="s">
        <v>13</v>
      </c>
      <c r="Q7" s="10" t="s">
        <v>13</v>
      </c>
      <c r="R7" s="10" t="s">
        <v>13</v>
      </c>
      <c r="S7" s="10" t="s">
        <v>13</v>
      </c>
      <c r="T7" s="10" t="s">
        <v>13</v>
      </c>
      <c r="U7" s="10" t="s">
        <v>13</v>
      </c>
      <c r="V7" s="10" t="s">
        <v>13</v>
      </c>
      <c r="W7" s="10" t="s">
        <v>13</v>
      </c>
      <c r="X7" s="10" t="s">
        <v>13</v>
      </c>
      <c r="Y7" s="10" t="s">
        <v>13</v>
      </c>
      <c r="Z7" s="10" t="s">
        <v>13</v>
      </c>
      <c r="AA7" s="10" t="s">
        <v>13</v>
      </c>
      <c r="AB7" s="10" t="s">
        <v>13</v>
      </c>
      <c r="AC7" s="10" t="s">
        <v>13</v>
      </c>
      <c r="AD7" s="10" t="s">
        <v>13</v>
      </c>
      <c r="AE7" s="10" t="s">
        <v>13</v>
      </c>
      <c r="AF7" s="10" t="s">
        <v>13</v>
      </c>
      <c r="AG7" s="10" t="s">
        <v>13</v>
      </c>
      <c r="AH7" s="10" t="s">
        <v>13</v>
      </c>
      <c r="AI7" s="10" t="s">
        <v>13</v>
      </c>
      <c r="AJ7" s="10" t="s">
        <v>13</v>
      </c>
      <c r="AK7" s="10" t="s">
        <v>13</v>
      </c>
      <c r="AL7" s="10" t="s">
        <v>13</v>
      </c>
      <c r="AM7" s="10" t="s">
        <v>13</v>
      </c>
      <c r="AN7" s="10" t="s">
        <v>13</v>
      </c>
      <c r="AO7" s="10" t="s">
        <v>13</v>
      </c>
      <c r="AP7" s="10" t="s">
        <v>13</v>
      </c>
      <c r="AQ7" s="10" t="s">
        <v>13</v>
      </c>
      <c r="AR7" s="10" t="s">
        <v>13</v>
      </c>
      <c r="AS7" s="10" t="s">
        <v>13</v>
      </c>
      <c r="AT7" s="10" t="s">
        <v>13</v>
      </c>
      <c r="AU7" s="10" t="s">
        <v>13</v>
      </c>
      <c r="AV7" s="10" t="s">
        <v>13</v>
      </c>
      <c r="AW7" s="10" t="s">
        <v>13</v>
      </c>
      <c r="AX7" s="10" t="s">
        <v>13</v>
      </c>
      <c r="AY7" s="10" t="s">
        <v>13</v>
      </c>
      <c r="AZ7" s="10" t="s">
        <v>13</v>
      </c>
      <c r="BA7" s="10" t="s">
        <v>13</v>
      </c>
      <c r="BB7" s="10" t="s">
        <v>13</v>
      </c>
      <c r="BC7" s="10" t="s">
        <v>13</v>
      </c>
      <c r="BD7" s="10" t="s">
        <v>13</v>
      </c>
      <c r="BE7" s="10" t="s">
        <v>13</v>
      </c>
      <c r="BF7" s="10" t="s">
        <v>13</v>
      </c>
      <c r="BG7" s="10" t="s">
        <v>13</v>
      </c>
      <c r="BH7" s="10" t="s">
        <v>13</v>
      </c>
      <c r="BI7" s="10" t="s">
        <v>13</v>
      </c>
      <c r="BJ7" s="10" t="s">
        <v>13</v>
      </c>
      <c r="BK7" s="10" t="s">
        <v>13</v>
      </c>
      <c r="BL7" s="10" t="s">
        <v>13</v>
      </c>
      <c r="BM7" s="10" t="s">
        <v>13</v>
      </c>
      <c r="BN7" s="10" t="s">
        <v>13</v>
      </c>
      <c r="BO7" s="10" t="s">
        <v>13</v>
      </c>
      <c r="BP7" s="10" t="s">
        <v>13</v>
      </c>
      <c r="BQ7" s="10" t="s">
        <v>13</v>
      </c>
      <c r="BR7" s="10" t="s">
        <v>13</v>
      </c>
      <c r="BS7" s="10" t="s">
        <v>13</v>
      </c>
      <c r="BT7" s="10" t="s">
        <v>13</v>
      </c>
      <c r="BU7" s="10" t="s">
        <v>13</v>
      </c>
      <c r="BV7" s="10" t="s">
        <v>13</v>
      </c>
      <c r="BW7" s="10" t="s">
        <v>13</v>
      </c>
      <c r="BX7" s="10" t="s">
        <v>13</v>
      </c>
      <c r="BY7" s="10" t="s">
        <v>13</v>
      </c>
      <c r="BZ7" s="10" t="s">
        <v>13</v>
      </c>
      <c r="CA7" s="10" t="s">
        <v>13</v>
      </c>
      <c r="CB7" s="10" t="s">
        <v>13</v>
      </c>
      <c r="CC7" s="10" t="s">
        <v>13</v>
      </c>
      <c r="CD7" s="10" t="s">
        <v>13</v>
      </c>
      <c r="CE7" s="10" t="s">
        <v>13</v>
      </c>
      <c r="CF7" s="10" t="s">
        <v>13</v>
      </c>
      <c r="CG7" s="10" t="s">
        <v>13</v>
      </c>
      <c r="CH7" s="10" t="s">
        <v>13</v>
      </c>
      <c r="CI7" s="10" t="s">
        <v>13</v>
      </c>
      <c r="CJ7" s="10" t="s">
        <v>13</v>
      </c>
      <c r="CK7" s="10" t="s">
        <v>13</v>
      </c>
      <c r="CL7" s="10" t="s">
        <v>13</v>
      </c>
      <c r="CM7" s="10" t="s">
        <v>13</v>
      </c>
      <c r="CN7" s="10" t="s">
        <v>13</v>
      </c>
      <c r="CO7" s="10" t="s">
        <v>13</v>
      </c>
      <c r="CP7" s="10" t="s">
        <v>13</v>
      </c>
      <c r="CQ7" s="10" t="s">
        <v>13</v>
      </c>
      <c r="CR7" s="10" t="s">
        <v>13</v>
      </c>
      <c r="CS7" s="10" t="s">
        <v>13</v>
      </c>
      <c r="CT7" s="10" t="s">
        <v>13</v>
      </c>
      <c r="CU7" s="10" t="s">
        <v>13</v>
      </c>
      <c r="CV7" s="10" t="s">
        <v>13</v>
      </c>
      <c r="CW7" s="10" t="s">
        <v>13</v>
      </c>
      <c r="CX7" s="10" t="s">
        <v>13</v>
      </c>
      <c r="CY7" s="10" t="s">
        <v>13</v>
      </c>
      <c r="CZ7" s="10" t="s">
        <v>13</v>
      </c>
      <c r="DA7" s="10" t="s">
        <v>13</v>
      </c>
      <c r="DB7" s="10" t="s">
        <v>13</v>
      </c>
      <c r="DC7" s="10" t="s">
        <v>13</v>
      </c>
      <c r="DD7" s="13" t="s">
        <v>17</v>
      </c>
    </row>
    <row r="8" spans="1:108" x14ac:dyDescent="0.25">
      <c r="A8" s="24" t="s">
        <v>23</v>
      </c>
      <c r="B8" s="25"/>
      <c r="C8" s="25"/>
      <c r="D8" s="25"/>
      <c r="E8" s="26"/>
      <c r="F8" s="17">
        <f>COUNTIF(statusKategorie,$B$28)</f>
        <v>0</v>
      </c>
      <c r="G8" s="17"/>
      <c r="H8" s="17">
        <f>COUNTIFS(angemeldet1,"X",statusKategorie,$B$28)</f>
        <v>0</v>
      </c>
      <c r="I8" s="17">
        <f>COUNTIFS(angemeldet2,"X",statusKategorie,$B$28)</f>
        <v>0</v>
      </c>
      <c r="J8" s="17">
        <f>COUNTIFS(angemeldet3,"X",statusKategorie,$B$28)</f>
        <v>0</v>
      </c>
      <c r="K8" s="17">
        <f>COUNTIFS(angemeldet4,"X",statusKategorie,$B$28)</f>
        <v>0</v>
      </c>
      <c r="L8" s="17">
        <f>COUNTIFS(angemeldet5,"X",statusKategorie,$B$28)</f>
        <v>0</v>
      </c>
      <c r="M8" s="17">
        <f>COUNTIFS(angemeldet6,"X",statusKategorie,$B$28)</f>
        <v>0</v>
      </c>
      <c r="N8" s="17">
        <f>COUNTIFS(angemeldet7,"X",statusKategorie,$B$28)</f>
        <v>0</v>
      </c>
      <c r="O8" s="17">
        <f>COUNTIFS(angemeldet8,"X",statusKategorie,$B$28)</f>
        <v>0</v>
      </c>
      <c r="P8" s="17">
        <f>COUNTIFS(angemeldet9,"X",statusKategorie,$B$28)</f>
        <v>0</v>
      </c>
      <c r="Q8" s="17">
        <f>COUNTIFS(angemeldet10,"X",statusKategorie,$B$28)</f>
        <v>0</v>
      </c>
      <c r="R8" s="17">
        <f>COUNTIFS(angemeldet11,"X",statusKategorie,$B$28)</f>
        <v>0</v>
      </c>
      <c r="S8" s="17">
        <f>COUNTIFS(angemeldet12,"X",statusKategorie,$B$28)</f>
        <v>0</v>
      </c>
      <c r="T8" s="17">
        <f>COUNTIFS(angemeldet13,"X",statusKategorie,$B$28)</f>
        <v>0</v>
      </c>
      <c r="U8" s="17">
        <f>COUNTIFS(angemeldet14,"X",statusKategorie,$B$28)</f>
        <v>0</v>
      </c>
      <c r="V8" s="17">
        <f>COUNTIFS(angemeldet15,"X",statusKategorie,$B$28)</f>
        <v>0</v>
      </c>
      <c r="W8" s="17">
        <f>COUNTIFS(angemeldet16,"X",statusKategorie,$B$28)</f>
        <v>0</v>
      </c>
      <c r="X8" s="17">
        <f>COUNTIFS(angemeldet17,"X",statusKategorie,$B$28)</f>
        <v>0</v>
      </c>
      <c r="Y8" s="17">
        <f>COUNTIFS(angemeldet18,"X",statusKategorie,$B$28)</f>
        <v>0</v>
      </c>
      <c r="Z8" s="17">
        <f>COUNTIFS(angemeldet19,"X",statusKategorie,$B$28)</f>
        <v>0</v>
      </c>
      <c r="AA8" s="17">
        <f>COUNTIFS(angemeldet20,"X",statusKategorie,$B$28)</f>
        <v>0</v>
      </c>
      <c r="AB8" s="17">
        <f>COUNTIFS(angemeldet21,"X",statusKategorie,$B$28)</f>
        <v>0</v>
      </c>
      <c r="AC8" s="17">
        <f>COUNTIFS(angemeldet22,"X",statusKategorie,$B$28)</f>
        <v>0</v>
      </c>
      <c r="AD8" s="17">
        <f>COUNTIFS(angemeldet23,"X",statusKategorie,$B$28)</f>
        <v>0</v>
      </c>
      <c r="AE8" s="17">
        <f>COUNTIFS(angemeldet24,"X",statusKategorie,$B$28)</f>
        <v>0</v>
      </c>
      <c r="AF8" s="17">
        <f>COUNTIFS(angemeldet25,"X",statusKategorie,$B$28)</f>
        <v>0</v>
      </c>
      <c r="AG8" s="17">
        <f>COUNTIFS(angemeldet26,"X",statusKategorie,$B$28)</f>
        <v>0</v>
      </c>
      <c r="AH8" s="17">
        <f>COUNTIFS(angemeldet27,"X",statusKategorie,$B$28)</f>
        <v>0</v>
      </c>
      <c r="AI8" s="17">
        <f>COUNTIFS(angemeldet28,"X",statusKategorie,$B$28)</f>
        <v>0</v>
      </c>
      <c r="AJ8" s="17">
        <f>COUNTIFS(angemeldet29,"X",statusKategorie,$B$28)</f>
        <v>0</v>
      </c>
      <c r="AK8" s="17">
        <f>COUNTIFS(angemeldet30,"X",statusKategorie,$B$28)</f>
        <v>0</v>
      </c>
      <c r="AL8" s="17">
        <f>COUNTIFS(angemeldet31,"X",statusKategorie,$B$28)</f>
        <v>0</v>
      </c>
      <c r="AM8" s="17">
        <f>COUNTIFS(angemeldet32,"X",statusKategorie,$B$28)</f>
        <v>0</v>
      </c>
      <c r="AN8" s="17">
        <f>COUNTIFS(angemeldet33,"X",statusKategorie,$B$28)</f>
        <v>0</v>
      </c>
      <c r="AO8" s="17">
        <f>COUNTIFS(angemeldet34,"X",statusKategorie,$B$28)</f>
        <v>0</v>
      </c>
      <c r="AP8" s="17">
        <f>COUNTIFS(angemeldet35,"X",statusKategorie,$B$28)</f>
        <v>0</v>
      </c>
      <c r="AQ8" s="17">
        <f>COUNTIFS(angemeldet36,"X",statusKategorie,$B$28)</f>
        <v>0</v>
      </c>
      <c r="AR8" s="17">
        <f>COUNTIFS(angemeldet37,"X",statusKategorie,$B$28)</f>
        <v>0</v>
      </c>
      <c r="AS8" s="17">
        <f>COUNTIFS(angemeldet38,"X",statusKategorie,$B$28)</f>
        <v>0</v>
      </c>
      <c r="AT8" s="17">
        <f>COUNTIFS(angemeldet39,"X",statusKategorie,$B$28)</f>
        <v>0</v>
      </c>
      <c r="AU8" s="17">
        <f>COUNTIFS(angemeldet40,"X",statusKategorie,$B$28)</f>
        <v>0</v>
      </c>
      <c r="AV8" s="17">
        <f>COUNTIFS(angemeldet41,"X",statusKategorie,$B$28)</f>
        <v>0</v>
      </c>
      <c r="AW8" s="17">
        <f>COUNTIFS(angemeldet42,"X",statusKategorie,$B$28)</f>
        <v>0</v>
      </c>
      <c r="AX8" s="17">
        <f>COUNTIFS(angemeldet43,"X",statusKategorie,$B$28)</f>
        <v>0</v>
      </c>
      <c r="AY8" s="17">
        <f>COUNTIFS(angemeldet44,"X",statusKategorie,$B$28)</f>
        <v>0</v>
      </c>
      <c r="AZ8" s="17">
        <f>COUNTIFS(angemeldet45,"X",statusKategorie,$B$28)</f>
        <v>0</v>
      </c>
      <c r="BA8" s="17">
        <f>COUNTIFS(angemeldet46,"X",statusKategorie,$B$28)</f>
        <v>0</v>
      </c>
      <c r="BB8" s="17">
        <f>COUNTIFS(angemeldet47,"X",statusKategorie,$B$28)</f>
        <v>0</v>
      </c>
      <c r="BC8" s="17">
        <f>COUNTIFS(angemeldet48,"X",statusKategorie,$B$28)</f>
        <v>0</v>
      </c>
      <c r="BD8" s="17">
        <f>COUNTIFS(angemeldet49,"X",statusKategorie,$B$28)</f>
        <v>0</v>
      </c>
      <c r="BE8" s="17">
        <f>COUNTIFS(angemeldet50,"X",statusKategorie,$B$28)</f>
        <v>0</v>
      </c>
      <c r="BF8" s="17">
        <f>COUNTIFS(angemeldet51,"X",statusKategorie,$B$28)</f>
        <v>0</v>
      </c>
      <c r="BG8" s="17">
        <f>COUNTIFS(angemeldet52,"X",statusKategorie,$B$28)</f>
        <v>0</v>
      </c>
      <c r="BH8" s="17">
        <f>COUNTIFS(angemeldet53,"X",statusKategorie,$B$28)</f>
        <v>0</v>
      </c>
      <c r="BI8" s="17">
        <f>COUNTIFS(angemeldet54,"X",statusKategorie,$B$28)</f>
        <v>0</v>
      </c>
      <c r="BJ8" s="17">
        <f>COUNTIFS(angemeldet55,"X",statusKategorie,$B$28)</f>
        <v>0</v>
      </c>
      <c r="BK8" s="17">
        <f>COUNTIFS(angemeldet56,"X",statusKategorie,$B$28)</f>
        <v>0</v>
      </c>
      <c r="BL8" s="17">
        <f>COUNTIFS(angemeldet57,"X",statusKategorie,$B$28)</f>
        <v>0</v>
      </c>
      <c r="BM8" s="17">
        <f>COUNTIFS(angemeldet58,"X",statusKategorie,$B$28)</f>
        <v>0</v>
      </c>
      <c r="BN8" s="17">
        <f>COUNTIFS(angemeldet59,"X",statusKategorie,$B$28)</f>
        <v>0</v>
      </c>
      <c r="BO8" s="17">
        <f>COUNTIFS(angemeldet60,"X",statusKategorie,$B$28)</f>
        <v>0</v>
      </c>
      <c r="BP8" s="17">
        <f>COUNTIFS(angemeldet61,"X",statusKategorie,$B$28)</f>
        <v>0</v>
      </c>
      <c r="BQ8" s="17">
        <f>COUNTIFS(angemeldet62,"X",statusKategorie,$B$28)</f>
        <v>0</v>
      </c>
      <c r="BR8" s="17">
        <f>COUNTIFS(angemeldet63,"X",statusKategorie,$B$28)</f>
        <v>0</v>
      </c>
      <c r="BS8" s="17">
        <f>COUNTIFS(angemeldet64,"X",statusKategorie,$B$28)</f>
        <v>0</v>
      </c>
      <c r="BT8" s="17">
        <f>COUNTIFS(angemeldet65,"X",statusKategorie,$B$28)</f>
        <v>0</v>
      </c>
      <c r="BU8" s="17">
        <f>COUNTIFS(angemeldet66,"X",statusKategorie,$B$28)</f>
        <v>0</v>
      </c>
      <c r="BV8" s="17">
        <f>COUNTIFS(angemeldet67,"X",statusKategorie,$B$28)</f>
        <v>0</v>
      </c>
      <c r="BW8" s="17">
        <f>COUNTIFS(angemeldet68,"X",statusKategorie,$B$28)</f>
        <v>0</v>
      </c>
      <c r="BX8" s="17">
        <f>COUNTIFS(angemeldet69,"X",statusKategorie,$B$28)</f>
        <v>0</v>
      </c>
      <c r="BY8" s="17">
        <f>COUNTIFS(angemeldet70,"X",statusKategorie,$B$28)</f>
        <v>0</v>
      </c>
      <c r="BZ8" s="17">
        <f>COUNTIFS(angemeldet71,"X",statusKategorie,$B$28)</f>
        <v>0</v>
      </c>
      <c r="CA8" s="17">
        <f>COUNTIFS(angemeldet72,"X",statusKategorie,$B$28)</f>
        <v>0</v>
      </c>
      <c r="CB8" s="17">
        <f>COUNTIFS(angemeldet73,"X",statusKategorie,$B$28)</f>
        <v>0</v>
      </c>
      <c r="CC8" s="17">
        <f>COUNTIFS(angemeldet74,"X",statusKategorie,$B$28)</f>
        <v>0</v>
      </c>
      <c r="CD8" s="17">
        <f>COUNTIFS(angemeldet75,"X",statusKategorie,$B$28)</f>
        <v>0</v>
      </c>
      <c r="CE8" s="17">
        <f>COUNTIFS(angemeldet76,"X",statusKategorie,$B$28)</f>
        <v>0</v>
      </c>
      <c r="CF8" s="17">
        <f>COUNTIFS(angemeldet77,"X",statusKategorie,$B$28)</f>
        <v>0</v>
      </c>
      <c r="CG8" s="17">
        <f>COUNTIFS(angemeldet78,"X",statusKategorie,$B$28)</f>
        <v>0</v>
      </c>
      <c r="CH8" s="17">
        <f>COUNTIFS(angemeldet79,"X",statusKategorie,$B$28)</f>
        <v>0</v>
      </c>
      <c r="CI8" s="17">
        <f>COUNTIFS(angemeldet80,"X",statusKategorie,$B$28)</f>
        <v>0</v>
      </c>
      <c r="CJ8" s="17">
        <f>COUNTIFS(angemeldet81,"X",statusKategorie,$B$28)</f>
        <v>0</v>
      </c>
      <c r="CK8" s="17">
        <f>COUNTIFS(angemeldet82,"X",statusKategorie,$B$28)</f>
        <v>0</v>
      </c>
      <c r="CL8" s="17">
        <f>COUNTIFS(angemeldet83,"X",statusKategorie,$B$28)</f>
        <v>0</v>
      </c>
      <c r="CM8" s="17">
        <f>COUNTIFS(angemeldet84,"X",statusKategorie,$B$28)</f>
        <v>0</v>
      </c>
      <c r="CN8" s="17">
        <f>COUNTIFS(angemeldet85,"X",statusKategorie,$B$28)</f>
        <v>0</v>
      </c>
      <c r="CO8" s="17">
        <f>COUNTIFS(angemeldet86,"X",statusKategorie,$B$28)</f>
        <v>0</v>
      </c>
      <c r="CP8" s="17">
        <f>COUNTIFS(angemeldet87,"X",statusKategorie,$B$28)</f>
        <v>0</v>
      </c>
      <c r="CQ8" s="17">
        <f>COUNTIFS(angemeldet88,"X",statusKategorie,$B$28)</f>
        <v>0</v>
      </c>
      <c r="CR8" s="17">
        <f>COUNTIFS(angemeldet89,"X",statusKategorie,$B$28)</f>
        <v>0</v>
      </c>
      <c r="CS8" s="17">
        <f>COUNTIFS(angemeldet90,"X",statusKategorie,$B$28)</f>
        <v>0</v>
      </c>
      <c r="CT8" s="17">
        <f>COUNTIFS(angemeldet91,"X",statusKategorie,$B$28)</f>
        <v>0</v>
      </c>
      <c r="CU8" s="17">
        <f>COUNTIFS(angemeldet92,"X",statusKategorie,$B$28)</f>
        <v>0</v>
      </c>
      <c r="CV8" s="17">
        <f>COUNTIFS(angemeldet93,"X",statusKategorie,$B$28)</f>
        <v>0</v>
      </c>
      <c r="CW8" s="17">
        <f>COUNTIFS(angemeldet94,"X",statusKategorie,$B$28)</f>
        <v>0</v>
      </c>
      <c r="CX8" s="17">
        <f>COUNTIFS(angemeldet95,"X",statusKategorie,$B$28)</f>
        <v>0</v>
      </c>
      <c r="CY8" s="17">
        <f>COUNTIFS(angemeldet96,"X",statusKategorie,$B$28)</f>
        <v>0</v>
      </c>
      <c r="CZ8" s="17">
        <f>COUNTIFS(angemeldet97,"X",statusKategorie,$B$28)</f>
        <v>0</v>
      </c>
      <c r="DA8" s="17">
        <f>COUNTIFS(angemeldet98,"X",statusKategorie,$B$28)</f>
        <v>0</v>
      </c>
      <c r="DB8" s="17">
        <f>COUNTIFS(angemeldet99,"X",statusKategorie,$B$28)</f>
        <v>0</v>
      </c>
      <c r="DC8" s="17">
        <f>COUNTIFS(angemeldet100,"X",statusKategorie,$B$28)</f>
        <v>0</v>
      </c>
    </row>
    <row r="9" spans="1:108" x14ac:dyDescent="0.25">
      <c r="A9" s="24" t="s">
        <v>24</v>
      </c>
      <c r="B9" s="25"/>
      <c r="C9" s="25"/>
      <c r="D9" s="25"/>
      <c r="E9" s="26"/>
      <c r="F9" s="17">
        <f>COUNTIF(statusKategorie,$B$27)</f>
        <v>0</v>
      </c>
      <c r="G9" s="17"/>
      <c r="H9" s="17">
        <f>COUNTIFS(angemeldet1,"X",statusKategorie,$B$27)</f>
        <v>0</v>
      </c>
      <c r="I9" s="17">
        <f>COUNTIFS(angemeldet2,"X",statusKategorie,$B$27)</f>
        <v>0</v>
      </c>
      <c r="J9" s="17">
        <f>COUNTIFS(angemeldet3,"X",statusKategorie,$B$27)</f>
        <v>0</v>
      </c>
      <c r="K9" s="17">
        <f>COUNTIFS(angemeldet4,"X",statusKategorie,$B$27)</f>
        <v>0</v>
      </c>
      <c r="L9" s="17">
        <f>COUNTIFS(angemeldet5,"X",statusKategorie,$B$27)</f>
        <v>0</v>
      </c>
      <c r="M9" s="17">
        <f>COUNTIFS(angemeldet6,"X",statusKategorie,$B$27)</f>
        <v>0</v>
      </c>
      <c r="N9" s="17">
        <f>COUNTIFS(angemeldet7,"X",statusKategorie,$B$27)</f>
        <v>0</v>
      </c>
      <c r="O9" s="17">
        <f>COUNTIFS(angemeldet8,"X",statusKategorie,$B$27)</f>
        <v>0</v>
      </c>
      <c r="P9" s="17">
        <f>COUNTIFS(angemeldet9,"X",statusKategorie,$B$27)</f>
        <v>0</v>
      </c>
      <c r="Q9" s="17">
        <f>COUNTIFS(angemeldet10,"X",statusKategorie,$B$27)</f>
        <v>0</v>
      </c>
      <c r="R9" s="17">
        <f>COUNTIFS(angemeldet11,"X",statusKategorie,$B$27)</f>
        <v>0</v>
      </c>
      <c r="S9" s="17">
        <f>COUNTIFS(angemeldet12,"X",statusKategorie,$B$27)</f>
        <v>0</v>
      </c>
      <c r="T9" s="17">
        <f>COUNTIFS(angemeldet13,"X",statusKategorie,$B$27)</f>
        <v>0</v>
      </c>
      <c r="U9" s="17">
        <f>COUNTIFS(angemeldet14,"X",statusKategorie,$B$27)</f>
        <v>0</v>
      </c>
      <c r="V9" s="17">
        <f>COUNTIFS(angemeldet15,"X",statusKategorie,$B$27)</f>
        <v>0</v>
      </c>
      <c r="W9" s="17">
        <f>COUNTIFS(angemeldet16,"X",statusKategorie,$B$27)</f>
        <v>0</v>
      </c>
      <c r="X9" s="17">
        <f>COUNTIFS(angemeldet17,"X",statusKategorie,$B$27)</f>
        <v>0</v>
      </c>
      <c r="Y9" s="17">
        <f>COUNTIFS(angemeldet18,"X",statusKategorie,$B$27)</f>
        <v>0</v>
      </c>
      <c r="Z9" s="17">
        <f>COUNTIFS(angemeldet19,"X",statusKategorie,$B$27)</f>
        <v>0</v>
      </c>
      <c r="AA9" s="17">
        <f>COUNTIFS(angemeldet20,"X",statusKategorie,$B$27)</f>
        <v>0</v>
      </c>
      <c r="AB9" s="17">
        <f>COUNTIFS(angemeldet21,"X",statusKategorie,$B$27)</f>
        <v>0</v>
      </c>
      <c r="AC9" s="17">
        <f>COUNTIFS(angemeldet22,"X",statusKategorie,$B$27)</f>
        <v>0</v>
      </c>
      <c r="AD9" s="17">
        <f>COUNTIFS(angemeldet23,"X",statusKategorie,$B$27)</f>
        <v>0</v>
      </c>
      <c r="AE9" s="17">
        <f>COUNTIFS(angemeldet24,"X",statusKategorie,$B$27)</f>
        <v>0</v>
      </c>
      <c r="AF9" s="17">
        <f>COUNTIFS(angemeldet25,"X",statusKategorie,$B$27)</f>
        <v>0</v>
      </c>
      <c r="AG9" s="17">
        <f>COUNTIFS(angemeldet26,"X",statusKategorie,$B$27)</f>
        <v>0</v>
      </c>
      <c r="AH9" s="17">
        <f>COUNTIFS(angemeldet27,"X",statusKategorie,$B$27)</f>
        <v>0</v>
      </c>
      <c r="AI9" s="17">
        <f>COUNTIFS(angemeldet28,"X",statusKategorie,$B$27)</f>
        <v>0</v>
      </c>
      <c r="AJ9" s="17">
        <f>COUNTIFS(angemeldet29,"X",statusKategorie,$B$27)</f>
        <v>0</v>
      </c>
      <c r="AK9" s="17">
        <f>COUNTIFS(angemeldet30,"X",statusKategorie,$B$27)</f>
        <v>0</v>
      </c>
      <c r="AL9" s="17">
        <f>COUNTIFS(angemeldet31,"X",statusKategorie,$B$27)</f>
        <v>0</v>
      </c>
      <c r="AM9" s="17">
        <f>COUNTIFS(angemeldet32,"X",statusKategorie,$B$27)</f>
        <v>0</v>
      </c>
      <c r="AN9" s="17">
        <f>COUNTIFS(angemeldet33,"X",statusKategorie,$B$27)</f>
        <v>0</v>
      </c>
      <c r="AO9" s="17">
        <f>COUNTIFS(angemeldet34,"X",statusKategorie,$B$27)</f>
        <v>0</v>
      </c>
      <c r="AP9" s="17">
        <f>COUNTIFS(angemeldet35,"X",statusKategorie,$B$27)</f>
        <v>0</v>
      </c>
      <c r="AQ9" s="17">
        <f>COUNTIFS(angemeldet36,"X",statusKategorie,$B$27)</f>
        <v>0</v>
      </c>
      <c r="AR9" s="17">
        <f>COUNTIFS(angemeldet37,"X",statusKategorie,$B$27)</f>
        <v>0</v>
      </c>
      <c r="AS9" s="17">
        <f>COUNTIFS(angemeldet38,"X",statusKategorie,$B$27)</f>
        <v>0</v>
      </c>
      <c r="AT9" s="17">
        <f>COUNTIFS(angemeldet39,"X",statusKategorie,$B$27)</f>
        <v>0</v>
      </c>
      <c r="AU9" s="17">
        <f>COUNTIFS(angemeldet40,"X",statusKategorie,$B$27)</f>
        <v>0</v>
      </c>
      <c r="AV9" s="17">
        <f>COUNTIFS(angemeldet41,"X",statusKategorie,$B$27)</f>
        <v>0</v>
      </c>
      <c r="AW9" s="17">
        <f>COUNTIFS(angemeldet42,"X",statusKategorie,$B$27)</f>
        <v>0</v>
      </c>
      <c r="AX9" s="17">
        <f>COUNTIFS(angemeldet43,"X",statusKategorie,$B$27)</f>
        <v>0</v>
      </c>
      <c r="AY9" s="17">
        <f>COUNTIFS(angemeldet44,"X",statusKategorie,$B$27)</f>
        <v>0</v>
      </c>
      <c r="AZ9" s="17">
        <f>COUNTIFS(angemeldet45,"X",statusKategorie,$B$27)</f>
        <v>0</v>
      </c>
      <c r="BA9" s="17">
        <f>COUNTIFS(angemeldet46,"X",statusKategorie,$B$27)</f>
        <v>0</v>
      </c>
      <c r="BB9" s="17">
        <f>COUNTIFS(angemeldet47,"X",statusKategorie,$B$27)</f>
        <v>0</v>
      </c>
      <c r="BC9" s="17">
        <f>COUNTIFS(angemeldet48,"X",statusKategorie,$B$27)</f>
        <v>0</v>
      </c>
      <c r="BD9" s="17">
        <f>COUNTIFS(angemeldet49,"X",statusKategorie,$B$27)</f>
        <v>0</v>
      </c>
      <c r="BE9" s="17">
        <f>COUNTIFS(angemeldet50,"X",statusKategorie,$B$27)</f>
        <v>0</v>
      </c>
      <c r="BF9" s="17">
        <f>COUNTIFS(angemeldet51,"X",statusKategorie,$B$27)</f>
        <v>0</v>
      </c>
      <c r="BG9" s="17">
        <f>COUNTIFS(angemeldet52,"X",statusKategorie,$B$27)</f>
        <v>0</v>
      </c>
      <c r="BH9" s="17">
        <f>COUNTIFS(angemeldet53,"X",statusKategorie,$B$27)</f>
        <v>0</v>
      </c>
      <c r="BI9" s="17">
        <f>COUNTIFS(angemeldet54,"X",statusKategorie,$B$27)</f>
        <v>0</v>
      </c>
      <c r="BJ9" s="17">
        <f>COUNTIFS(angemeldet55,"X",statusKategorie,$B$27)</f>
        <v>0</v>
      </c>
      <c r="BK9" s="17">
        <f>COUNTIFS(angemeldet56,"X",statusKategorie,$B$27)</f>
        <v>0</v>
      </c>
      <c r="BL9" s="17">
        <f>COUNTIFS(angemeldet57,"X",statusKategorie,$B$27)</f>
        <v>0</v>
      </c>
      <c r="BM9" s="17">
        <f>COUNTIFS(angemeldet58,"X",statusKategorie,$B$27)</f>
        <v>0</v>
      </c>
      <c r="BN9" s="17">
        <f>COUNTIFS(angemeldet59,"X",statusKategorie,$B$27)</f>
        <v>0</v>
      </c>
      <c r="BO9" s="17">
        <f>COUNTIFS(angemeldet60,"X",statusKategorie,$B$27)</f>
        <v>0</v>
      </c>
      <c r="BP9" s="17">
        <f>COUNTIFS(angemeldet61,"X",statusKategorie,$B$27)</f>
        <v>0</v>
      </c>
      <c r="BQ9" s="17">
        <f>COUNTIFS(angemeldet62,"X",statusKategorie,$B$27)</f>
        <v>0</v>
      </c>
      <c r="BR9" s="17">
        <f>COUNTIFS(angemeldet63,"X",statusKategorie,$B$27)</f>
        <v>0</v>
      </c>
      <c r="BS9" s="17">
        <f>COUNTIFS(angemeldet64,"X",statusKategorie,$B$27)</f>
        <v>0</v>
      </c>
      <c r="BT9" s="17">
        <f>COUNTIFS(angemeldet65,"X",statusKategorie,$B$27)</f>
        <v>0</v>
      </c>
      <c r="BU9" s="17">
        <f>COUNTIFS(angemeldet66,"X",statusKategorie,$B$27)</f>
        <v>0</v>
      </c>
      <c r="BV9" s="17">
        <f>COUNTIFS(angemeldet67,"X",statusKategorie,$B$27)</f>
        <v>0</v>
      </c>
      <c r="BW9" s="17">
        <f>COUNTIFS(angemeldet68,"X",statusKategorie,$B$27)</f>
        <v>0</v>
      </c>
      <c r="BX9" s="17">
        <f>COUNTIFS(angemeldet69,"X",statusKategorie,$B$27)</f>
        <v>0</v>
      </c>
      <c r="BY9" s="17">
        <f>COUNTIFS(angemeldet70,"X",statusKategorie,$B$27)</f>
        <v>0</v>
      </c>
      <c r="BZ9" s="17">
        <f>COUNTIFS(angemeldet71,"X",statusKategorie,$B$27)</f>
        <v>0</v>
      </c>
      <c r="CA9" s="17">
        <f>COUNTIFS(angemeldet72,"X",statusKategorie,$B$27)</f>
        <v>0</v>
      </c>
      <c r="CB9" s="17">
        <f>COUNTIFS(angemeldet73,"X",statusKategorie,$B$27)</f>
        <v>0</v>
      </c>
      <c r="CC9" s="17">
        <f>COUNTIFS(angemeldet74,"X",statusKategorie,$B$27)</f>
        <v>0</v>
      </c>
      <c r="CD9" s="17">
        <f>COUNTIFS(angemeldet75,"X",statusKategorie,$B$27)</f>
        <v>0</v>
      </c>
      <c r="CE9" s="17">
        <f>COUNTIFS(angemeldet76,"X",statusKategorie,$B$27)</f>
        <v>0</v>
      </c>
      <c r="CF9" s="17">
        <f>COUNTIFS(angemeldet77,"X",statusKategorie,$B$27)</f>
        <v>0</v>
      </c>
      <c r="CG9" s="17">
        <f>COUNTIFS(angemeldet78,"X",statusKategorie,$B$27)</f>
        <v>0</v>
      </c>
      <c r="CH9" s="17">
        <f>COUNTIFS(angemeldet79,"X",statusKategorie,$B$27)</f>
        <v>0</v>
      </c>
      <c r="CI9" s="17">
        <f>COUNTIFS(angemeldet80,"X",statusKategorie,$B$27)</f>
        <v>0</v>
      </c>
      <c r="CJ9" s="17">
        <f>COUNTIFS(angemeldet81,"X",statusKategorie,$B$27)</f>
        <v>0</v>
      </c>
      <c r="CK9" s="17">
        <f>COUNTIFS(angemeldet82,"X",statusKategorie,$B$27)</f>
        <v>0</v>
      </c>
      <c r="CL9" s="17">
        <f>COUNTIFS(angemeldet83,"X",statusKategorie,$B$27)</f>
        <v>0</v>
      </c>
      <c r="CM9" s="17">
        <f>COUNTIFS(angemeldet84,"X",statusKategorie,$B$27)</f>
        <v>0</v>
      </c>
      <c r="CN9" s="17">
        <f>COUNTIFS(angemeldet85,"X",statusKategorie,$B$27)</f>
        <v>0</v>
      </c>
      <c r="CO9" s="17">
        <f>COUNTIFS(angemeldet86,"X",statusKategorie,$B$27)</f>
        <v>0</v>
      </c>
      <c r="CP9" s="17">
        <f>COUNTIFS(angemeldet87,"X",statusKategorie,$B$27)</f>
        <v>0</v>
      </c>
      <c r="CQ9" s="17">
        <f>COUNTIFS(angemeldet88,"X",statusKategorie,$B$27)</f>
        <v>0</v>
      </c>
      <c r="CR9" s="17">
        <f>COUNTIFS(angemeldet89,"X",statusKategorie,$B$27)</f>
        <v>0</v>
      </c>
      <c r="CS9" s="17">
        <f>COUNTIFS(angemeldet90,"X",statusKategorie,$B$27)</f>
        <v>0</v>
      </c>
      <c r="CT9" s="17">
        <f>COUNTIFS(angemeldet91,"X",statusKategorie,$B$27)</f>
        <v>0</v>
      </c>
      <c r="CU9" s="17">
        <f>COUNTIFS(angemeldet92,"X",statusKategorie,$B$27)</f>
        <v>0</v>
      </c>
      <c r="CV9" s="17">
        <f>COUNTIFS(angemeldet93,"X",statusKategorie,$B$27)</f>
        <v>0</v>
      </c>
      <c r="CW9" s="17">
        <f>COUNTIFS(angemeldet94,"X",statusKategorie,$B$27)</f>
        <v>0</v>
      </c>
      <c r="CX9" s="17">
        <f>COUNTIFS(angemeldet95,"X",statusKategorie,$B$27)</f>
        <v>0</v>
      </c>
      <c r="CY9" s="17">
        <f>COUNTIFS(angemeldet96,"X",statusKategorie,$B$27)</f>
        <v>0</v>
      </c>
      <c r="CZ9" s="17">
        <f>COUNTIFS(angemeldet97,"X",statusKategorie,$B$27)</f>
        <v>0</v>
      </c>
      <c r="DA9" s="17">
        <f>COUNTIFS(angemeldet98,"X",statusKategorie,$B$27)</f>
        <v>0</v>
      </c>
      <c r="DB9" s="17">
        <f>COUNTIFS(angemeldet99,"X",statusKategorie,$B$27)</f>
        <v>0</v>
      </c>
      <c r="DC9" s="17">
        <f>COUNTIFS(angemeldet100,"X",statusKategorie,$B$27)</f>
        <v>0</v>
      </c>
    </row>
    <row r="10" spans="1:108" x14ac:dyDescent="0.25">
      <c r="A10" s="24" t="s">
        <v>25</v>
      </c>
      <c r="B10" s="25"/>
      <c r="C10" s="25"/>
      <c r="D10" s="25"/>
      <c r="E10" s="26"/>
      <c r="F10" s="17">
        <f>COUNTIF(statusKategorie,$B$26)</f>
        <v>0</v>
      </c>
      <c r="G10" s="17"/>
      <c r="H10" s="17">
        <f>COUNTIFS(angemeldet1,"X",statusKategorie,$B$26)</f>
        <v>0</v>
      </c>
      <c r="I10" s="17">
        <f>COUNTIFS(angemeldet2,"X",statusKategorie,$B$26)</f>
        <v>0</v>
      </c>
      <c r="J10" s="17">
        <f>COUNTIFS(angemeldet3,"X",statusKategorie,$B$26)</f>
        <v>0</v>
      </c>
      <c r="K10" s="17">
        <f>COUNTIFS(angemeldet4,"X",statusKategorie,$B$26)</f>
        <v>0</v>
      </c>
      <c r="L10" s="17">
        <f>COUNTIFS(angemeldet5,"X",statusKategorie,$B$26)</f>
        <v>0</v>
      </c>
      <c r="M10" s="17">
        <f>COUNTIFS(angemeldet6,"X",statusKategorie,$B$26)</f>
        <v>0</v>
      </c>
      <c r="N10" s="17">
        <f>COUNTIFS(angemeldet7,"X",statusKategorie,$B$26)</f>
        <v>0</v>
      </c>
      <c r="O10" s="17">
        <f>COUNTIFS(angemeldet8,"X",statusKategorie,$B$26)</f>
        <v>0</v>
      </c>
      <c r="P10" s="17">
        <f>COUNTIFS(angemeldet9,"X",statusKategorie,$B$26)</f>
        <v>0</v>
      </c>
      <c r="Q10" s="17">
        <f>COUNTIFS(angemeldet10,"X",statusKategorie,$B$26)</f>
        <v>0</v>
      </c>
      <c r="R10" s="17">
        <f>COUNTIFS(angemeldet11,"X",statusKategorie,$B$26)</f>
        <v>0</v>
      </c>
      <c r="S10" s="17">
        <f>COUNTIFS(angemeldet12,"X",statusKategorie,$B$26)</f>
        <v>0</v>
      </c>
      <c r="T10" s="17">
        <f>COUNTIFS(angemeldet13,"X",statusKategorie,$B$26)</f>
        <v>0</v>
      </c>
      <c r="U10" s="17">
        <f>COUNTIFS(angemeldet14,"X",statusKategorie,$B$26)</f>
        <v>0</v>
      </c>
      <c r="V10" s="17">
        <f>COUNTIFS(angemeldet15,"X",statusKategorie,$B$26)</f>
        <v>0</v>
      </c>
      <c r="W10" s="17">
        <f>COUNTIFS(angemeldet16,"X",statusKategorie,$B$26)</f>
        <v>0</v>
      </c>
      <c r="X10" s="17">
        <f>COUNTIFS(angemeldet17,"X",statusKategorie,$B$26)</f>
        <v>0</v>
      </c>
      <c r="Y10" s="17">
        <f>COUNTIFS(angemeldet18,"X",statusKategorie,$B$26)</f>
        <v>0</v>
      </c>
      <c r="Z10" s="17">
        <f>COUNTIFS(angemeldet19,"X",statusKategorie,$B$26)</f>
        <v>0</v>
      </c>
      <c r="AA10" s="17">
        <f>COUNTIFS(angemeldet20,"X",statusKategorie,$B$26)</f>
        <v>0</v>
      </c>
      <c r="AB10" s="17">
        <f>COUNTIFS(angemeldet21,"X",statusKategorie,$B$26)</f>
        <v>0</v>
      </c>
      <c r="AC10" s="17">
        <f>COUNTIFS(angemeldet22,"X",statusKategorie,$B$26)</f>
        <v>0</v>
      </c>
      <c r="AD10" s="17">
        <f>COUNTIFS(angemeldet23,"X",statusKategorie,$B$26)</f>
        <v>0</v>
      </c>
      <c r="AE10" s="17">
        <f>COUNTIFS(angemeldet24,"X",statusKategorie,$B$26)</f>
        <v>0</v>
      </c>
      <c r="AF10" s="17">
        <f>COUNTIFS(angemeldet25,"X",statusKategorie,$B$26)</f>
        <v>0</v>
      </c>
      <c r="AG10" s="17">
        <f>COUNTIFS(angemeldet26,"X",statusKategorie,$B$26)</f>
        <v>0</v>
      </c>
      <c r="AH10" s="17">
        <f>COUNTIFS(angemeldet27,"X",statusKategorie,$B$26)</f>
        <v>0</v>
      </c>
      <c r="AI10" s="17">
        <f>COUNTIFS(angemeldet28,"X",statusKategorie,$B$26)</f>
        <v>0</v>
      </c>
      <c r="AJ10" s="17">
        <f>COUNTIFS(angemeldet29,"X",statusKategorie,$B$26)</f>
        <v>0</v>
      </c>
      <c r="AK10" s="17">
        <f>COUNTIFS(angemeldet30,"X",statusKategorie,$B$26)</f>
        <v>0</v>
      </c>
      <c r="AL10" s="17">
        <f>COUNTIFS(angemeldet31,"X",statusKategorie,$B$26)</f>
        <v>0</v>
      </c>
      <c r="AM10" s="17">
        <f>COUNTIFS(angemeldet32,"X",statusKategorie,$B$26)</f>
        <v>0</v>
      </c>
      <c r="AN10" s="17">
        <f>COUNTIFS(angemeldet33,"X",statusKategorie,$B$26)</f>
        <v>0</v>
      </c>
      <c r="AO10" s="17">
        <f>COUNTIFS(angemeldet34,"X",statusKategorie,$B$26)</f>
        <v>0</v>
      </c>
      <c r="AP10" s="17">
        <f>COUNTIFS(angemeldet35,"X",statusKategorie,$B$26)</f>
        <v>0</v>
      </c>
      <c r="AQ10" s="17">
        <f>COUNTIFS(angemeldet36,"X",statusKategorie,$B$26)</f>
        <v>0</v>
      </c>
      <c r="AR10" s="17">
        <f>COUNTIFS(angemeldet37,"X",statusKategorie,$B$26)</f>
        <v>0</v>
      </c>
      <c r="AS10" s="17">
        <f>COUNTIFS(angemeldet38,"X",statusKategorie,$B$26)</f>
        <v>0</v>
      </c>
      <c r="AT10" s="17">
        <f>COUNTIFS(angemeldet39,"X",statusKategorie,$B$26)</f>
        <v>0</v>
      </c>
      <c r="AU10" s="17">
        <f>COUNTIFS(angemeldet40,"X",statusKategorie,$B$26)</f>
        <v>0</v>
      </c>
      <c r="AV10" s="17">
        <f>COUNTIFS(angemeldet41,"X",statusKategorie,$B$26)</f>
        <v>0</v>
      </c>
      <c r="AW10" s="17">
        <f>COUNTIFS(angemeldet42,"X",statusKategorie,$B$26)</f>
        <v>0</v>
      </c>
      <c r="AX10" s="17">
        <f>COUNTIFS(angemeldet43,"X",statusKategorie,$B$26)</f>
        <v>0</v>
      </c>
      <c r="AY10" s="17">
        <f>COUNTIFS(angemeldet44,"X",statusKategorie,$B$26)</f>
        <v>0</v>
      </c>
      <c r="AZ10" s="17">
        <f>COUNTIFS(angemeldet45,"X",statusKategorie,$B$26)</f>
        <v>0</v>
      </c>
      <c r="BA10" s="17">
        <f>COUNTIFS(angemeldet46,"X",statusKategorie,$B$26)</f>
        <v>0</v>
      </c>
      <c r="BB10" s="17">
        <f>COUNTIFS(angemeldet47,"X",statusKategorie,$B$26)</f>
        <v>0</v>
      </c>
      <c r="BC10" s="17">
        <f>COUNTIFS(angemeldet48,"X",statusKategorie,$B$26)</f>
        <v>0</v>
      </c>
      <c r="BD10" s="17">
        <f>COUNTIFS(angemeldet49,"X",statusKategorie,$B$26)</f>
        <v>0</v>
      </c>
      <c r="BE10" s="17">
        <f>COUNTIFS(angemeldet50,"X",statusKategorie,$B$26)</f>
        <v>0</v>
      </c>
      <c r="BF10" s="17">
        <f>COUNTIFS(angemeldet51,"X",statusKategorie,$B$26)</f>
        <v>0</v>
      </c>
      <c r="BG10" s="17">
        <f>COUNTIFS(angemeldet52,"X",statusKategorie,$B$26)</f>
        <v>0</v>
      </c>
      <c r="BH10" s="17">
        <f>COUNTIFS(angemeldet53,"X",statusKategorie,$B$26)</f>
        <v>0</v>
      </c>
      <c r="BI10" s="17">
        <f>COUNTIFS(angemeldet54,"X",statusKategorie,$B$26)</f>
        <v>0</v>
      </c>
      <c r="BJ10" s="17">
        <f>COUNTIFS(angemeldet55,"X",statusKategorie,$B$26)</f>
        <v>0</v>
      </c>
      <c r="BK10" s="17">
        <f>COUNTIFS(angemeldet56,"X",statusKategorie,$B$26)</f>
        <v>0</v>
      </c>
      <c r="BL10" s="17">
        <f>COUNTIFS(angemeldet57,"X",statusKategorie,$B$26)</f>
        <v>0</v>
      </c>
      <c r="BM10" s="17">
        <f>COUNTIFS(angemeldet58,"X",statusKategorie,$B$26)</f>
        <v>0</v>
      </c>
      <c r="BN10" s="17">
        <f>COUNTIFS(angemeldet59,"X",statusKategorie,$B$26)</f>
        <v>0</v>
      </c>
      <c r="BO10" s="17">
        <f>COUNTIFS(angemeldet60,"X",statusKategorie,$B$26)</f>
        <v>0</v>
      </c>
      <c r="BP10" s="17">
        <f>COUNTIFS(angemeldet61,"X",statusKategorie,$B$26)</f>
        <v>0</v>
      </c>
      <c r="BQ10" s="17">
        <f>COUNTIFS(angemeldet62,"X",statusKategorie,$B$26)</f>
        <v>0</v>
      </c>
      <c r="BR10" s="17">
        <f>COUNTIFS(angemeldet63,"X",statusKategorie,$B$26)</f>
        <v>0</v>
      </c>
      <c r="BS10" s="17">
        <f>COUNTIFS(angemeldet64,"X",statusKategorie,$B$26)</f>
        <v>0</v>
      </c>
      <c r="BT10" s="17">
        <f>COUNTIFS(angemeldet65,"X",statusKategorie,$B$26)</f>
        <v>0</v>
      </c>
      <c r="BU10" s="17">
        <f>COUNTIFS(angemeldet66,"X",statusKategorie,$B$26)</f>
        <v>0</v>
      </c>
      <c r="BV10" s="17">
        <f>COUNTIFS(angemeldet67,"X",statusKategorie,$B$26)</f>
        <v>0</v>
      </c>
      <c r="BW10" s="17">
        <f>COUNTIFS(angemeldet68,"X",statusKategorie,$B$26)</f>
        <v>0</v>
      </c>
      <c r="BX10" s="17">
        <f>COUNTIFS(angemeldet69,"X",statusKategorie,$B$26)</f>
        <v>0</v>
      </c>
      <c r="BY10" s="17">
        <f>COUNTIFS(angemeldet70,"X",statusKategorie,$B$26)</f>
        <v>0</v>
      </c>
      <c r="BZ10" s="17">
        <f>COUNTIFS(angemeldet71,"X",statusKategorie,$B$26)</f>
        <v>0</v>
      </c>
      <c r="CA10" s="17">
        <f>COUNTIFS(angemeldet72,"X",statusKategorie,$B$26)</f>
        <v>0</v>
      </c>
      <c r="CB10" s="17">
        <f>COUNTIFS(angemeldet73,"X",statusKategorie,$B$26)</f>
        <v>0</v>
      </c>
      <c r="CC10" s="17">
        <f>COUNTIFS(angemeldet74,"X",statusKategorie,$B$26)</f>
        <v>0</v>
      </c>
      <c r="CD10" s="17">
        <f>COUNTIFS(angemeldet75,"X",statusKategorie,$B$26)</f>
        <v>0</v>
      </c>
      <c r="CE10" s="17">
        <f>COUNTIFS(angemeldet76,"X",statusKategorie,$B$26)</f>
        <v>0</v>
      </c>
      <c r="CF10" s="17">
        <f>COUNTIFS(angemeldet77,"X",statusKategorie,$B$26)</f>
        <v>0</v>
      </c>
      <c r="CG10" s="17">
        <f>COUNTIFS(angemeldet78,"X",statusKategorie,$B$26)</f>
        <v>0</v>
      </c>
      <c r="CH10" s="17">
        <f>COUNTIFS(angemeldet79,"X",statusKategorie,$B$26)</f>
        <v>0</v>
      </c>
      <c r="CI10" s="17">
        <f>COUNTIFS(angemeldet80,"X",statusKategorie,$B$26)</f>
        <v>0</v>
      </c>
      <c r="CJ10" s="17">
        <f>COUNTIFS(angemeldet81,"X",statusKategorie,$B$26)</f>
        <v>0</v>
      </c>
      <c r="CK10" s="17">
        <f>COUNTIFS(angemeldet82,"X",statusKategorie,$B$26)</f>
        <v>0</v>
      </c>
      <c r="CL10" s="17">
        <f>COUNTIFS(angemeldet83,"X",statusKategorie,$B$26)</f>
        <v>0</v>
      </c>
      <c r="CM10" s="17">
        <f>COUNTIFS(angemeldet84,"X",statusKategorie,$B$26)</f>
        <v>0</v>
      </c>
      <c r="CN10" s="17">
        <f>COUNTIFS(angemeldet85,"X",statusKategorie,$B$26)</f>
        <v>0</v>
      </c>
      <c r="CO10" s="17">
        <f>COUNTIFS(angemeldet86,"X",statusKategorie,$B$26)</f>
        <v>0</v>
      </c>
      <c r="CP10" s="17">
        <f>COUNTIFS(angemeldet87,"X",statusKategorie,$B$26)</f>
        <v>0</v>
      </c>
      <c r="CQ10" s="17">
        <f>COUNTIFS(angemeldet88,"X",statusKategorie,$B$26)</f>
        <v>0</v>
      </c>
      <c r="CR10" s="17">
        <f>COUNTIFS(angemeldet89,"X",statusKategorie,$B$26)</f>
        <v>0</v>
      </c>
      <c r="CS10" s="17">
        <f>COUNTIFS(angemeldet90,"X",statusKategorie,$B$26)</f>
        <v>0</v>
      </c>
      <c r="CT10" s="17">
        <f>COUNTIFS(angemeldet91,"X",statusKategorie,$B$26)</f>
        <v>0</v>
      </c>
      <c r="CU10" s="17">
        <f>COUNTIFS(angemeldet92,"X",statusKategorie,$B$26)</f>
        <v>0</v>
      </c>
      <c r="CV10" s="17">
        <f>COUNTIFS(angemeldet93,"X",statusKategorie,$B$26)</f>
        <v>0</v>
      </c>
      <c r="CW10" s="17">
        <f>COUNTIFS(angemeldet94,"X",statusKategorie,$B$26)</f>
        <v>0</v>
      </c>
      <c r="CX10" s="17">
        <f>COUNTIFS(angemeldet95,"X",statusKategorie,$B$26)</f>
        <v>0</v>
      </c>
      <c r="CY10" s="17">
        <f>COUNTIFS(angemeldet96,"X",statusKategorie,$B$26)</f>
        <v>0</v>
      </c>
      <c r="CZ10" s="17">
        <f>COUNTIFS(angemeldet97,"X",statusKategorie,$B$26)</f>
        <v>0</v>
      </c>
      <c r="DA10" s="17">
        <f>COUNTIFS(angemeldet98,"X",statusKategorie,$B$26)</f>
        <v>0</v>
      </c>
      <c r="DB10" s="17">
        <f>COUNTIFS(angemeldet99,"X",statusKategorie,$B$26)</f>
        <v>0</v>
      </c>
      <c r="DC10" s="17">
        <f>COUNTIFS(angemeldet100,"X",statusKategorie,$B$26)</f>
        <v>0</v>
      </c>
    </row>
    <row r="11" spans="1:108" x14ac:dyDescent="0.25">
      <c r="A11" s="23" t="s">
        <v>44</v>
      </c>
      <c r="B11" s="23"/>
      <c r="C11" s="23"/>
      <c r="D11" s="23"/>
      <c r="E11" s="23"/>
      <c r="F11" s="18" t="s">
        <v>45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</row>
    <row r="13" spans="1:108" hidden="1" x14ac:dyDescent="0.25">
      <c r="A13" t="s">
        <v>26</v>
      </c>
      <c r="B13" t="str">
        <f>B26</f>
        <v>OFFEN</v>
      </c>
    </row>
    <row r="14" spans="1:108" hidden="1" x14ac:dyDescent="0.25">
      <c r="A14" t="s">
        <v>27</v>
      </c>
      <c r="B14" t="str">
        <f>B26</f>
        <v>OFFEN</v>
      </c>
    </row>
    <row r="15" spans="1:108" hidden="1" x14ac:dyDescent="0.25">
      <c r="A15" t="s">
        <v>28</v>
      </c>
      <c r="B15" t="str">
        <f>B28</f>
        <v>BESTÄTIGT</v>
      </c>
    </row>
    <row r="16" spans="1:108" hidden="1" x14ac:dyDescent="0.25">
      <c r="A16" t="s">
        <v>29</v>
      </c>
      <c r="B16" t="str">
        <f>B27</f>
        <v>ABGELEHNT</v>
      </c>
    </row>
    <row r="17" spans="1:2" hidden="1" x14ac:dyDescent="0.25">
      <c r="A17" t="s">
        <v>30</v>
      </c>
      <c r="B17" t="str">
        <f>B26</f>
        <v>OFFEN</v>
      </c>
    </row>
    <row r="18" spans="1:2" hidden="1" x14ac:dyDescent="0.25">
      <c r="A18" t="s">
        <v>31</v>
      </c>
      <c r="B18" t="str">
        <f>B28</f>
        <v>BESTÄTIGT</v>
      </c>
    </row>
    <row r="19" spans="1:2" hidden="1" x14ac:dyDescent="0.25">
      <c r="A19" t="s">
        <v>32</v>
      </c>
      <c r="B19" t="str">
        <f>B26</f>
        <v>OFFEN</v>
      </c>
    </row>
    <row r="20" spans="1:2" hidden="1" x14ac:dyDescent="0.25">
      <c r="A20" t="s">
        <v>33</v>
      </c>
      <c r="B20" t="str">
        <f>B26</f>
        <v>OFFEN</v>
      </c>
    </row>
    <row r="21" spans="1:2" hidden="1" x14ac:dyDescent="0.25">
      <c r="A21" t="s">
        <v>34</v>
      </c>
      <c r="B21" t="str">
        <f>B28</f>
        <v>BESTÄTIGT</v>
      </c>
    </row>
    <row r="22" spans="1:2" hidden="1" x14ac:dyDescent="0.25">
      <c r="A22" t="s">
        <v>35</v>
      </c>
      <c r="B22" t="str">
        <f>B27</f>
        <v>ABGELEHNT</v>
      </c>
    </row>
    <row r="23" spans="1:2" hidden="1" x14ac:dyDescent="0.25">
      <c r="A23" t="s">
        <v>36</v>
      </c>
      <c r="B23" t="str">
        <f>B26</f>
        <v>OFFEN</v>
      </c>
    </row>
    <row r="24" spans="1:2" hidden="1" x14ac:dyDescent="0.25">
      <c r="A24" t="s">
        <v>37</v>
      </c>
      <c r="B24" t="str">
        <f>B28</f>
        <v>BESTÄTIGT</v>
      </c>
    </row>
    <row r="25" spans="1:2" hidden="1" x14ac:dyDescent="0.25"/>
    <row r="26" spans="1:2" hidden="1" x14ac:dyDescent="0.25">
      <c r="A26" t="s">
        <v>38</v>
      </c>
      <c r="B26" t="s">
        <v>39</v>
      </c>
    </row>
    <row r="27" spans="1:2" hidden="1" x14ac:dyDescent="0.25">
      <c r="A27" t="s">
        <v>40</v>
      </c>
      <c r="B27" t="s">
        <v>41</v>
      </c>
    </row>
    <row r="28" spans="1:2" hidden="1" x14ac:dyDescent="0.25">
      <c r="A28" t="s">
        <v>42</v>
      </c>
      <c r="B28" t="s">
        <v>43</v>
      </c>
    </row>
  </sheetData>
  <mergeCells count="9">
    <mergeCell ref="AV5:BO5"/>
    <mergeCell ref="BP5:CI5"/>
    <mergeCell ref="CJ5:DC5"/>
    <mergeCell ref="A11:E11"/>
    <mergeCell ref="A8:E8"/>
    <mergeCell ref="A9:E9"/>
    <mergeCell ref="A10:E10"/>
    <mergeCell ref="H5:AA5"/>
    <mergeCell ref="AB5:AU5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101</vt:i4>
      </vt:variant>
    </vt:vector>
  </HeadingPairs>
  <TitlesOfParts>
    <vt:vector size="102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statusKategorie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2020-04-09T11:58:46Z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