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uan\Downloads\"/>
    </mc:Choice>
  </mc:AlternateContent>
  <xr:revisionPtr revIDLastSave="0" documentId="13_ncr:1_{37A02DC0-B1F1-4861-9F8F-D910937ACE59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Kita Rechn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G10" i="1"/>
  <c r="B33" i="1"/>
  <c r="B29" i="1"/>
  <c r="G36" i="1"/>
  <c r="G43" i="1"/>
  <c r="B24" i="1" s="1"/>
  <c r="G42" i="1"/>
  <c r="G20" i="1"/>
  <c r="H30" i="1"/>
  <c r="H31" i="1"/>
  <c r="H32" i="1"/>
  <c r="H33" i="1"/>
  <c r="H34" i="1"/>
  <c r="H35" i="1"/>
  <c r="H36" i="1"/>
  <c r="H37" i="1"/>
  <c r="H29" i="1"/>
  <c r="G30" i="1"/>
  <c r="G31" i="1"/>
  <c r="G32" i="1"/>
  <c r="G33" i="1"/>
  <c r="G34" i="1"/>
  <c r="G35" i="1"/>
  <c r="G37" i="1"/>
  <c r="G29" i="1"/>
  <c r="G5" i="1"/>
  <c r="G6" i="1"/>
  <c r="G7" i="1"/>
  <c r="G8" i="1"/>
  <c r="G9" i="1"/>
  <c r="G11" i="1"/>
  <c r="G12" i="1"/>
  <c r="G13" i="1"/>
  <c r="G14" i="1"/>
  <c r="G15" i="1"/>
  <c r="G16" i="1"/>
  <c r="G17" i="1"/>
  <c r="G18" i="1"/>
  <c r="G19" i="1"/>
  <c r="G4" i="1"/>
  <c r="B27" i="1"/>
  <c r="B28" i="1" s="1"/>
  <c r="B26" i="1"/>
  <c r="B30" i="1" l="1"/>
  <c r="B31" i="1" s="1"/>
  <c r="G21" i="1"/>
  <c r="B25" i="1"/>
  <c r="B32" i="1" l="1"/>
  <c r="B34" i="1" s="1"/>
  <c r="B35" i="1"/>
  <c r="B16" i="1" s="1"/>
</calcChain>
</file>

<file path=xl/sharedStrings.xml><?xml version="1.0" encoding="utf-8"?>
<sst xmlns="http://schemas.openxmlformats.org/spreadsheetml/2006/main" count="44" uniqueCount="43">
  <si>
    <t>Konstanten</t>
  </si>
  <si>
    <t>Eingaben</t>
  </si>
  <si>
    <t>Von</t>
  </si>
  <si>
    <t>Bis</t>
  </si>
  <si>
    <t>Massgebendes Einkommen</t>
  </si>
  <si>
    <t>Resultate</t>
  </si>
  <si>
    <t>Vergünstigung</t>
  </si>
  <si>
    <t>Zwischenresultate</t>
  </si>
  <si>
    <t>Monatsanfang</t>
  </si>
  <si>
    <t>Monatsende</t>
  </si>
  <si>
    <t>Anteil des Monats</t>
  </si>
  <si>
    <t>Eingeschult</t>
  </si>
  <si>
    <t>Monatliche Vollkosten</t>
  </si>
  <si>
    <t>Tage Monat</t>
  </si>
  <si>
    <t>Tage Intervall</t>
  </si>
  <si>
    <t>Besondere Bedürfnisse (erhöhter Betreuungsbedarf)</t>
  </si>
  <si>
    <t>Maximaler Stundensatz für Kinder bis 18 Monate</t>
  </si>
  <si>
    <t>Maximaler Stundensatz für Kinder älter als 18 Monate</t>
  </si>
  <si>
    <t>Betreuungspensum (in Stunden)</t>
  </si>
  <si>
    <t>Anspruchpensum (in Stunden)</t>
  </si>
  <si>
    <t>Max. Betreuungsstunden pro Jahr und Kind</t>
  </si>
  <si>
    <t>Einzelne</t>
  </si>
  <si>
    <t>Gemeinsamer Haushalt</t>
  </si>
  <si>
    <t>Kinder im Vorschulalter</t>
  </si>
  <si>
    <t>Schulpflichtige Kinder</t>
  </si>
  <si>
    <t>Einkommensstufen (Minimum)</t>
  </si>
  <si>
    <t>BG Pensum (vergünstigte Betreuungsstunden)</t>
  </si>
  <si>
    <t>BG-Rechner Appenzell</t>
  </si>
  <si>
    <t>Vorschulkinder</t>
  </si>
  <si>
    <t>Anspruchspensum</t>
  </si>
  <si>
    <t>Z.B. 100% Beschäftigung bei einer Antragstellerin</t>
  </si>
  <si>
    <t>2400 / 100 / 12 = 2 Stunden pro Prozent pro Monat</t>
  </si>
  <si>
    <t>1900 / 100 / 12 = 1.58 Stunden pro Prozent pro Monat</t>
  </si>
  <si>
    <t>=&gt; Umrechnung Anspruch Stunden pro Monat:</t>
  </si>
  <si>
    <t>Alter Kind in Monaten</t>
  </si>
  <si>
    <t>Gutschein pro Monat</t>
  </si>
  <si>
    <t>Umrechnung auf monatlichen Anspruch</t>
  </si>
  <si>
    <t>Sobald Kind 18 Monate und 1 Tag alt ist, dann wird 11.50 CHF verwendet</t>
  </si>
  <si>
    <t>Monatliche Vollkosten gekürzt mit Anspruch</t>
  </si>
  <si>
    <t>Maximaler Stundensatz</t>
  </si>
  <si>
    <t>Aktueller Stundensatz</t>
  </si>
  <si>
    <t>Gutschein</t>
  </si>
  <si>
    <t xml:space="preserve">Betreuungspensum (in Prozent)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</si>
</sst>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CHF&quot;\ #,##0"/>
    <numFmt numFmtId="165" formatCode="[$CHF]\ #,##0.00"/>
    <numFmt numFmtId="166" formatCode="&quot;CHF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5" borderId="2" applyNumberFormat="0" applyAlignment="0" applyProtection="0"/>
  </cellStyleXfs>
  <cellXfs count="23">
    <xf numFmtId="0" fontId="0" fillId="0" borderId="0" xfId="0"/>
    <xf numFmtId="0" fontId="2" fillId="0" borderId="0" xfId="0" applyFont="1"/>
    <xf numFmtId="0" fontId="0" fillId="0" borderId="0" xfId="0"/>
    <xf numFmtId="14" fontId="0" fillId="2" borderId="1" xfId="0" applyNumberFormat="1" applyFill="1" applyBorder="1"/>
    <xf numFmtId="9" fontId="0" fillId="2" borderId="1" xfId="0" applyNumberFormat="1" applyFill="1" applyBorder="1"/>
    <xf numFmtId="164" fontId="0" fillId="2" borderId="1" xfId="0" applyNumberFormat="1" applyFill="1" applyBorder="1"/>
    <xf numFmtId="165" fontId="0" fillId="3" borderId="1" xfId="0" applyNumberFormat="1" applyFill="1" applyBorder="1"/>
    <xf numFmtId="1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0" xfId="0"/>
    <xf numFmtId="166" fontId="0" fillId="0" borderId="0" xfId="0" applyNumberFormat="1"/>
    <xf numFmtId="9" fontId="0" fillId="0" borderId="0" xfId="1" applyFont="1"/>
    <xf numFmtId="0" fontId="0" fillId="4" borderId="0" xfId="0" applyFill="1"/>
    <xf numFmtId="0" fontId="0" fillId="0" borderId="0" xfId="0" applyNumberFormat="1"/>
    <xf numFmtId="0" fontId="0" fillId="0" borderId="0" xfId="1" applyNumberFormat="1" applyFont="1"/>
    <xf numFmtId="0" fontId="0" fillId="2" borderId="1" xfId="0" applyNumberFormat="1" applyFill="1" applyBorder="1"/>
    <xf numFmtId="0" fontId="0" fillId="0" borderId="0" xfId="0" quotePrefix="1"/>
    <xf numFmtId="0" fontId="0" fillId="0" borderId="0" xfId="0" applyFill="1"/>
    <xf numFmtId="164" fontId="0" fillId="0" borderId="0" xfId="0" applyNumberFormat="1"/>
    <xf numFmtId="0" fontId="4" fillId="5" borderId="2" xfId="2"/>
    <xf numFmtId="166" fontId="4" fillId="5" borderId="2" xfId="2" applyNumberFormat="1"/>
    <xf numFmtId="0" fontId="0" fillId="6" borderId="1" xfId="0" applyNumberFormat="1" applyFill="1" applyBorder="1"/>
  </cellXfs>
  <cellStyles count="3">
    <cellStyle name="Berechnung" xfId="2" builtinId="22"/>
    <cellStyle name="Prozent" xfId="1" builtinId="5"/>
    <cellStyle name="Standard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6"/>
  <sheetViews>
    <sheetView tabSelected="1" zoomScaleNormal="100" workbookViewId="0">
      <selection activeCell="B45" sqref="B45"/>
    </sheetView>
  </sheetViews>
  <sheetFormatPr baseColWidth="10" defaultRowHeight="14.4" x14ac:dyDescent="0.3"/>
  <cols>
    <col min="1" max="1" width="59.6640625" customWidth="1"/>
    <col min="2" max="2" width="14" bestFit="1" customWidth="1"/>
    <col min="3" max="3" width="3.33203125" customWidth="1"/>
    <col min="4" max="4" width="29.88671875" customWidth="1"/>
    <col min="5" max="5" width="22" customWidth="1"/>
    <col min="6" max="6" width="23.6640625" customWidth="1"/>
    <col min="7" max="7" width="11.5546875" bestFit="1" customWidth="1"/>
    <col min="8" max="8" width="11" customWidth="1"/>
    <col min="9" max="9" width="8.44140625" bestFit="1" customWidth="1"/>
    <col min="10" max="11" width="10.109375" bestFit="1" customWidth="1"/>
    <col min="12" max="12" width="49" customWidth="1"/>
    <col min="13" max="13" width="14.109375" bestFit="1" customWidth="1"/>
    <col min="14" max="14" width="11" bestFit="1" customWidth="1"/>
    <col min="15" max="15" width="14.5546875" customWidth="1"/>
    <col min="16" max="17" width="10.109375" customWidth="1"/>
  </cols>
  <sheetData>
    <row r="1" spans="1:7" ht="21" x14ac:dyDescent="0.4">
      <c r="A1" s="9" t="s">
        <v>27</v>
      </c>
    </row>
    <row r="3" spans="1:7" x14ac:dyDescent="0.3">
      <c r="A3" s="1" t="s">
        <v>1</v>
      </c>
      <c r="E3" s="1" t="s">
        <v>25</v>
      </c>
    </row>
    <row r="4" spans="1:7" x14ac:dyDescent="0.3">
      <c r="A4" s="2" t="s">
        <v>34</v>
      </c>
      <c r="B4" s="16">
        <v>18</v>
      </c>
      <c r="C4" s="18" t="s">
        <v>37</v>
      </c>
      <c r="D4" s="18"/>
      <c r="E4">
        <v>0</v>
      </c>
      <c r="F4" s="12">
        <v>0.86</v>
      </c>
      <c r="G4">
        <f>IF(AND($B$12&gt;=E4,$B$12&lt;E5),1,0)</f>
        <v>1</v>
      </c>
    </row>
    <row r="5" spans="1:7" x14ac:dyDescent="0.3">
      <c r="A5" s="2" t="s">
        <v>11</v>
      </c>
      <c r="B5" s="3" t="b">
        <v>0</v>
      </c>
      <c r="E5">
        <v>40001</v>
      </c>
      <c r="F5" s="12">
        <v>0.81</v>
      </c>
      <c r="G5" s="10">
        <f>IF(AND($B$12&gt;=E5,$B$12&lt;E6),1,0)</f>
        <v>0</v>
      </c>
    </row>
    <row r="6" spans="1:7" x14ac:dyDescent="0.3">
      <c r="A6" s="10" t="s">
        <v>15</v>
      </c>
      <c r="B6" s="3" t="b">
        <v>0</v>
      </c>
      <c r="E6">
        <v>44001</v>
      </c>
      <c r="F6" s="12">
        <v>0.76</v>
      </c>
      <c r="G6" s="10">
        <f>IF(AND($B$12&gt;=E6,$B$12&lt;E7),1,0)</f>
        <v>0</v>
      </c>
    </row>
    <row r="7" spans="1:7" x14ac:dyDescent="0.3">
      <c r="A7" t="s">
        <v>2</v>
      </c>
      <c r="B7" s="3">
        <v>43678</v>
      </c>
      <c r="E7">
        <v>48001</v>
      </c>
      <c r="F7" s="12">
        <v>0.71</v>
      </c>
      <c r="G7" s="10">
        <f>IF(AND($B$12&gt;=E7,$B$12&lt;E8),1,0)</f>
        <v>0</v>
      </c>
    </row>
    <row r="8" spans="1:7" x14ac:dyDescent="0.3">
      <c r="A8" t="s">
        <v>3</v>
      </c>
      <c r="B8" s="3">
        <v>43708</v>
      </c>
      <c r="E8">
        <v>52001</v>
      </c>
      <c r="F8" s="12">
        <v>0.66</v>
      </c>
      <c r="G8" s="10">
        <f>IF(AND($B$12&gt;=E8,$B$12&lt;E9),1,0)</f>
        <v>0</v>
      </c>
    </row>
    <row r="9" spans="1:7" x14ac:dyDescent="0.3">
      <c r="A9" s="10" t="s">
        <v>18</v>
      </c>
      <c r="B9" s="16">
        <v>200</v>
      </c>
      <c r="E9">
        <v>56001</v>
      </c>
      <c r="F9" s="12">
        <v>0.61</v>
      </c>
      <c r="G9" s="10">
        <f>IF(AND($B$12&gt;=E9,$B$12&lt;E10),1,0)</f>
        <v>0</v>
      </c>
    </row>
    <row r="10" spans="1:7" s="10" customFormat="1" x14ac:dyDescent="0.3">
      <c r="A10" s="10" t="s">
        <v>42</v>
      </c>
      <c r="B10" s="22">
        <f>IF(B4&gt;18,B9/G43,B9/G42)</f>
        <v>100</v>
      </c>
      <c r="D10" s="18"/>
      <c r="E10">
        <v>60001</v>
      </c>
      <c r="F10" s="12">
        <v>0.56000000000000005</v>
      </c>
      <c r="G10" s="10">
        <f t="shared" ref="G10" si="0">IF(AND($B$12&gt;=E10,$B$12&lt;E11),1,0)</f>
        <v>0</v>
      </c>
    </row>
    <row r="11" spans="1:7" x14ac:dyDescent="0.3">
      <c r="A11" s="10" t="s">
        <v>29</v>
      </c>
      <c r="B11" s="4">
        <v>1</v>
      </c>
      <c r="C11" t="s">
        <v>30</v>
      </c>
      <c r="E11">
        <v>64001</v>
      </c>
      <c r="F11" s="12">
        <v>0.51</v>
      </c>
      <c r="G11" s="10">
        <f>IF(AND($B$12&gt;=E11,$B$12&lt;E12),1,0)</f>
        <v>0</v>
      </c>
    </row>
    <row r="12" spans="1:7" x14ac:dyDescent="0.3">
      <c r="A12" t="s">
        <v>4</v>
      </c>
      <c r="B12" s="5">
        <v>40000</v>
      </c>
      <c r="E12">
        <v>68001</v>
      </c>
      <c r="F12" s="12">
        <v>0.46</v>
      </c>
      <c r="G12" s="10">
        <f>IF(AND($B$12&gt;=E12,$B$12&lt;E13),1,0)</f>
        <v>0</v>
      </c>
    </row>
    <row r="13" spans="1:7" x14ac:dyDescent="0.3">
      <c r="A13" t="s">
        <v>12</v>
      </c>
      <c r="B13" s="5">
        <v>2000</v>
      </c>
      <c r="E13">
        <v>72001</v>
      </c>
      <c r="F13" s="12">
        <v>0.41</v>
      </c>
      <c r="G13" s="10">
        <f>IF(AND($B$12&gt;=E13,$B$12&lt;E14),1,0)</f>
        <v>0</v>
      </c>
    </row>
    <row r="14" spans="1:7" x14ac:dyDescent="0.3">
      <c r="C14" s="11"/>
      <c r="E14">
        <v>76001</v>
      </c>
      <c r="F14" s="12">
        <v>0.36</v>
      </c>
      <c r="G14" s="10">
        <f>IF(AND($B$12&gt;=E14,$B$12&lt;E15),1,0)</f>
        <v>0</v>
      </c>
    </row>
    <row r="15" spans="1:7" x14ac:dyDescent="0.3">
      <c r="A15" s="1" t="s">
        <v>5</v>
      </c>
      <c r="E15">
        <v>80001</v>
      </c>
      <c r="F15" s="12">
        <v>0.31</v>
      </c>
      <c r="G15" s="10">
        <f>IF(AND($B$12&gt;=E15,$B$12&lt;E16),1,0)</f>
        <v>0</v>
      </c>
    </row>
    <row r="16" spans="1:7" x14ac:dyDescent="0.3">
      <c r="A16" t="s">
        <v>6</v>
      </c>
      <c r="B16" s="6">
        <f>B35</f>
        <v>1720</v>
      </c>
      <c r="E16">
        <v>84001</v>
      </c>
      <c r="F16" s="12">
        <v>0.26</v>
      </c>
      <c r="G16" s="10">
        <f>IF(AND($B$12&gt;=E16,$B$12&lt;E17),1,0)</f>
        <v>0</v>
      </c>
    </row>
    <row r="17" spans="1:19" s="1" customFormat="1" x14ac:dyDescent="0.3">
      <c r="A17"/>
      <c r="B17"/>
      <c r="E17">
        <v>88001</v>
      </c>
      <c r="F17" s="12">
        <v>0.2</v>
      </c>
      <c r="G17" s="10">
        <f>IF(AND($B$12&gt;=E17,$B$12&lt;E18),1,0)</f>
        <v>0</v>
      </c>
      <c r="H17"/>
      <c r="I17"/>
      <c r="J17"/>
      <c r="K17"/>
      <c r="L17"/>
      <c r="M17"/>
      <c r="N17"/>
      <c r="O17"/>
      <c r="P17"/>
      <c r="Q17"/>
      <c r="R17"/>
      <c r="S17"/>
    </row>
    <row r="18" spans="1:19" x14ac:dyDescent="0.3">
      <c r="A18" s="1" t="s">
        <v>0</v>
      </c>
      <c r="B18" s="1"/>
      <c r="E18">
        <v>92001</v>
      </c>
      <c r="F18" s="12">
        <v>0.14000000000000001</v>
      </c>
      <c r="G18" s="10">
        <f>IF(AND($B$12&gt;=E18,$B$12&lt;E19),1,0)</f>
        <v>0</v>
      </c>
    </row>
    <row r="19" spans="1:19" x14ac:dyDescent="0.3">
      <c r="A19" t="s">
        <v>16</v>
      </c>
      <c r="B19" s="11">
        <v>13.5</v>
      </c>
      <c r="D19" s="10"/>
      <c r="E19">
        <v>96001</v>
      </c>
      <c r="F19" s="12">
        <v>0.08</v>
      </c>
      <c r="G19" s="10">
        <f>IF(AND($B$12&gt;=E19,$B$12&lt;E20),1,0)</f>
        <v>0</v>
      </c>
    </row>
    <row r="20" spans="1:19" x14ac:dyDescent="0.3">
      <c r="A20" t="s">
        <v>17</v>
      </c>
      <c r="B20" s="11">
        <v>11.5</v>
      </c>
      <c r="C20" s="19"/>
      <c r="D20" s="10"/>
      <c r="E20">
        <v>100001</v>
      </c>
      <c r="F20" s="12">
        <v>0</v>
      </c>
      <c r="G20" s="10">
        <f>IF(AND($B$12&gt;=E20),1,0)</f>
        <v>0</v>
      </c>
    </row>
    <row r="21" spans="1:19" x14ac:dyDescent="0.3">
      <c r="G21">
        <f>SUMPRODUCT(F4:F20,G4:G20)</f>
        <v>0.86</v>
      </c>
    </row>
    <row r="23" spans="1:19" x14ac:dyDescent="0.3">
      <c r="A23" s="1" t="s">
        <v>7</v>
      </c>
    </row>
    <row r="24" spans="1:19" x14ac:dyDescent="0.3">
      <c r="A24" s="10" t="s">
        <v>19</v>
      </c>
      <c r="B24" s="15">
        <f>IF(B5=FALSE,B11*G42,B11*G43)*100</f>
        <v>200</v>
      </c>
    </row>
    <row r="25" spans="1:19" x14ac:dyDescent="0.3">
      <c r="A25" t="s">
        <v>26</v>
      </c>
      <c r="B25" s="14">
        <f>MIN(B24,B9)</f>
        <v>200</v>
      </c>
      <c r="D25" s="10"/>
    </row>
    <row r="26" spans="1:19" x14ac:dyDescent="0.3">
      <c r="A26" s="2" t="s">
        <v>8</v>
      </c>
      <c r="B26" s="7">
        <f>B7-DAY(B7)+1</f>
        <v>43678</v>
      </c>
      <c r="E26" s="1" t="s">
        <v>20</v>
      </c>
    </row>
    <row r="27" spans="1:19" x14ac:dyDescent="0.3">
      <c r="A27" s="2" t="s">
        <v>9</v>
      </c>
      <c r="B27" s="7">
        <f>EOMONTH(B7,0)</f>
        <v>43708</v>
      </c>
      <c r="E27" t="s">
        <v>21</v>
      </c>
      <c r="F27" t="s">
        <v>22</v>
      </c>
      <c r="G27" t="s">
        <v>23</v>
      </c>
      <c r="H27" t="s">
        <v>24</v>
      </c>
    </row>
    <row r="28" spans="1:19" x14ac:dyDescent="0.3">
      <c r="A28" t="s">
        <v>13</v>
      </c>
      <c r="B28">
        <f>B27-B26+1</f>
        <v>31</v>
      </c>
      <c r="E28" s="12">
        <v>0</v>
      </c>
      <c r="F28" s="12">
        <v>0</v>
      </c>
      <c r="G28" s="10">
        <v>0</v>
      </c>
      <c r="H28" s="10">
        <v>0</v>
      </c>
    </row>
    <row r="29" spans="1:19" x14ac:dyDescent="0.3">
      <c r="A29" t="s">
        <v>14</v>
      </c>
      <c r="B29">
        <f>B8-B7+1</f>
        <v>31</v>
      </c>
      <c r="E29" s="12">
        <v>0.2</v>
      </c>
      <c r="F29" s="12">
        <v>0.2</v>
      </c>
      <c r="G29" s="14">
        <f>E29*2400</f>
        <v>480</v>
      </c>
      <c r="H29" s="14">
        <f>E29*1900</f>
        <v>380</v>
      </c>
    </row>
    <row r="30" spans="1:19" x14ac:dyDescent="0.3">
      <c r="A30" t="s">
        <v>10</v>
      </c>
      <c r="B30">
        <f>B29/B28</f>
        <v>1</v>
      </c>
      <c r="E30" s="12">
        <v>0.3</v>
      </c>
      <c r="F30" s="12">
        <v>0.3</v>
      </c>
      <c r="G30" s="14">
        <f t="shared" ref="G30:G37" si="1">E30*2400</f>
        <v>720</v>
      </c>
      <c r="H30" s="14">
        <f t="shared" ref="H30:H37" si="2">E30*1900</f>
        <v>570</v>
      </c>
    </row>
    <row r="31" spans="1:19" x14ac:dyDescent="0.3">
      <c r="A31" s="10" t="s">
        <v>38</v>
      </c>
      <c r="B31" s="19">
        <f>IF(B24&lt;B9,B13*B24/B9,B13)*B30</f>
        <v>2000</v>
      </c>
      <c r="E31" s="12">
        <v>0.4</v>
      </c>
      <c r="F31" s="12">
        <v>0.4</v>
      </c>
      <c r="G31" s="14">
        <f t="shared" si="1"/>
        <v>960</v>
      </c>
      <c r="H31" s="14">
        <f t="shared" si="2"/>
        <v>760</v>
      </c>
    </row>
    <row r="32" spans="1:19" x14ac:dyDescent="0.3">
      <c r="A32" t="s">
        <v>35</v>
      </c>
      <c r="B32" s="8">
        <f>G21*B31</f>
        <v>1720</v>
      </c>
      <c r="E32" s="12">
        <v>0.5</v>
      </c>
      <c r="F32" s="12">
        <v>0.5</v>
      </c>
      <c r="G32" s="14">
        <f t="shared" si="1"/>
        <v>1200</v>
      </c>
      <c r="H32" s="14">
        <f t="shared" si="2"/>
        <v>950</v>
      </c>
    </row>
    <row r="33" spans="1:8" x14ac:dyDescent="0.3">
      <c r="A33" s="10" t="s">
        <v>39</v>
      </c>
      <c r="B33" s="8">
        <f>IF(B4&gt;18,B20,B19)</f>
        <v>13.5</v>
      </c>
      <c r="E33" s="12">
        <v>0.6</v>
      </c>
      <c r="F33" s="12">
        <v>0.6</v>
      </c>
      <c r="G33" s="14">
        <f t="shared" si="1"/>
        <v>1440</v>
      </c>
      <c r="H33" s="14">
        <f t="shared" si="2"/>
        <v>1140</v>
      </c>
    </row>
    <row r="34" spans="1:8" x14ac:dyDescent="0.3">
      <c r="A34" t="s">
        <v>40</v>
      </c>
      <c r="B34" s="11">
        <f>B32/B24</f>
        <v>8.6</v>
      </c>
      <c r="E34" s="12">
        <v>0.7</v>
      </c>
      <c r="F34" s="12">
        <v>0.7</v>
      </c>
      <c r="G34" s="14">
        <f t="shared" si="1"/>
        <v>1680</v>
      </c>
      <c r="H34" s="14">
        <f t="shared" si="2"/>
        <v>1330</v>
      </c>
    </row>
    <row r="35" spans="1:8" x14ac:dyDescent="0.3">
      <c r="A35" s="20" t="s">
        <v>41</v>
      </c>
      <c r="B35" s="21">
        <f>MIN(B34,B33)*B24</f>
        <v>1720</v>
      </c>
      <c r="E35" s="12">
        <v>0.8</v>
      </c>
      <c r="F35" s="12">
        <v>0.8</v>
      </c>
      <c r="G35" s="14">
        <f t="shared" si="1"/>
        <v>1920</v>
      </c>
      <c r="H35" s="14">
        <f t="shared" si="2"/>
        <v>1520</v>
      </c>
    </row>
    <row r="36" spans="1:8" x14ac:dyDescent="0.3">
      <c r="B36" s="8"/>
      <c r="E36" s="12">
        <v>0.9</v>
      </c>
      <c r="F36" s="12">
        <v>0.9</v>
      </c>
      <c r="G36" s="14">
        <f>E36*2400</f>
        <v>2160</v>
      </c>
      <c r="H36" s="14">
        <f t="shared" si="2"/>
        <v>1710</v>
      </c>
    </row>
    <row r="37" spans="1:8" x14ac:dyDescent="0.3">
      <c r="B37" s="11"/>
      <c r="E37" s="12">
        <v>1</v>
      </c>
      <c r="F37" s="12">
        <v>1</v>
      </c>
      <c r="G37" s="14">
        <f t="shared" si="1"/>
        <v>2400</v>
      </c>
      <c r="H37" s="14">
        <f t="shared" si="2"/>
        <v>1900</v>
      </c>
    </row>
    <row r="40" spans="1:8" x14ac:dyDescent="0.3">
      <c r="E40" s="13" t="s">
        <v>36</v>
      </c>
    </row>
    <row r="41" spans="1:8" x14ac:dyDescent="0.3">
      <c r="E41" s="17" t="s">
        <v>33</v>
      </c>
    </row>
    <row r="42" spans="1:8" x14ac:dyDescent="0.3">
      <c r="E42" t="s">
        <v>28</v>
      </c>
      <c r="F42" s="17" t="s">
        <v>31</v>
      </c>
      <c r="G42">
        <f>2400/100/12</f>
        <v>2</v>
      </c>
    </row>
    <row r="43" spans="1:8" x14ac:dyDescent="0.3">
      <c r="E43" t="s">
        <v>24</v>
      </c>
      <c r="F43" s="17" t="s">
        <v>32</v>
      </c>
      <c r="G43">
        <f>1900/100/12</f>
        <v>1.5833333333333333</v>
      </c>
    </row>
    <row r="46" spans="1:8" x14ac:dyDescent="0.3">
      <c r="F46" s="17"/>
    </row>
  </sheetData>
  <conditionalFormatting sqref="G4:G21">
    <cfRule type="cellIs" dxfId="0" priority="5" stopIfTrue="1" operator="greater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53bc33c-7e51-42d1-8a72-72bcbf7ea968">
      <Terms xmlns="http://schemas.microsoft.com/office/infopath/2007/PartnerControls"/>
    </lcf76f155ced4ddcb4097134ff3c332f>
    <TaxCatchAll xmlns="55df0d9a-b115-40a4-96c1-9261dc1f94e8"/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711209C60F5007419C092DB1F82A4795" ma:contentTypeVersion="16" ma:contentTypeDescription="Ein neues Dokument erstellen." ma:contentTypeScope="" ma:versionID="94316b62271cb780543094c6379c4813">
  <xsd:schema xmlns:xsd="http://www.w3.org/2001/XMLSchema" xmlns:xs="http://www.w3.org/2001/XMLSchema" xmlns:p="http://schemas.microsoft.com/office/2006/metadata/properties" xmlns:ns2="d53bc33c-7e51-42d1-8a72-72bcbf7ea968" xmlns:ns3="55df0d9a-b115-40a4-96c1-9261dc1f94e8" targetNamespace="http://schemas.microsoft.com/office/2006/metadata/properties" ma:root="true" ma:fieldsID="c16a219da45f3b5d2107ebc0cec02726" ns2:_="" ns3:_="">
    <xsd:import namespace="d53bc33c-7e51-42d1-8a72-72bcbf7ea968"/>
    <xsd:import namespace="55df0d9a-b115-40a4-96c1-9261dc1f9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3bc33c-7e51-42d1-8a72-72bcbf7ea9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ildmarkierungen" ma:readOnly="false" ma:fieldId="{5cf76f15-5ced-4ddc-b409-7134ff3c332f}" ma:taxonomyMulti="true" ma:sspId="50a6da6f-5015-4d01-9cd4-c21afb5d42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df0d9a-b115-40a4-96c1-9261dc1f9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900add4a-7367-4294-b1be-48b13e0a2d2c}" ma:internalName="TaxCatchAll" ma:showField="CatchAllData" ma:web="55df0d9a-b115-40a4-96c1-9261dc1f94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272E27-A43E-4ACC-9F76-82198B275E73}">
  <ds:schemaRefs>
    <ds:schemaRef ds:uri="http://schemas.microsoft.com/office/2006/metadata/properties"/>
    <ds:schemaRef ds:uri="http://schemas.microsoft.com/office/infopath/2007/PartnerControls"/>
    <ds:schemaRef ds:uri="d53bc33c-7e51-42d1-8a72-72bcbf7ea968"/>
    <ds:schemaRef ds:uri="55df0d9a-b115-40a4-96c1-9261dc1f94e8"/>
  </ds:schemaRefs>
</ds:datastoreItem>
</file>

<file path=customXml/itemProps2.xml><?xml version="1.0" encoding="utf-8"?>
<ds:datastoreItem xmlns:ds="http://schemas.openxmlformats.org/officeDocument/2006/customXml" ds:itemID="{ED009974-9263-4834-A36B-E27411AE6EFB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6FA322F4-7675-4644-BDD4-F05CF72507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53bc33c-7e51-42d1-8a72-72bcbf7ea968"/>
    <ds:schemaRef ds:uri="55df0d9a-b115-40a4-96c1-9261dc1f9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33B25FF-61DD-4443-AFFF-B044A96AECF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4a6500c8-aece-4f95-9ff4-aa2f25229e5c}" enabled="0" method="" siteId="{4a6500c8-aece-4f95-9ff4-aa2f25229e5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Kita Rechner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Weibel Xaver</dc:creator>
  <cp:lastModifiedBy>Brunner Anita</cp:lastModifiedBy>
  <cp:lastPrinted>2018-11-28T11:56:01Z</cp:lastPrinted>
  <dcterms:created xsi:type="dcterms:W3CDTF">2018-03-01T06:09:10Z</dcterms:created>
  <dcterms:modified xsi:type="dcterms:W3CDTF">2022-12-02T10:35:46Z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2f74a6c8-d2f5-4e6b-831c-e01afb0bf628</vt:lpwstr>
  </property>
  <property fmtid="{D5CDD505-2E9C-101B-9397-08002B2CF9AE}" pid="3" name="MediaServiceImageTags">
    <vt:lpwstr/>
  </property>
</Properties>
</file>