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enja\Downloads\"/>
    </mc:Choice>
  </mc:AlternateContent>
  <xr:revisionPtr revIDLastSave="0" documentId="13_ncr:1_{8FCE1A55-2E17-4F7A-B37D-875FF528831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Kita" sheetId="8" r:id="rId1"/>
    <sheet name="Tagesfamilien" sheetId="9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5" i="8" l="1"/>
  <c r="C37" i="8"/>
  <c r="C31" i="8"/>
  <c r="C29" i="8"/>
  <c r="C28" i="8"/>
  <c r="C26" i="8"/>
  <c r="C27" i="8" s="1"/>
  <c r="C38" i="8" s="1"/>
  <c r="I25" i="8"/>
  <c r="G25" i="8"/>
  <c r="E25" i="8"/>
  <c r="E46" i="8"/>
  <c r="I47" i="8" l="1"/>
  <c r="I46" i="8"/>
  <c r="I31" i="8"/>
  <c r="I32" i="8" s="1"/>
  <c r="I34" i="8" s="1"/>
  <c r="I29" i="8"/>
  <c r="I26" i="8" s="1"/>
  <c r="I37" i="8" s="1"/>
  <c r="I28" i="8"/>
  <c r="I39" i="8" s="1"/>
  <c r="I27" i="8"/>
  <c r="I38" i="8" s="1"/>
  <c r="E47" i="8"/>
  <c r="E39" i="8"/>
  <c r="E31" i="8"/>
  <c r="E32" i="8" s="1"/>
  <c r="E34" i="8" s="1"/>
  <c r="E29" i="8"/>
  <c r="E26" i="8" s="1"/>
  <c r="E37" i="8" s="1"/>
  <c r="I43" i="8" l="1"/>
  <c r="E43" i="8"/>
  <c r="I40" i="8"/>
  <c r="I41" i="8" s="1"/>
  <c r="I42" i="8" s="1"/>
  <c r="I48" i="8"/>
  <c r="E48" i="8"/>
  <c r="E27" i="8"/>
  <c r="E38" i="8" s="1"/>
  <c r="E40" i="8" s="1"/>
  <c r="E41" i="8" s="1"/>
  <c r="E42" i="8" s="1"/>
  <c r="E28" i="8"/>
  <c r="I44" i="8" l="1"/>
  <c r="I45" i="8" s="1"/>
  <c r="I49" i="8" s="1"/>
  <c r="I50" i="8" s="1"/>
  <c r="E44" i="8"/>
  <c r="E45" i="8" s="1"/>
  <c r="E49" i="8" s="1"/>
  <c r="E50" i="8" s="1"/>
  <c r="E44" i="9"/>
  <c r="C44" i="9"/>
  <c r="C45" i="9" s="1"/>
  <c r="E37" i="9"/>
  <c r="C37" i="9"/>
  <c r="A37" i="9"/>
  <c r="A36" i="9"/>
  <c r="E29" i="9"/>
  <c r="E30" i="9" s="1"/>
  <c r="E32" i="9" s="1"/>
  <c r="C29" i="9"/>
  <c r="C30" i="9" s="1"/>
  <c r="C32" i="9" s="1"/>
  <c r="E27" i="9"/>
  <c r="E24" i="9" s="1"/>
  <c r="C27" i="9"/>
  <c r="C24" i="9" s="1"/>
  <c r="C35" i="9" s="1"/>
  <c r="E45" i="9" l="1"/>
  <c r="E26" i="9"/>
  <c r="E35" i="9"/>
  <c r="E25" i="9"/>
  <c r="E36" i="9"/>
  <c r="C41" i="9"/>
  <c r="E41" i="9"/>
  <c r="C46" i="8"/>
  <c r="C26" i="9" l="1"/>
  <c r="C25" i="9"/>
  <c r="C36" i="9" s="1"/>
  <c r="E38" i="9"/>
  <c r="E39" i="9" s="1"/>
  <c r="E40" i="9" s="1"/>
  <c r="E42" i="9" s="1"/>
  <c r="E43" i="9" s="1"/>
  <c r="E46" i="9" s="1"/>
  <c r="C39" i="8"/>
  <c r="C47" i="8"/>
  <c r="C32" i="8"/>
  <c r="C34" i="8" s="1"/>
  <c r="G31" i="8"/>
  <c r="G32" i="8" s="1"/>
  <c r="G47" i="8"/>
  <c r="A39" i="8"/>
  <c r="A38" i="8"/>
  <c r="G46" i="8"/>
  <c r="C38" i="9" l="1"/>
  <c r="C39" i="9" s="1"/>
  <c r="C40" i="9" s="1"/>
  <c r="C42" i="9" s="1"/>
  <c r="C43" i="9" s="1"/>
  <c r="C46" i="9" s="1"/>
  <c r="C48" i="8"/>
  <c r="C43" i="8"/>
  <c r="G34" i="8" l="1"/>
  <c r="G29" i="8"/>
  <c r="G26" i="8" l="1"/>
  <c r="G37" i="8" s="1"/>
  <c r="G28" i="8"/>
  <c r="G39" i="8" s="1"/>
  <c r="G43" i="8"/>
  <c r="G48" i="8"/>
  <c r="G27" i="8" l="1"/>
  <c r="G38" i="8"/>
  <c r="C40" i="8" l="1"/>
  <c r="C41" i="8" s="1"/>
  <c r="G40" i="8"/>
  <c r="G41" i="8" s="1"/>
  <c r="C42" i="8" l="1"/>
  <c r="C44" i="8" s="1"/>
  <c r="C45" i="8" s="1"/>
  <c r="C49" i="8" s="1"/>
  <c r="C50" i="8" s="1"/>
  <c r="G42" i="8"/>
  <c r="G44" i="8" s="1"/>
  <c r="G45" i="8" s="1"/>
  <c r="G49" i="8" s="1"/>
  <c r="G50" i="8" s="1"/>
</calcChain>
</file>

<file path=xl/sharedStrings.xml><?xml version="1.0" encoding="utf-8"?>
<sst xmlns="http://schemas.openxmlformats.org/spreadsheetml/2006/main" count="147" uniqueCount="58">
  <si>
    <t>Minimaltarif</t>
  </si>
  <si>
    <t>Kleinkind</t>
  </si>
  <si>
    <t>Säuglinge</t>
  </si>
  <si>
    <t>Vollkostentarif</t>
  </si>
  <si>
    <t>Einkommensabhängige Faktoren</t>
  </si>
  <si>
    <t>Tarife</t>
  </si>
  <si>
    <t>Obergrenze</t>
  </si>
  <si>
    <t>Selbstbehalt der Eltern</t>
  </si>
  <si>
    <t>Eingabe massgebendes Einkommen</t>
  </si>
  <si>
    <t>z</t>
  </si>
  <si>
    <t>Geschwisterbonus 2. Kind</t>
  </si>
  <si>
    <t>Geschwisterbonus 3. Kind</t>
  </si>
  <si>
    <t>Wochen pro Monat</t>
  </si>
  <si>
    <t>Eingabe Betreuungspensum</t>
  </si>
  <si>
    <t>Betreuungstage pro Woche</t>
  </si>
  <si>
    <t>KitaPlus Tarif (unabhängig von Einkommen)</t>
  </si>
  <si>
    <t>Untergrenze (maximaler BG)</t>
  </si>
  <si>
    <t>Selbstbehalt der Eltern * 50% * Vollkostentarif</t>
  </si>
  <si>
    <t>Selbstbehalt der Eltern * 70% * Vollkostentarif</t>
  </si>
  <si>
    <t xml:space="preserve">Minimaltarif / Vollkostentarif + (z * (massgebendes Einkommen - Untergrenze))
</t>
  </si>
  <si>
    <t>1-(minimaltarif / Vollkostentarif) / (Obergrenze - Untergrenze)</t>
  </si>
  <si>
    <t>Berechnungen</t>
  </si>
  <si>
    <t>Eingabe Zuschlag pro Tag</t>
  </si>
  <si>
    <t>Gutscheinhöhe pro Tag aufgrund Einkommen</t>
  </si>
  <si>
    <t>Tage pro Monat</t>
  </si>
  <si>
    <t>KitaPlus Zuschlag</t>
  </si>
  <si>
    <t>Geschwisternbonus 2. Kind</t>
  </si>
  <si>
    <t>Geschwisternbonus 3. Kind</t>
  </si>
  <si>
    <t>Zuschlag pro Tag</t>
  </si>
  <si>
    <t>KitaPlus Tarif</t>
  </si>
  <si>
    <t>Anspruchsberechtiges Betreuungspensum</t>
  </si>
  <si>
    <t>BG Pensum</t>
  </si>
  <si>
    <t>Stunden pro Monat</t>
  </si>
  <si>
    <t>Differenz Vollkosten und Gutschein</t>
  </si>
  <si>
    <t>Wenn Differenz Vollkosten und Gutschein &lt; Minimaler Selbstbehalt, wird zusätzlicher Selbstbehalt abgezogen.</t>
  </si>
  <si>
    <t>BG Rechner Kita ab 01.01.2022</t>
  </si>
  <si>
    <t>Minimaler Selbstbehalt</t>
  </si>
  <si>
    <t>Total Zuschläge pro Monat</t>
  </si>
  <si>
    <t>Bei 2. Kind WAHR eintragen. Beim ältesten Kind immer FALSCH</t>
  </si>
  <si>
    <t>Bei 3. Kind WAHR eintragen. Beim ältesten und 2. ältesten Kind immer FALSCH</t>
  </si>
  <si>
    <t>Zusätzlicher Selbstbehalt</t>
  </si>
  <si>
    <t>Gutschein pro Monat vor Zuschläge, vor Selbstbehalt</t>
  </si>
  <si>
    <t>Gutschein Pro Tag vor Zuschläge, vor Selbstbehalt</t>
  </si>
  <si>
    <t>Gutschein pro Monat vor Zuschläge</t>
  </si>
  <si>
    <t>Gutschein pro Monat</t>
  </si>
  <si>
    <t>Monatliche Vollkosten (ohne besondere Bedürfnisse / KitaPlus)</t>
  </si>
  <si>
    <t>Eingabe</t>
  </si>
  <si>
    <t>Total</t>
  </si>
  <si>
    <t>Eingabefelder</t>
  </si>
  <si>
    <t xml:space="preserve">Fr. </t>
  </si>
  <si>
    <t>BG Rechner Tagesfamilien ab 01.01.2022</t>
  </si>
  <si>
    <t>Eingabe Zuschlag erhöhter Betreuungsbedarf pro Tag</t>
  </si>
  <si>
    <t>Minimaler Auszahlungsbetrag</t>
  </si>
  <si>
    <t>Minimaler Betreuungsgutschein</t>
  </si>
  <si>
    <t>-</t>
  </si>
  <si>
    <t>Säugling</t>
  </si>
  <si>
    <t>Geschwisterbonus</t>
  </si>
  <si>
    <t>Monatliche Vollkosten (gekürzt)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</si>
</sst>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000000"/>
    <numFmt numFmtId="165" formatCode="0.0000%"/>
  </numFmts>
  <fonts count="9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i/>
      <sz val="10"/>
      <color theme="1"/>
      <name val="Arial"/>
      <family val="2"/>
    </font>
    <font>
      <sz val="10"/>
      <color rgb="FF3F3F76"/>
      <name val="Arial"/>
      <family val="2"/>
    </font>
    <font>
      <sz val="10"/>
      <name val="Arial"/>
      <family val="2"/>
    </font>
    <font>
      <sz val="8"/>
      <color theme="1"/>
      <name val="Arial"/>
      <family val="2"/>
    </font>
    <font>
      <sz val="14"/>
      <color theme="1"/>
      <name val="Arial"/>
      <family val="2"/>
    </font>
    <font>
      <b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theme="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" fillId="2" borderId="2" applyNumberFormat="0" applyAlignment="0" applyProtection="0"/>
  </cellStyleXfs>
  <cellXfs count="63">
    <xf numFmtId="0" fontId="0" fillId="0" borderId="0" xfId="0"/>
    <xf numFmtId="0" fontId="2" fillId="0" borderId="0" xfId="0" applyFont="1"/>
    <xf numFmtId="0" fontId="0" fillId="0" borderId="3" xfId="0" applyBorder="1"/>
    <xf numFmtId="0" fontId="7" fillId="0" borderId="0" xfId="0" applyFont="1"/>
    <xf numFmtId="3" fontId="4" fillId="6" borderId="3" xfId="2" applyNumberFormat="1" applyFill="1" applyBorder="1" applyAlignment="1" applyProtection="1">
      <protection locked="0"/>
    </xf>
    <xf numFmtId="3" fontId="4" fillId="6" borderId="4" xfId="2" applyNumberFormat="1" applyFill="1" applyBorder="1" applyAlignment="1" applyProtection="1">
      <protection locked="0"/>
    </xf>
    <xf numFmtId="9" fontId="4" fillId="6" borderId="3" xfId="1" applyFont="1" applyFill="1" applyBorder="1" applyAlignment="1" applyProtection="1">
      <protection locked="0"/>
    </xf>
    <xf numFmtId="9" fontId="4" fillId="6" borderId="4" xfId="1" applyFont="1" applyFill="1" applyBorder="1" applyAlignment="1" applyProtection="1">
      <protection locked="0"/>
    </xf>
    <xf numFmtId="3" fontId="4" fillId="6" borderId="3" xfId="2" applyNumberFormat="1" applyFill="1" applyBorder="1" applyProtection="1">
      <protection locked="0"/>
    </xf>
    <xf numFmtId="4" fontId="4" fillId="6" borderId="4" xfId="2" applyNumberFormat="1" applyFill="1" applyBorder="1" applyProtection="1">
      <protection locked="0"/>
    </xf>
    <xf numFmtId="0" fontId="7" fillId="0" borderId="0" xfId="0" applyFont="1" applyProtection="1"/>
    <xf numFmtId="0" fontId="0" fillId="0" borderId="0" xfId="0" applyProtection="1"/>
    <xf numFmtId="3" fontId="4" fillId="6" borderId="3" xfId="2" applyNumberFormat="1" applyFill="1" applyBorder="1" applyAlignment="1" applyProtection="1"/>
    <xf numFmtId="0" fontId="2" fillId="0" borderId="3" xfId="0" applyFont="1" applyBorder="1" applyAlignment="1" applyProtection="1">
      <alignment horizontal="right"/>
    </xf>
    <xf numFmtId="0" fontId="2" fillId="0" borderId="4" xfId="0" applyFont="1" applyBorder="1" applyAlignment="1" applyProtection="1">
      <alignment horizontal="right"/>
    </xf>
    <xf numFmtId="0" fontId="0" fillId="0" borderId="4" xfId="0" applyBorder="1" applyProtection="1"/>
    <xf numFmtId="0" fontId="0" fillId="5" borderId="0" xfId="0" applyFont="1" applyFill="1" applyProtection="1"/>
    <xf numFmtId="0" fontId="0" fillId="5" borderId="0" xfId="0" applyFill="1" applyProtection="1"/>
    <xf numFmtId="0" fontId="0" fillId="5" borderId="3" xfId="0" applyFill="1" applyBorder="1" applyAlignment="1" applyProtection="1">
      <alignment horizontal="right"/>
    </xf>
    <xf numFmtId="0" fontId="0" fillId="5" borderId="4" xfId="0" applyFill="1" applyBorder="1" applyAlignment="1" applyProtection="1">
      <alignment horizontal="right"/>
    </xf>
    <xf numFmtId="0" fontId="0" fillId="5" borderId="4" xfId="0" applyFill="1" applyBorder="1" applyProtection="1"/>
    <xf numFmtId="0" fontId="3" fillId="0" borderId="0" xfId="0" applyFont="1" applyProtection="1"/>
    <xf numFmtId="0" fontId="0" fillId="3" borderId="0" xfId="0" applyFont="1" applyFill="1" applyAlignment="1" applyProtection="1">
      <alignment horizontal="left"/>
    </xf>
    <xf numFmtId="0" fontId="0" fillId="0" borderId="0" xfId="0" applyBorder="1" applyProtection="1"/>
    <xf numFmtId="0" fontId="0" fillId="3" borderId="0" xfId="0" applyFont="1" applyFill="1" applyBorder="1" applyProtection="1"/>
    <xf numFmtId="0" fontId="0" fillId="0" borderId="3" xfId="0" applyBorder="1" applyProtection="1"/>
    <xf numFmtId="0" fontId="0" fillId="0" borderId="0" xfId="0" applyAlignment="1" applyProtection="1">
      <alignment wrapText="1"/>
    </xf>
    <xf numFmtId="3" fontId="0" fillId="0" borderId="3" xfId="0" applyNumberFormat="1" applyBorder="1" applyProtection="1"/>
    <xf numFmtId="3" fontId="0" fillId="0" borderId="4" xfId="0" applyNumberFormat="1" applyBorder="1" applyProtection="1"/>
    <xf numFmtId="4" fontId="0" fillId="0" borderId="4" xfId="0" applyNumberFormat="1" applyBorder="1" applyProtection="1"/>
    <xf numFmtId="0" fontId="5" fillId="3" borderId="0" xfId="0" applyFont="1" applyFill="1" applyProtection="1"/>
    <xf numFmtId="10" fontId="0" fillId="0" borderId="3" xfId="1" applyNumberFormat="1" applyFont="1" applyBorder="1" applyProtection="1"/>
    <xf numFmtId="0" fontId="5" fillId="3" borderId="4" xfId="0" applyFont="1" applyFill="1" applyBorder="1" applyProtection="1"/>
    <xf numFmtId="0" fontId="5" fillId="3" borderId="1" xfId="0" applyFont="1" applyFill="1" applyBorder="1" applyAlignment="1" applyProtection="1"/>
    <xf numFmtId="0" fontId="0" fillId="0" borderId="0" xfId="0" applyFont="1" applyProtection="1"/>
    <xf numFmtId="2" fontId="0" fillId="0" borderId="3" xfId="1" applyNumberFormat="1" applyFont="1" applyBorder="1" applyProtection="1"/>
    <xf numFmtId="0" fontId="0" fillId="3" borderId="0" xfId="0" applyFont="1" applyFill="1" applyProtection="1"/>
    <xf numFmtId="0" fontId="0" fillId="0" borderId="0" xfId="0" applyFill="1" applyProtection="1"/>
    <xf numFmtId="164" fontId="6" fillId="0" borderId="3" xfId="0" applyNumberFormat="1" applyFont="1" applyBorder="1" applyProtection="1"/>
    <xf numFmtId="0" fontId="6" fillId="0" borderId="4" xfId="0" applyFont="1" applyBorder="1" applyProtection="1"/>
    <xf numFmtId="2" fontId="0" fillId="0" borderId="3" xfId="0" applyNumberFormat="1" applyFont="1" applyBorder="1" applyProtection="1"/>
    <xf numFmtId="2" fontId="0" fillId="0" borderId="4" xfId="0" applyNumberFormat="1" applyFont="1" applyBorder="1" applyProtection="1"/>
    <xf numFmtId="4" fontId="0" fillId="0" borderId="0" xfId="0" applyNumberFormat="1" applyProtection="1"/>
    <xf numFmtId="0" fontId="0" fillId="0" borderId="0" xfId="0" applyFont="1" applyAlignment="1" applyProtection="1">
      <alignment wrapText="1"/>
    </xf>
    <xf numFmtId="0" fontId="2" fillId="0" borderId="0" xfId="0" applyFont="1" applyProtection="1"/>
    <xf numFmtId="0" fontId="8" fillId="4" borderId="0" xfId="0" applyFont="1" applyFill="1" applyProtection="1"/>
    <xf numFmtId="2" fontId="8" fillId="4" borderId="3" xfId="0" applyNumberFormat="1" applyFont="1" applyFill="1" applyBorder="1" applyProtection="1"/>
    <xf numFmtId="2" fontId="8" fillId="4" borderId="4" xfId="0" applyNumberFormat="1" applyFont="1" applyFill="1" applyBorder="1" applyProtection="1"/>
    <xf numFmtId="0" fontId="0" fillId="3" borderId="0" xfId="0" applyFill="1" applyProtection="1"/>
    <xf numFmtId="3" fontId="4" fillId="0" borderId="0" xfId="2" applyNumberFormat="1" applyFill="1" applyBorder="1" applyAlignment="1" applyProtection="1"/>
    <xf numFmtId="0" fontId="3" fillId="0" borderId="0" xfId="0" applyFont="1" applyFill="1" applyProtection="1"/>
    <xf numFmtId="0" fontId="0" fillId="0" borderId="3" xfId="0" applyFill="1" applyBorder="1" applyProtection="1"/>
    <xf numFmtId="0" fontId="0" fillId="0" borderId="4" xfId="0" applyFill="1" applyBorder="1" applyProtection="1"/>
    <xf numFmtId="0" fontId="6" fillId="0" borderId="0" xfId="0" applyFont="1" applyAlignment="1" applyProtection="1"/>
    <xf numFmtId="0" fontId="5" fillId="3" borderId="1" xfId="0" applyFont="1" applyFill="1" applyBorder="1" applyAlignment="1" applyProtection="1">
      <alignment horizontal="left"/>
    </xf>
    <xf numFmtId="165" fontId="0" fillId="0" borderId="3" xfId="1" applyNumberFormat="1" applyFont="1" applyBorder="1" applyProtection="1"/>
    <xf numFmtId="0" fontId="6" fillId="0" borderId="0" xfId="0" applyFont="1" applyFill="1" applyProtection="1"/>
    <xf numFmtId="0" fontId="2" fillId="0" borderId="4" xfId="0" applyFont="1" applyBorder="1" applyProtection="1"/>
    <xf numFmtId="2" fontId="0" fillId="0" borderId="0" xfId="0" applyNumberFormat="1" applyProtection="1"/>
    <xf numFmtId="1" fontId="0" fillId="0" borderId="0" xfId="0" applyNumberFormat="1" applyProtection="1"/>
    <xf numFmtId="9" fontId="4" fillId="3" borderId="4" xfId="1" applyFont="1" applyFill="1" applyBorder="1" applyAlignment="1" applyProtection="1">
      <protection locked="0"/>
    </xf>
    <xf numFmtId="1" fontId="5" fillId="3" borderId="3" xfId="1" applyNumberFormat="1" applyFont="1" applyFill="1" applyBorder="1" applyAlignment="1" applyProtection="1">
      <protection locked="0"/>
    </xf>
    <xf numFmtId="9" fontId="5" fillId="3" borderId="4" xfId="1" applyFont="1" applyFill="1" applyBorder="1" applyAlignment="1" applyProtection="1">
      <protection locked="0"/>
    </xf>
  </cellXfs>
  <cellStyles count="3">
    <cellStyle name="Eingabe" xfId="2" builtinId="20"/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6"/>
  <sheetViews>
    <sheetView showGridLines="0" tabSelected="1" zoomScale="85" zoomScaleNormal="85" workbookViewId="0">
      <selection activeCell="C20" sqref="C20"/>
    </sheetView>
  </sheetViews>
  <sheetFormatPr baseColWidth="10" defaultColWidth="11.44140625" defaultRowHeight="13.2" x14ac:dyDescent="0.25"/>
  <cols>
    <col min="1" max="1" width="50" style="11" customWidth="1"/>
    <col min="2" max="2" width="4.44140625" style="11" bestFit="1" customWidth="1"/>
    <col min="3" max="3" width="16" style="11" customWidth="1"/>
    <col min="4" max="4" width="3" style="11" customWidth="1"/>
    <col min="5" max="5" width="16" style="11" customWidth="1"/>
    <col min="6" max="6" width="3" style="11" customWidth="1"/>
    <col min="7" max="7" width="16" style="11" customWidth="1"/>
    <col min="8" max="8" width="3" style="11" customWidth="1"/>
    <col min="9" max="9" width="16" style="11" customWidth="1"/>
    <col min="10" max="10" width="3" style="11" customWidth="1"/>
    <col min="11" max="11" width="1.88671875" style="11" customWidth="1"/>
    <col min="12" max="12" width="94.88671875" style="11" bestFit="1" customWidth="1"/>
    <col min="13" max="16384" width="11.44140625" style="11"/>
  </cols>
  <sheetData>
    <row r="1" spans="1:12" ht="17.399999999999999" x14ac:dyDescent="0.3">
      <c r="A1" s="10" t="s">
        <v>35</v>
      </c>
      <c r="B1" s="10"/>
    </row>
    <row r="2" spans="1:12" x14ac:dyDescent="0.25">
      <c r="A2" s="12" t="s">
        <v>48</v>
      </c>
      <c r="B2" s="49"/>
    </row>
    <row r="3" spans="1:12" ht="3" customHeight="1" x14ac:dyDescent="0.25"/>
    <row r="4" spans="1:12" x14ac:dyDescent="0.25">
      <c r="C4" s="13" t="s">
        <v>55</v>
      </c>
      <c r="D4" s="57">
        <v>1</v>
      </c>
      <c r="E4" s="13" t="s">
        <v>55</v>
      </c>
      <c r="F4" s="57">
        <v>2</v>
      </c>
      <c r="G4" s="13" t="s">
        <v>1</v>
      </c>
      <c r="H4" s="14">
        <v>1</v>
      </c>
      <c r="I4" s="13" t="s">
        <v>1</v>
      </c>
      <c r="J4" s="14">
        <v>2</v>
      </c>
    </row>
    <row r="5" spans="1:12" x14ac:dyDescent="0.25">
      <c r="A5" s="16" t="s">
        <v>46</v>
      </c>
      <c r="B5" s="17"/>
      <c r="C5" s="18"/>
      <c r="D5" s="20"/>
      <c r="E5" s="18"/>
      <c r="F5" s="20"/>
      <c r="G5" s="18"/>
      <c r="H5" s="19"/>
      <c r="I5" s="18"/>
      <c r="J5" s="19"/>
    </row>
    <row r="6" spans="1:12" x14ac:dyDescent="0.25">
      <c r="A6" s="21" t="s">
        <v>45</v>
      </c>
      <c r="B6" s="21" t="s">
        <v>49</v>
      </c>
      <c r="C6" s="4">
        <v>2080</v>
      </c>
      <c r="D6" s="5"/>
      <c r="E6" s="4">
        <v>1640</v>
      </c>
      <c r="F6" s="5"/>
      <c r="G6" s="4">
        <v>1600</v>
      </c>
      <c r="H6" s="5"/>
      <c r="I6" s="4">
        <v>1600</v>
      </c>
      <c r="J6" s="5"/>
      <c r="L6" s="22"/>
    </row>
    <row r="7" spans="1:12" x14ac:dyDescent="0.25">
      <c r="A7" s="21" t="s">
        <v>13</v>
      </c>
      <c r="B7" s="21"/>
      <c r="C7" s="6">
        <v>0.8</v>
      </c>
      <c r="D7" s="7"/>
      <c r="E7" s="6">
        <v>0.6</v>
      </c>
      <c r="F7" s="7"/>
      <c r="G7" s="6">
        <v>0.6</v>
      </c>
      <c r="H7" s="7"/>
      <c r="I7" s="6">
        <v>0.6</v>
      </c>
      <c r="J7" s="7"/>
      <c r="K7" s="23"/>
      <c r="L7" s="24"/>
    </row>
    <row r="8" spans="1:12" x14ac:dyDescent="0.25">
      <c r="A8" s="21" t="s">
        <v>30</v>
      </c>
      <c r="B8" s="21"/>
      <c r="C8" s="6">
        <v>0.6</v>
      </c>
      <c r="D8" s="7"/>
      <c r="E8" s="6">
        <v>0.5</v>
      </c>
      <c r="F8" s="7"/>
      <c r="G8" s="6">
        <v>0.6</v>
      </c>
      <c r="H8" s="7"/>
      <c r="I8" s="6">
        <v>0.6</v>
      </c>
      <c r="J8" s="7"/>
      <c r="K8" s="23"/>
      <c r="L8" s="24"/>
    </row>
    <row r="9" spans="1:12" x14ac:dyDescent="0.25">
      <c r="A9" s="21" t="s">
        <v>8</v>
      </c>
      <c r="B9" s="21" t="s">
        <v>49</v>
      </c>
      <c r="C9" s="8">
        <v>50000</v>
      </c>
      <c r="D9" s="9"/>
      <c r="E9" s="8">
        <v>80000</v>
      </c>
      <c r="F9" s="9"/>
      <c r="G9" s="4">
        <v>120000</v>
      </c>
      <c r="H9" s="5"/>
      <c r="I9" s="4">
        <v>125001</v>
      </c>
      <c r="J9" s="5"/>
    </row>
    <row r="10" spans="1:12" x14ac:dyDescent="0.25">
      <c r="A10" s="21" t="s">
        <v>51</v>
      </c>
      <c r="B10" s="21" t="s">
        <v>49</v>
      </c>
      <c r="C10" s="8">
        <v>0</v>
      </c>
      <c r="D10" s="9"/>
      <c r="E10" s="8">
        <v>0</v>
      </c>
      <c r="F10" s="9"/>
      <c r="G10" s="4">
        <v>0</v>
      </c>
      <c r="H10" s="5"/>
      <c r="I10" s="4">
        <v>0</v>
      </c>
      <c r="J10" s="5"/>
    </row>
    <row r="11" spans="1:12" x14ac:dyDescent="0.25">
      <c r="A11" s="21" t="s">
        <v>25</v>
      </c>
      <c r="B11" s="21"/>
      <c r="C11" s="4" t="b">
        <v>0</v>
      </c>
      <c r="D11" s="9"/>
      <c r="E11" s="4" t="b">
        <v>1</v>
      </c>
      <c r="F11" s="9"/>
      <c r="G11" s="4" t="b">
        <v>0</v>
      </c>
      <c r="H11" s="5"/>
      <c r="I11" s="4" t="b">
        <v>0</v>
      </c>
      <c r="J11" s="5"/>
    </row>
    <row r="12" spans="1:12" x14ac:dyDescent="0.25">
      <c r="A12" s="21" t="s">
        <v>26</v>
      </c>
      <c r="B12" s="21"/>
      <c r="C12" s="4" t="b">
        <v>1</v>
      </c>
      <c r="D12" s="9"/>
      <c r="E12" s="4" t="b">
        <v>1</v>
      </c>
      <c r="F12" s="9"/>
      <c r="G12" s="4" t="b">
        <v>0</v>
      </c>
      <c r="H12" s="5"/>
      <c r="I12" s="4" t="b">
        <v>1</v>
      </c>
      <c r="J12" s="5"/>
      <c r="L12" s="11" t="s">
        <v>38</v>
      </c>
    </row>
    <row r="13" spans="1:12" x14ac:dyDescent="0.25">
      <c r="A13" s="21" t="s">
        <v>27</v>
      </c>
      <c r="B13" s="21"/>
      <c r="C13" s="4" t="b">
        <v>0</v>
      </c>
      <c r="D13" s="9"/>
      <c r="E13" s="4" t="b">
        <v>0</v>
      </c>
      <c r="F13" s="9"/>
      <c r="G13" s="4" t="b">
        <v>0</v>
      </c>
      <c r="H13" s="5"/>
      <c r="I13" s="4" t="b">
        <v>1</v>
      </c>
      <c r="J13" s="5"/>
      <c r="L13" s="11" t="s">
        <v>39</v>
      </c>
    </row>
    <row r="14" spans="1:12" x14ac:dyDescent="0.25">
      <c r="C14" s="13"/>
      <c r="D14" s="15"/>
      <c r="E14" s="13"/>
      <c r="F14" s="15"/>
      <c r="G14" s="13"/>
      <c r="H14" s="14"/>
      <c r="I14" s="13"/>
      <c r="J14" s="14"/>
    </row>
    <row r="15" spans="1:12" x14ac:dyDescent="0.25">
      <c r="A15" s="16" t="s">
        <v>5</v>
      </c>
      <c r="B15" s="17"/>
      <c r="C15" s="18"/>
      <c r="D15" s="20"/>
      <c r="E15" s="18"/>
      <c r="F15" s="20"/>
      <c r="G15" s="18"/>
      <c r="H15" s="19"/>
      <c r="I15" s="18"/>
      <c r="J15" s="19"/>
    </row>
    <row r="16" spans="1:12" x14ac:dyDescent="0.25">
      <c r="A16" s="11" t="s">
        <v>0</v>
      </c>
      <c r="B16" s="21" t="s">
        <v>49</v>
      </c>
      <c r="C16" s="25">
        <v>15</v>
      </c>
      <c r="D16" s="15"/>
      <c r="E16" s="25">
        <v>15</v>
      </c>
      <c r="F16" s="15"/>
      <c r="G16" s="25">
        <v>15</v>
      </c>
      <c r="H16" s="15"/>
      <c r="I16" s="25">
        <v>15</v>
      </c>
      <c r="J16" s="15"/>
    </row>
    <row r="17" spans="1:15" x14ac:dyDescent="0.25">
      <c r="A17" s="11" t="s">
        <v>3</v>
      </c>
      <c r="B17" s="21" t="s">
        <v>49</v>
      </c>
      <c r="C17" s="25">
        <v>160</v>
      </c>
      <c r="D17" s="15"/>
      <c r="E17" s="25">
        <v>160</v>
      </c>
      <c r="F17" s="15"/>
      <c r="G17" s="25">
        <v>130</v>
      </c>
      <c r="H17" s="15"/>
      <c r="I17" s="25">
        <v>130</v>
      </c>
      <c r="J17" s="15"/>
    </row>
    <row r="18" spans="1:15" x14ac:dyDescent="0.25">
      <c r="A18" s="11" t="s">
        <v>15</v>
      </c>
      <c r="B18" s="21" t="s">
        <v>49</v>
      </c>
      <c r="C18" s="25">
        <v>32</v>
      </c>
      <c r="D18" s="15"/>
      <c r="E18" s="25">
        <v>32</v>
      </c>
      <c r="F18" s="15"/>
      <c r="G18" s="25">
        <v>32</v>
      </c>
      <c r="H18" s="15"/>
      <c r="I18" s="25">
        <v>32</v>
      </c>
      <c r="J18" s="15"/>
    </row>
    <row r="19" spans="1:15" x14ac:dyDescent="0.25">
      <c r="C19" s="25"/>
      <c r="D19" s="15"/>
      <c r="E19" s="25"/>
      <c r="F19" s="15"/>
      <c r="G19" s="25"/>
      <c r="H19" s="15"/>
      <c r="I19" s="25"/>
      <c r="J19" s="15"/>
    </row>
    <row r="20" spans="1:15" ht="12.75" customHeight="1" x14ac:dyDescent="0.25">
      <c r="A20" s="16" t="s">
        <v>4</v>
      </c>
      <c r="B20" s="17"/>
      <c r="C20" s="18"/>
      <c r="D20" s="20"/>
      <c r="E20" s="18"/>
      <c r="F20" s="20"/>
      <c r="G20" s="18"/>
      <c r="H20" s="19"/>
      <c r="I20" s="18"/>
      <c r="J20" s="19"/>
    </row>
    <row r="21" spans="1:15" x14ac:dyDescent="0.25">
      <c r="A21" s="26" t="s">
        <v>16</v>
      </c>
      <c r="B21" s="21" t="s">
        <v>49</v>
      </c>
      <c r="C21" s="27">
        <v>48000</v>
      </c>
      <c r="D21" s="29"/>
      <c r="E21" s="27">
        <v>48000</v>
      </c>
      <c r="F21" s="29"/>
      <c r="G21" s="27">
        <v>48000</v>
      </c>
      <c r="H21" s="28"/>
      <c r="I21" s="27">
        <v>48000</v>
      </c>
      <c r="J21" s="28"/>
    </row>
    <row r="22" spans="1:15" x14ac:dyDescent="0.25">
      <c r="A22" s="11" t="s">
        <v>6</v>
      </c>
      <c r="B22" s="21" t="s">
        <v>49</v>
      </c>
      <c r="C22" s="27">
        <v>125000</v>
      </c>
      <c r="D22" s="29"/>
      <c r="E22" s="27">
        <v>125000</v>
      </c>
      <c r="F22" s="29"/>
      <c r="G22" s="27">
        <v>125000</v>
      </c>
      <c r="H22" s="28"/>
      <c r="I22" s="27">
        <v>125000</v>
      </c>
      <c r="J22" s="28"/>
    </row>
    <row r="23" spans="1:15" x14ac:dyDescent="0.25">
      <c r="C23" s="25"/>
      <c r="D23" s="15"/>
      <c r="E23" s="25"/>
      <c r="F23" s="15"/>
      <c r="G23" s="25"/>
      <c r="H23" s="15"/>
      <c r="I23" s="25"/>
      <c r="J23" s="15"/>
    </row>
    <row r="24" spans="1:15" x14ac:dyDescent="0.25">
      <c r="A24" s="16" t="s">
        <v>21</v>
      </c>
      <c r="B24" s="17"/>
      <c r="C24" s="18"/>
      <c r="D24" s="20"/>
      <c r="E24" s="18"/>
      <c r="F24" s="20"/>
      <c r="G24" s="18"/>
      <c r="H24" s="19"/>
      <c r="I24" s="18"/>
      <c r="J24" s="19"/>
    </row>
    <row r="25" spans="1:15" x14ac:dyDescent="0.25">
      <c r="A25" s="21" t="s">
        <v>57</v>
      </c>
      <c r="B25" s="21"/>
      <c r="C25" s="61">
        <f>IF(C8&lt;C7,C8/C7*C6,C6)</f>
        <v>1559.9999999999998</v>
      </c>
      <c r="D25" s="62"/>
      <c r="E25" s="61">
        <f>IF(E8&lt;E7,E8/E7*E6,E6)</f>
        <v>1366.6666666666667</v>
      </c>
      <c r="F25" s="62"/>
      <c r="G25" s="61">
        <f>IF(G8&lt;G7,G8/G7*G6,G6)</f>
        <v>1600</v>
      </c>
      <c r="H25" s="62"/>
      <c r="I25" s="61">
        <f>IF(I8&lt;I7,I8/I7*I6,I6)</f>
        <v>1600</v>
      </c>
      <c r="J25" s="60"/>
      <c r="K25" s="23"/>
      <c r="L25" s="24"/>
    </row>
    <row r="26" spans="1:15" x14ac:dyDescent="0.25">
      <c r="A26" s="30" t="s">
        <v>7</v>
      </c>
      <c r="B26" s="30"/>
      <c r="C26" s="55">
        <f>IF(C9&lt;=125000,((C16/C17)+((C29*(C9-C21)))),101%)</f>
        <v>0.11728896103896104</v>
      </c>
      <c r="D26" s="32"/>
      <c r="E26" s="55">
        <f>IF(E9&lt;=125000,((E16/E17)+((E29*(E9-E21)))),101%)</f>
        <v>0.47037337662337664</v>
      </c>
      <c r="F26" s="32"/>
      <c r="G26" s="55">
        <f>IF(((G16/G17)+((G29*(G9-G21))))&lt;=100%,((G16/G17)+((G29*(G9-G21)))),100%)</f>
        <v>0.94255744255744267</v>
      </c>
      <c r="H26" s="32"/>
      <c r="I26" s="55">
        <f>IF(((I16/I17)+((I29*(I9-I21))))&lt;=100%,((I16/I17)+((I29*(I9-I21)))),100%)</f>
        <v>1</v>
      </c>
      <c r="J26" s="32"/>
      <c r="K26" s="30"/>
      <c r="L26" s="54" t="s">
        <v>19</v>
      </c>
    </row>
    <row r="27" spans="1:15" x14ac:dyDescent="0.25">
      <c r="A27" s="34" t="s">
        <v>10</v>
      </c>
      <c r="B27" s="21" t="s">
        <v>49</v>
      </c>
      <c r="C27" s="35">
        <f>IF(C$9&lt;=125000,C$26*50%*C$17,0)</f>
        <v>9.3831168831168839</v>
      </c>
      <c r="D27" s="15"/>
      <c r="E27" s="35">
        <f>IF(E$9&lt;=125000,E$26*50%*E$17,0)</f>
        <v>37.629870129870127</v>
      </c>
      <c r="F27" s="15"/>
      <c r="G27" s="35">
        <f>IF(G$9&lt;=125000,G$26*50%*G$17,0)</f>
        <v>61.266233766233775</v>
      </c>
      <c r="H27" s="15"/>
      <c r="I27" s="35">
        <f>IF(I$9&lt;=125000,I$26*50%*I$17,0)</f>
        <v>0</v>
      </c>
      <c r="J27" s="15"/>
      <c r="L27" s="36" t="s">
        <v>17</v>
      </c>
    </row>
    <row r="28" spans="1:15" ht="12.75" customHeight="1" x14ac:dyDescent="0.25">
      <c r="A28" s="34" t="s">
        <v>11</v>
      </c>
      <c r="B28" s="21" t="s">
        <v>49</v>
      </c>
      <c r="C28" s="35">
        <f>IF(C$9&lt;=125000,C$26*70%*C$17,0)</f>
        <v>13.136363636363635</v>
      </c>
      <c r="D28" s="15"/>
      <c r="E28" s="35">
        <f>IF(E$9&lt;=125000,E$26*70%*E$17,0)</f>
        <v>52.681818181818173</v>
      </c>
      <c r="F28" s="15"/>
      <c r="G28" s="35">
        <f>IF(G$9&lt;=125000,G$26*70%*G$17,0)</f>
        <v>85.77272727272728</v>
      </c>
      <c r="H28" s="15"/>
      <c r="I28" s="35">
        <f>IF(I$9&lt;=125000,I$26*70%*I$17,0)</f>
        <v>0</v>
      </c>
      <c r="J28" s="15"/>
      <c r="L28" s="36" t="s">
        <v>18</v>
      </c>
      <c r="N28" s="37"/>
      <c r="O28" s="37"/>
    </row>
    <row r="29" spans="1:15" x14ac:dyDescent="0.25">
      <c r="A29" s="34" t="s">
        <v>9</v>
      </c>
      <c r="B29" s="34"/>
      <c r="C29" s="38">
        <f>((1-(C16/C17))/(C22-C21))</f>
        <v>1.1769480519480519E-5</v>
      </c>
      <c r="D29" s="15"/>
      <c r="E29" s="38">
        <f>((1-(E16/E17))/(E22-E21))</f>
        <v>1.1769480519480519E-5</v>
      </c>
      <c r="F29" s="15"/>
      <c r="G29" s="38">
        <f>((1-(G16/G17))/(G22-G21))</f>
        <v>1.1488511488511489E-5</v>
      </c>
      <c r="H29" s="39"/>
      <c r="I29" s="38">
        <f>((1-(I16/I17))/(I22-I21))</f>
        <v>1.1488511488511489E-5</v>
      </c>
      <c r="J29" s="39"/>
      <c r="L29" s="22" t="s">
        <v>20</v>
      </c>
      <c r="N29" s="37"/>
      <c r="O29" s="37"/>
    </row>
    <row r="30" spans="1:15" x14ac:dyDescent="0.25">
      <c r="A30" s="34" t="s">
        <v>53</v>
      </c>
      <c r="B30" s="34"/>
      <c r="C30" s="35">
        <v>12.6</v>
      </c>
      <c r="D30" s="15"/>
      <c r="E30" s="35">
        <v>12.6</v>
      </c>
      <c r="F30" s="15"/>
      <c r="G30" s="35">
        <v>10</v>
      </c>
      <c r="H30" s="39"/>
      <c r="I30" s="35">
        <v>10</v>
      </c>
      <c r="J30" s="39"/>
      <c r="L30" s="22"/>
      <c r="N30" s="37"/>
      <c r="O30" s="37"/>
    </row>
    <row r="31" spans="1:15" x14ac:dyDescent="0.25">
      <c r="A31" s="34" t="s">
        <v>31</v>
      </c>
      <c r="B31" s="34"/>
      <c r="C31" s="31">
        <f>MIN(C7:C8)</f>
        <v>0.6</v>
      </c>
      <c r="D31" s="15"/>
      <c r="E31" s="31">
        <f>MIN(E7:E8)</f>
        <v>0.5</v>
      </c>
      <c r="F31" s="15"/>
      <c r="G31" s="31">
        <f>MIN(G7:G8)</f>
        <v>0.6</v>
      </c>
      <c r="H31" s="39"/>
      <c r="I31" s="31">
        <f>MIN(I7:I8)</f>
        <v>0.6</v>
      </c>
      <c r="J31" s="39"/>
      <c r="L31" s="22"/>
      <c r="N31" s="37"/>
      <c r="O31" s="37"/>
    </row>
    <row r="32" spans="1:15" x14ac:dyDescent="0.25">
      <c r="A32" s="34" t="s">
        <v>14</v>
      </c>
      <c r="B32" s="34"/>
      <c r="C32" s="25">
        <f>C31*5</f>
        <v>3</v>
      </c>
      <c r="D32" s="15"/>
      <c r="E32" s="25">
        <f>E31*5</f>
        <v>2.5</v>
      </c>
      <c r="F32" s="15"/>
      <c r="G32" s="25">
        <f>G31*5</f>
        <v>3</v>
      </c>
      <c r="H32" s="15"/>
      <c r="I32" s="25">
        <f>I31*5</f>
        <v>3</v>
      </c>
      <c r="J32" s="15"/>
      <c r="L32" s="22"/>
      <c r="N32" s="37"/>
      <c r="O32" s="37"/>
    </row>
    <row r="33" spans="1:15" x14ac:dyDescent="0.25">
      <c r="A33" s="11" t="s">
        <v>12</v>
      </c>
      <c r="C33" s="25">
        <v>4.0999999999999996</v>
      </c>
      <c r="D33" s="15"/>
      <c r="E33" s="25">
        <v>4.0999999999999996</v>
      </c>
      <c r="F33" s="15"/>
      <c r="G33" s="25">
        <v>4.0999999999999996</v>
      </c>
      <c r="H33" s="15"/>
      <c r="I33" s="25">
        <v>4.0999999999999996</v>
      </c>
      <c r="J33" s="15"/>
      <c r="L33" s="22"/>
      <c r="N33" s="37"/>
      <c r="O33" s="37"/>
    </row>
    <row r="34" spans="1:15" x14ac:dyDescent="0.25">
      <c r="A34" s="11" t="s">
        <v>24</v>
      </c>
      <c r="C34" s="25">
        <f>C32*C33</f>
        <v>12.299999999999999</v>
      </c>
      <c r="D34" s="15"/>
      <c r="E34" s="25">
        <f>E32*E33</f>
        <v>10.25</v>
      </c>
      <c r="F34" s="15"/>
      <c r="G34" s="25">
        <f>G32*G33</f>
        <v>12.299999999999999</v>
      </c>
      <c r="H34" s="15"/>
      <c r="I34" s="25">
        <f>I32*I33</f>
        <v>12.299999999999999</v>
      </c>
      <c r="J34" s="15"/>
      <c r="N34" s="37"/>
      <c r="O34" s="37"/>
    </row>
    <row r="35" spans="1:15" x14ac:dyDescent="0.25">
      <c r="A35" s="34"/>
      <c r="B35" s="34"/>
      <c r="C35" s="38"/>
      <c r="D35" s="15"/>
      <c r="E35" s="38"/>
      <c r="F35" s="15"/>
      <c r="G35" s="38"/>
      <c r="H35" s="39"/>
      <c r="I35" s="38"/>
      <c r="J35" s="39"/>
      <c r="L35" s="22"/>
      <c r="N35" s="37"/>
      <c r="O35" s="37"/>
    </row>
    <row r="36" spans="1:15" x14ac:dyDescent="0.25">
      <c r="A36" s="16" t="s">
        <v>47</v>
      </c>
      <c r="B36" s="17"/>
      <c r="C36" s="18"/>
      <c r="D36" s="20"/>
      <c r="E36" s="18"/>
      <c r="F36" s="20"/>
      <c r="G36" s="18"/>
      <c r="H36" s="19"/>
      <c r="I36" s="18"/>
      <c r="J36" s="19"/>
      <c r="M36" s="37"/>
      <c r="N36" s="37"/>
    </row>
    <row r="37" spans="1:15" x14ac:dyDescent="0.25">
      <c r="A37" s="34" t="s">
        <v>23</v>
      </c>
      <c r="B37" s="21" t="s">
        <v>49</v>
      </c>
      <c r="C37" s="40">
        <f>IF((C17*(1-C26))&gt;C30,(C17*(1-C26)),IF(C26&lt;=100%,C30,IF(C26&gt;100%,0)))</f>
        <v>141.23376623376623</v>
      </c>
      <c r="D37" s="41"/>
      <c r="E37" s="40">
        <f>IF((E17*(1-E26))&gt;E30,(E17*(1-E26)),IF(E26&lt;=100%,E30,IF(E26&gt;100%,0)))</f>
        <v>84.740259740259745</v>
      </c>
      <c r="F37" s="41"/>
      <c r="G37" s="40">
        <f>IF((G17*(1-G26))&gt;G30,(G17*(1-G26)),IF(G9&lt;=125000,G30,0))</f>
        <v>10</v>
      </c>
      <c r="H37" s="41"/>
      <c r="I37" s="40">
        <f>IF((I17*(1-I26))&gt;I30,(I17*(1-I26)),IF(I9&lt;=125000,I30,0))</f>
        <v>0</v>
      </c>
      <c r="J37" s="41"/>
      <c r="K37" s="42"/>
    </row>
    <row r="38" spans="1:15" x14ac:dyDescent="0.25">
      <c r="A38" s="34" t="str">
        <f>A12</f>
        <v>Geschwisternbonus 2. Kind</v>
      </c>
      <c r="B38" s="21" t="s">
        <v>49</v>
      </c>
      <c r="C38" s="40">
        <f>IF(C12,C27,0)</f>
        <v>9.3831168831168839</v>
      </c>
      <c r="D38" s="41"/>
      <c r="E38" s="40">
        <f>IF(E12,E27,0)</f>
        <v>37.629870129870127</v>
      </c>
      <c r="F38" s="41"/>
      <c r="G38" s="40">
        <f>IF(G12,G27,0)</f>
        <v>0</v>
      </c>
      <c r="H38" s="41"/>
      <c r="I38" s="40">
        <f>IF(I12,I27,0)</f>
        <v>0</v>
      </c>
      <c r="J38" s="41"/>
      <c r="K38" s="42"/>
      <c r="L38" s="56"/>
    </row>
    <row r="39" spans="1:15" x14ac:dyDescent="0.25">
      <c r="A39" s="34" t="str">
        <f>A13</f>
        <v>Geschwisternbonus 3. Kind</v>
      </c>
      <c r="B39" s="21" t="s">
        <v>49</v>
      </c>
      <c r="C39" s="40">
        <f>IF(C13,C28,0)</f>
        <v>0</v>
      </c>
      <c r="D39" s="41"/>
      <c r="E39" s="40">
        <f>IF(E13,E28,0)</f>
        <v>0</v>
      </c>
      <c r="F39" s="41"/>
      <c r="G39" s="40">
        <f>IF(G13,G28,0)</f>
        <v>0</v>
      </c>
      <c r="H39" s="41"/>
      <c r="I39" s="40">
        <f>IF(I13,I28,0)</f>
        <v>0</v>
      </c>
      <c r="J39" s="41"/>
      <c r="K39" s="42"/>
      <c r="L39" s="22"/>
    </row>
    <row r="40" spans="1:15" x14ac:dyDescent="0.25">
      <c r="A40" s="43" t="s">
        <v>42</v>
      </c>
      <c r="B40" s="21" t="s">
        <v>49</v>
      </c>
      <c r="C40" s="40">
        <f>C39+C38+C37</f>
        <v>150.61688311688312</v>
      </c>
      <c r="D40" s="41"/>
      <c r="E40" s="40">
        <f>E39+E38+E37</f>
        <v>122.37012987012987</v>
      </c>
      <c r="F40" s="41"/>
      <c r="G40" s="40">
        <f>G39+G38+G37</f>
        <v>10</v>
      </c>
      <c r="H40" s="41"/>
      <c r="I40" s="40">
        <f>I39+I38+I37</f>
        <v>0</v>
      </c>
      <c r="J40" s="41"/>
      <c r="K40" s="42"/>
    </row>
    <row r="41" spans="1:15" x14ac:dyDescent="0.25">
      <c r="A41" s="44" t="s">
        <v>41</v>
      </c>
      <c r="B41" s="21" t="s">
        <v>49</v>
      </c>
      <c r="C41" s="40">
        <f>C40*C34</f>
        <v>1852.5876623376621</v>
      </c>
      <c r="D41" s="41"/>
      <c r="E41" s="40">
        <f>E40*E34</f>
        <v>1254.2938311688313</v>
      </c>
      <c r="F41" s="41"/>
      <c r="G41" s="40">
        <f>G40*G34</f>
        <v>122.99999999999999</v>
      </c>
      <c r="H41" s="41"/>
      <c r="I41" s="40">
        <f>I40*I34</f>
        <v>0</v>
      </c>
      <c r="J41" s="41"/>
      <c r="K41" s="42"/>
    </row>
    <row r="42" spans="1:15" x14ac:dyDescent="0.25">
      <c r="A42" s="34" t="s">
        <v>33</v>
      </c>
      <c r="B42" s="21" t="s">
        <v>49</v>
      </c>
      <c r="C42" s="40">
        <f>C25-C41</f>
        <v>-292.58766233766232</v>
      </c>
      <c r="D42" s="41"/>
      <c r="E42" s="40">
        <f>E25-E41</f>
        <v>112.37283549783547</v>
      </c>
      <c r="F42" s="41"/>
      <c r="G42" s="40">
        <f>G25-G41</f>
        <v>1477</v>
      </c>
      <c r="H42" s="41"/>
      <c r="I42" s="40">
        <f>I25-I41</f>
        <v>1600</v>
      </c>
      <c r="J42" s="41"/>
      <c r="K42" s="42"/>
    </row>
    <row r="43" spans="1:15" x14ac:dyDescent="0.25">
      <c r="A43" s="34" t="s">
        <v>36</v>
      </c>
      <c r="B43" s="21" t="s">
        <v>49</v>
      </c>
      <c r="C43" s="40">
        <f>C16*C34</f>
        <v>184.49999999999997</v>
      </c>
      <c r="D43" s="41"/>
      <c r="E43" s="40">
        <f>E16*E34</f>
        <v>153.75</v>
      </c>
      <c r="F43" s="41"/>
      <c r="G43" s="40">
        <f>G16*G34</f>
        <v>184.49999999999997</v>
      </c>
      <c r="H43" s="41"/>
      <c r="I43" s="40">
        <f>I16*I34</f>
        <v>184.49999999999997</v>
      </c>
      <c r="J43" s="41"/>
      <c r="K43" s="42"/>
      <c r="L43" s="53" t="s">
        <v>34</v>
      </c>
    </row>
    <row r="44" spans="1:15" x14ac:dyDescent="0.25">
      <c r="A44" s="34" t="s">
        <v>40</v>
      </c>
      <c r="B44" s="21" t="s">
        <v>49</v>
      </c>
      <c r="C44" s="40">
        <f>IF((C43-C42)&gt;=0,(C43-C42),0)</f>
        <v>477.08766233766232</v>
      </c>
      <c r="D44" s="41"/>
      <c r="E44" s="40">
        <f>IF((E43-E42)&gt;=0,(E43-E42),0)</f>
        <v>41.377164502164533</v>
      </c>
      <c r="F44" s="41"/>
      <c r="G44" s="40">
        <f>IF((G43-G42)&gt;=0,(G43-G42),0)</f>
        <v>0</v>
      </c>
      <c r="H44" s="41"/>
      <c r="I44" s="40">
        <f>IF((I43-I42)&gt;=0,(I43-I42),0)</f>
        <v>0</v>
      </c>
      <c r="J44" s="41"/>
      <c r="K44" s="42"/>
    </row>
    <row r="45" spans="1:15" x14ac:dyDescent="0.25">
      <c r="A45" s="44" t="s">
        <v>43</v>
      </c>
      <c r="B45" s="21" t="s">
        <v>49</v>
      </c>
      <c r="C45" s="40">
        <f>C41-C44</f>
        <v>1375.4999999999998</v>
      </c>
      <c r="D45" s="41"/>
      <c r="E45" s="40">
        <f>E41-E44</f>
        <v>1212.9166666666667</v>
      </c>
      <c r="F45" s="41"/>
      <c r="G45" s="40">
        <f>G41-G44</f>
        <v>122.99999999999999</v>
      </c>
      <c r="H45" s="41"/>
      <c r="I45" s="40">
        <f>I41-I44</f>
        <v>0</v>
      </c>
      <c r="J45" s="41"/>
      <c r="K45" s="42"/>
    </row>
    <row r="46" spans="1:15" x14ac:dyDescent="0.25">
      <c r="A46" s="34" t="s">
        <v>28</v>
      </c>
      <c r="B46" s="21" t="s">
        <v>49</v>
      </c>
      <c r="C46" s="40">
        <f>C10</f>
        <v>0</v>
      </c>
      <c r="D46" s="41"/>
      <c r="E46" s="40">
        <f>E10</f>
        <v>0</v>
      </c>
      <c r="F46" s="41"/>
      <c r="G46" s="40">
        <f>G10</f>
        <v>0</v>
      </c>
      <c r="H46" s="41"/>
      <c r="I46" s="40">
        <f>I10</f>
        <v>0</v>
      </c>
      <c r="J46" s="41"/>
      <c r="K46" s="42"/>
    </row>
    <row r="47" spans="1:15" x14ac:dyDescent="0.25">
      <c r="A47" s="21" t="s">
        <v>29</v>
      </c>
      <c r="B47" s="21" t="s">
        <v>49</v>
      </c>
      <c r="C47" s="40">
        <f>IF(C11,C18,0)</f>
        <v>0</v>
      </c>
      <c r="D47" s="41"/>
      <c r="E47" s="40">
        <f>IF(E11,E18,0)</f>
        <v>32</v>
      </c>
      <c r="F47" s="41"/>
      <c r="G47" s="40">
        <f>IF(G11,G18,0)</f>
        <v>0</v>
      </c>
      <c r="H47" s="41"/>
      <c r="I47" s="40">
        <f>IF(I11,I18,0)</f>
        <v>0</v>
      </c>
      <c r="J47" s="41"/>
      <c r="K47" s="42"/>
    </row>
    <row r="48" spans="1:15" x14ac:dyDescent="0.25">
      <c r="A48" s="34" t="s">
        <v>37</v>
      </c>
      <c r="B48" s="21" t="s">
        <v>49</v>
      </c>
      <c r="C48" s="40">
        <f>(C46+C47)*C34</f>
        <v>0</v>
      </c>
      <c r="D48" s="41"/>
      <c r="E48" s="40">
        <f>(E46+E47)*E34</f>
        <v>328</v>
      </c>
      <c r="F48" s="41"/>
      <c r="G48" s="40">
        <f>(G46+G47)*G34</f>
        <v>0</v>
      </c>
      <c r="H48" s="41"/>
      <c r="I48" s="40">
        <f>(I46+I47)*I34</f>
        <v>0</v>
      </c>
      <c r="J48" s="41"/>
    </row>
    <row r="49" spans="1:12" x14ac:dyDescent="0.25">
      <c r="A49" s="45" t="s">
        <v>44</v>
      </c>
      <c r="B49" s="45" t="s">
        <v>49</v>
      </c>
      <c r="C49" s="46">
        <f>C45+C48</f>
        <v>1375.4999999999998</v>
      </c>
      <c r="D49" s="47"/>
      <c r="E49" s="46">
        <f>E45+E48</f>
        <v>1540.9166666666667</v>
      </c>
      <c r="F49" s="47"/>
      <c r="G49" s="46">
        <f>G45+G48</f>
        <v>122.99999999999999</v>
      </c>
      <c r="H49" s="47"/>
      <c r="I49" s="46">
        <f>I45+I48</f>
        <v>0</v>
      </c>
      <c r="J49" s="47"/>
    </row>
    <row r="50" spans="1:12" x14ac:dyDescent="0.25">
      <c r="A50" s="11" t="s">
        <v>56</v>
      </c>
      <c r="C50" s="58">
        <f>IF((C34*(C38+C39))&lt;C49,(C34*(C38+C39)),(C49-(C37*C34)))</f>
        <v>115.41233766233766</v>
      </c>
      <c r="E50" s="58">
        <f>IF((E34*(E38+E39))&lt;E49,(E34*(E38+E39)),(E49-(E37*E34)))</f>
        <v>385.70616883116878</v>
      </c>
      <c r="G50" s="58">
        <f>IF((G34*(G38+G39))&lt;G49,(G34*(G38+G39)),(G49-(G37*G34)))</f>
        <v>0</v>
      </c>
      <c r="I50" s="58">
        <f>IF((I34*(I38+I39))&lt;I49,(I34*(I38+I39)),(I49-(I37*I34)))</f>
        <v>0</v>
      </c>
    </row>
    <row r="52" spans="1:12" x14ac:dyDescent="0.25">
      <c r="C52" s="59"/>
    </row>
    <row r="53" spans="1:12" x14ac:dyDescent="0.25">
      <c r="C53" s="59"/>
      <c r="E53" s="59"/>
    </row>
    <row r="56" spans="1:12" x14ac:dyDescent="0.25">
      <c r="L56" s="48"/>
    </row>
  </sheetData>
  <sheetProtection selectLockedCells="1"/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46"/>
  <sheetViews>
    <sheetView showGridLines="0" zoomScale="85" zoomScaleNormal="85" workbookViewId="0">
      <selection activeCell="C12" sqref="C12"/>
    </sheetView>
  </sheetViews>
  <sheetFormatPr baseColWidth="10" defaultRowHeight="13.2" x14ac:dyDescent="0.25"/>
  <cols>
    <col min="1" max="1" width="52.33203125" bestFit="1" customWidth="1"/>
    <col min="2" max="2" width="3.44140625" customWidth="1"/>
    <col min="3" max="3" width="15.109375" bestFit="1" customWidth="1"/>
    <col min="4" max="4" width="1.5546875" customWidth="1"/>
    <col min="5" max="5" width="15.109375" bestFit="1" customWidth="1"/>
    <col min="6" max="6" width="1.5546875" customWidth="1"/>
    <col min="7" max="7" width="3.44140625" customWidth="1"/>
    <col min="8" max="8" width="103.33203125" bestFit="1" customWidth="1"/>
    <col min="9" max="9" width="4.44140625" bestFit="1" customWidth="1"/>
    <col min="10" max="10" width="15.109375" bestFit="1" customWidth="1"/>
    <col min="12" max="12" width="15.109375" bestFit="1" customWidth="1"/>
    <col min="14" max="14" width="3.33203125" customWidth="1"/>
    <col min="15" max="15" width="47" customWidth="1"/>
  </cols>
  <sheetData>
    <row r="1" spans="1:8" ht="17.399999999999999" x14ac:dyDescent="0.3">
      <c r="A1" s="3" t="s">
        <v>50</v>
      </c>
    </row>
    <row r="2" spans="1:8" x14ac:dyDescent="0.25">
      <c r="A2" s="12" t="s">
        <v>48</v>
      </c>
    </row>
    <row r="3" spans="1:8" ht="12" customHeight="1" x14ac:dyDescent="0.3">
      <c r="A3" s="3"/>
    </row>
    <row r="4" spans="1:8" x14ac:dyDescent="0.25">
      <c r="A4" s="11"/>
      <c r="B4" s="11"/>
      <c r="C4" s="13" t="s">
        <v>1</v>
      </c>
      <c r="D4" s="14"/>
      <c r="E4" s="13" t="s">
        <v>2</v>
      </c>
      <c r="F4" s="15"/>
      <c r="G4" s="11"/>
      <c r="H4" s="11"/>
    </row>
    <row r="5" spans="1:8" x14ac:dyDescent="0.25">
      <c r="A5" s="16" t="s">
        <v>46</v>
      </c>
      <c r="B5" s="17"/>
      <c r="C5" s="18"/>
      <c r="D5" s="19"/>
      <c r="E5" s="18"/>
      <c r="F5" s="20"/>
      <c r="G5" s="11"/>
      <c r="H5" s="11"/>
    </row>
    <row r="6" spans="1:8" x14ac:dyDescent="0.25">
      <c r="A6" s="21" t="s">
        <v>45</v>
      </c>
      <c r="B6" s="21" t="s">
        <v>49</v>
      </c>
      <c r="C6" s="4">
        <v>1600</v>
      </c>
      <c r="D6" s="5"/>
      <c r="E6" s="4">
        <v>2200</v>
      </c>
      <c r="F6" s="5"/>
      <c r="G6" s="11"/>
      <c r="H6" s="22"/>
    </row>
    <row r="7" spans="1:8" x14ac:dyDescent="0.25">
      <c r="A7" s="21" t="s">
        <v>13</v>
      </c>
      <c r="B7" s="21"/>
      <c r="C7" s="6">
        <v>0.6</v>
      </c>
      <c r="D7" s="7"/>
      <c r="E7" s="6">
        <v>0.6</v>
      </c>
      <c r="F7" s="7"/>
      <c r="G7" s="23"/>
      <c r="H7" s="24"/>
    </row>
    <row r="8" spans="1:8" x14ac:dyDescent="0.25">
      <c r="A8" s="21" t="s">
        <v>30</v>
      </c>
      <c r="B8" s="21"/>
      <c r="C8" s="6">
        <v>0.6</v>
      </c>
      <c r="D8" s="7"/>
      <c r="E8" s="6">
        <v>0.6</v>
      </c>
      <c r="F8" s="7"/>
      <c r="G8" s="23"/>
      <c r="H8" s="24"/>
    </row>
    <row r="9" spans="1:8" x14ac:dyDescent="0.25">
      <c r="A9" s="21" t="s">
        <v>8</v>
      </c>
      <c r="B9" s="21" t="s">
        <v>49</v>
      </c>
      <c r="C9" s="4">
        <v>125001</v>
      </c>
      <c r="D9" s="5"/>
      <c r="E9" s="8">
        <v>48000</v>
      </c>
      <c r="F9" s="9"/>
      <c r="G9" s="11"/>
      <c r="H9" s="11"/>
    </row>
    <row r="10" spans="1:8" ht="12.75" customHeight="1" x14ac:dyDescent="0.25">
      <c r="A10" s="21" t="s">
        <v>22</v>
      </c>
      <c r="B10" s="21" t="s">
        <v>49</v>
      </c>
      <c r="C10" s="4">
        <v>1</v>
      </c>
      <c r="D10" s="5"/>
      <c r="E10" s="8">
        <v>0</v>
      </c>
      <c r="F10" s="9"/>
      <c r="G10" s="11"/>
      <c r="H10" s="11"/>
    </row>
    <row r="11" spans="1:8" x14ac:dyDescent="0.25">
      <c r="A11" s="21" t="s">
        <v>26</v>
      </c>
      <c r="B11" s="21"/>
      <c r="C11" s="4" t="b">
        <v>1</v>
      </c>
      <c r="D11" s="5"/>
      <c r="E11" s="4" t="b">
        <v>1</v>
      </c>
      <c r="F11" s="9"/>
      <c r="G11" s="11"/>
      <c r="H11" s="11" t="s">
        <v>38</v>
      </c>
    </row>
    <row r="12" spans="1:8" x14ac:dyDescent="0.25">
      <c r="A12" s="21" t="s">
        <v>27</v>
      </c>
      <c r="B12" s="21"/>
      <c r="C12" s="4" t="b">
        <v>0</v>
      </c>
      <c r="D12" s="5"/>
      <c r="E12" s="4" t="b">
        <v>0</v>
      </c>
      <c r="F12" s="9"/>
      <c r="G12" s="11"/>
      <c r="H12" s="11" t="s">
        <v>39</v>
      </c>
    </row>
    <row r="13" spans="1:8" x14ac:dyDescent="0.25">
      <c r="A13" s="11"/>
      <c r="B13" s="11"/>
      <c r="C13" s="13"/>
      <c r="D13" s="14"/>
      <c r="E13" s="13"/>
      <c r="F13" s="15"/>
      <c r="G13" s="11"/>
      <c r="H13" s="11"/>
    </row>
    <row r="14" spans="1:8" x14ac:dyDescent="0.25">
      <c r="A14" s="16" t="s">
        <v>5</v>
      </c>
      <c r="B14" s="17"/>
      <c r="C14" s="18"/>
      <c r="D14" s="19"/>
      <c r="E14" s="18"/>
      <c r="F14" s="20"/>
      <c r="G14" s="11"/>
      <c r="H14" s="11"/>
    </row>
    <row r="15" spans="1:8" x14ac:dyDescent="0.25">
      <c r="A15" s="11" t="s">
        <v>0</v>
      </c>
      <c r="B15" s="21" t="s">
        <v>49</v>
      </c>
      <c r="C15" s="2">
        <v>0.7</v>
      </c>
      <c r="D15" s="15"/>
      <c r="E15" s="2">
        <v>0.7</v>
      </c>
      <c r="F15" s="15"/>
      <c r="G15" s="11"/>
      <c r="H15" s="11"/>
    </row>
    <row r="16" spans="1:8" ht="12.75" customHeight="1" x14ac:dyDescent="0.25">
      <c r="A16" s="11" t="s">
        <v>3</v>
      </c>
      <c r="B16" s="21" t="s">
        <v>49</v>
      </c>
      <c r="C16" s="2">
        <v>12.4</v>
      </c>
      <c r="D16" s="15"/>
      <c r="E16" s="2">
        <v>16.3</v>
      </c>
      <c r="F16" s="15"/>
      <c r="G16" s="11"/>
      <c r="H16" s="11"/>
    </row>
    <row r="17" spans="1:8" x14ac:dyDescent="0.25">
      <c r="A17" s="37" t="s">
        <v>15</v>
      </c>
      <c r="B17" s="50" t="s">
        <v>49</v>
      </c>
      <c r="C17" s="51" t="s">
        <v>54</v>
      </c>
      <c r="D17" s="52"/>
      <c r="E17" s="51" t="s">
        <v>54</v>
      </c>
      <c r="F17" s="52"/>
      <c r="G17" s="11"/>
    </row>
    <row r="18" spans="1:8" x14ac:dyDescent="0.25">
      <c r="A18" s="11"/>
      <c r="B18" s="11"/>
      <c r="C18" s="25"/>
      <c r="D18" s="15"/>
      <c r="E18" s="25"/>
      <c r="F18" s="15"/>
      <c r="G18" s="11"/>
      <c r="H18" s="11"/>
    </row>
    <row r="19" spans="1:8" x14ac:dyDescent="0.25">
      <c r="A19" s="16" t="s">
        <v>4</v>
      </c>
      <c r="B19" s="17"/>
      <c r="C19" s="18"/>
      <c r="D19" s="19"/>
      <c r="E19" s="18"/>
      <c r="F19" s="20"/>
      <c r="G19" s="11"/>
      <c r="H19" s="11"/>
    </row>
    <row r="20" spans="1:8" x14ac:dyDescent="0.25">
      <c r="A20" s="26" t="s">
        <v>16</v>
      </c>
      <c r="B20" s="21" t="s">
        <v>49</v>
      </c>
      <c r="C20" s="27">
        <v>48000</v>
      </c>
      <c r="D20" s="28"/>
      <c r="E20" s="27">
        <v>48000</v>
      </c>
      <c r="F20" s="29"/>
      <c r="G20" s="11"/>
      <c r="H20" s="11"/>
    </row>
    <row r="21" spans="1:8" x14ac:dyDescent="0.25">
      <c r="A21" s="11" t="s">
        <v>6</v>
      </c>
      <c r="B21" s="21" t="s">
        <v>49</v>
      </c>
      <c r="C21" s="27">
        <v>125000</v>
      </c>
      <c r="D21" s="28"/>
      <c r="E21" s="27">
        <v>125000</v>
      </c>
      <c r="F21" s="29"/>
      <c r="G21" s="11"/>
      <c r="H21" s="11"/>
    </row>
    <row r="22" spans="1:8" x14ac:dyDescent="0.25">
      <c r="A22" s="11"/>
      <c r="B22" s="11"/>
      <c r="C22" s="25"/>
      <c r="D22" s="15"/>
      <c r="E22" s="25"/>
      <c r="F22" s="15"/>
      <c r="G22" s="11"/>
      <c r="H22" s="11"/>
    </row>
    <row r="23" spans="1:8" x14ac:dyDescent="0.25">
      <c r="A23" s="16" t="s">
        <v>21</v>
      </c>
      <c r="B23" s="17"/>
      <c r="C23" s="18"/>
      <c r="D23" s="19"/>
      <c r="E23" s="18"/>
      <c r="F23" s="20"/>
      <c r="G23" s="11"/>
      <c r="H23" s="11"/>
    </row>
    <row r="24" spans="1:8" x14ac:dyDescent="0.25">
      <c r="A24" s="30" t="s">
        <v>7</v>
      </c>
      <c r="B24" s="30"/>
      <c r="C24" s="31">
        <f>IF(((C15/C16)+((C27*(C9-C20))))&lt;=100%,((C15/C16)+((C27*(C9-C20)))),100%)</f>
        <v>1</v>
      </c>
      <c r="D24" s="32"/>
      <c r="E24" s="31">
        <f>IF(((E15/E16)+((E27*(E9-E20))))&lt;=100%,((E15/E16)+((E27*(E9-E20)))),100%)</f>
        <v>4.2944785276073615E-2</v>
      </c>
      <c r="F24" s="32"/>
      <c r="G24" s="30"/>
      <c r="H24" s="33" t="s">
        <v>19</v>
      </c>
    </row>
    <row r="25" spans="1:8" x14ac:dyDescent="0.25">
      <c r="A25" s="34" t="s">
        <v>10</v>
      </c>
      <c r="B25" s="21" t="s">
        <v>49</v>
      </c>
      <c r="C25" s="35">
        <f>IF(C$9&lt;=125000,C$24*50%*C$16,0)</f>
        <v>0</v>
      </c>
      <c r="D25" s="15"/>
      <c r="E25" s="35">
        <f>IF(E$9&lt;=125000,E$24*50%*E$16,0)</f>
        <v>0.35</v>
      </c>
      <c r="F25" s="15"/>
      <c r="G25" s="11"/>
      <c r="H25" s="36" t="s">
        <v>17</v>
      </c>
    </row>
    <row r="26" spans="1:8" x14ac:dyDescent="0.25">
      <c r="A26" s="34" t="s">
        <v>11</v>
      </c>
      <c r="B26" s="21" t="s">
        <v>49</v>
      </c>
      <c r="C26" s="35">
        <f>IF(C$9&lt;=125000,C$24*70%*C$16,0)</f>
        <v>0</v>
      </c>
      <c r="D26" s="15"/>
      <c r="E26" s="35">
        <f>IF(E$9&lt;=125000,E$24*70%*E$16,0)</f>
        <v>0.48999999999999988</v>
      </c>
      <c r="F26" s="15"/>
      <c r="G26" s="11"/>
      <c r="H26" s="36" t="s">
        <v>18</v>
      </c>
    </row>
    <row r="27" spans="1:8" x14ac:dyDescent="0.25">
      <c r="A27" s="34" t="s">
        <v>9</v>
      </c>
      <c r="B27" s="34"/>
      <c r="C27" s="38">
        <f>((1-(C15/C16))/(C21-C20))</f>
        <v>1.2253875157100964E-5</v>
      </c>
      <c r="D27" s="39"/>
      <c r="E27" s="38">
        <f>((1-(E15/E16))/(E21-E20))</f>
        <v>1.2429288502908135E-5</v>
      </c>
      <c r="F27" s="15"/>
      <c r="G27" s="11"/>
      <c r="H27" s="22" t="s">
        <v>20</v>
      </c>
    </row>
    <row r="28" spans="1:8" x14ac:dyDescent="0.25">
      <c r="A28" s="34" t="s">
        <v>52</v>
      </c>
      <c r="B28" s="34"/>
      <c r="C28" s="35">
        <v>1</v>
      </c>
      <c r="D28" s="39"/>
      <c r="E28" s="35">
        <v>1.3</v>
      </c>
      <c r="F28" s="15"/>
      <c r="G28" s="11"/>
      <c r="H28" s="22"/>
    </row>
    <row r="29" spans="1:8" x14ac:dyDescent="0.25">
      <c r="A29" s="34" t="s">
        <v>31</v>
      </c>
      <c r="B29" s="34"/>
      <c r="C29" s="31">
        <f>MIN(C7:C8)</f>
        <v>0.6</v>
      </c>
      <c r="D29" s="39"/>
      <c r="E29" s="31">
        <f>MIN(E7:E8)</f>
        <v>0.6</v>
      </c>
      <c r="F29" s="15"/>
      <c r="G29" s="11"/>
      <c r="H29" s="22"/>
    </row>
    <row r="30" spans="1:8" x14ac:dyDescent="0.25">
      <c r="A30" s="34" t="s">
        <v>14</v>
      </c>
      <c r="B30" s="34"/>
      <c r="C30" s="25">
        <f>C29*5</f>
        <v>3</v>
      </c>
      <c r="D30" s="15"/>
      <c r="E30" s="25">
        <f>E29*5</f>
        <v>3</v>
      </c>
      <c r="F30" s="15"/>
      <c r="G30" s="11"/>
      <c r="H30" s="22"/>
    </row>
    <row r="31" spans="1:8" x14ac:dyDescent="0.25">
      <c r="A31" s="11" t="s">
        <v>12</v>
      </c>
      <c r="B31" s="11"/>
      <c r="C31" s="25">
        <v>4.0999999999999996</v>
      </c>
      <c r="D31" s="15"/>
      <c r="E31" s="25">
        <v>4.0999999999999996</v>
      </c>
      <c r="F31" s="15"/>
      <c r="G31" s="11"/>
      <c r="H31" s="22"/>
    </row>
    <row r="32" spans="1:8" x14ac:dyDescent="0.25">
      <c r="A32" s="11" t="s">
        <v>32</v>
      </c>
      <c r="B32" s="11"/>
      <c r="C32" s="25">
        <f>C30*C31*11</f>
        <v>135.29999999999998</v>
      </c>
      <c r="D32" s="15"/>
      <c r="E32" s="25">
        <f>E30*E31*11</f>
        <v>135.29999999999998</v>
      </c>
      <c r="F32" s="15"/>
      <c r="G32" s="11"/>
      <c r="H32" s="22"/>
    </row>
    <row r="33" spans="1:8" x14ac:dyDescent="0.25">
      <c r="A33" s="34"/>
      <c r="B33" s="34"/>
      <c r="C33" s="38"/>
      <c r="D33" s="39"/>
      <c r="E33" s="38"/>
      <c r="F33" s="15"/>
      <c r="G33" s="11"/>
      <c r="H33" s="22"/>
    </row>
    <row r="34" spans="1:8" x14ac:dyDescent="0.25">
      <c r="A34" s="16" t="s">
        <v>47</v>
      </c>
      <c r="B34" s="17"/>
      <c r="C34" s="18"/>
      <c r="D34" s="19"/>
      <c r="E34" s="18"/>
      <c r="F34" s="20"/>
      <c r="G34" s="11"/>
    </row>
    <row r="35" spans="1:8" x14ac:dyDescent="0.25">
      <c r="A35" s="34" t="s">
        <v>23</v>
      </c>
      <c r="B35" s="21" t="s">
        <v>49</v>
      </c>
      <c r="C35" s="40">
        <f>IF((C16*(1-C24))&gt;C28,(C16*(1-C24)),IF(C9&lt;=125000,C28,0))</f>
        <v>0</v>
      </c>
      <c r="D35" s="41"/>
      <c r="E35" s="40">
        <f>IF((E16*(1-E24))&gt;E28,(E16*(1-E24)),IF(E9&lt;=125000,E28,0))</f>
        <v>15.600000000000001</v>
      </c>
      <c r="F35" s="41"/>
      <c r="G35" s="42"/>
    </row>
    <row r="36" spans="1:8" s="1" customFormat="1" x14ac:dyDescent="0.25">
      <c r="A36" s="34" t="str">
        <f>A11</f>
        <v>Geschwisternbonus 2. Kind</v>
      </c>
      <c r="B36" s="21" t="s">
        <v>49</v>
      </c>
      <c r="C36" s="40">
        <f>IF(C11,C25,0)</f>
        <v>0</v>
      </c>
      <c r="D36" s="41"/>
      <c r="E36" s="40">
        <f>IF(E11,E25,0)</f>
        <v>0.35</v>
      </c>
      <c r="F36" s="41"/>
      <c r="G36" s="42"/>
      <c r="H36" s="11"/>
    </row>
    <row r="37" spans="1:8" x14ac:dyDescent="0.25">
      <c r="A37" s="34" t="str">
        <f>A12</f>
        <v>Geschwisternbonus 3. Kind</v>
      </c>
      <c r="B37" s="21" t="s">
        <v>49</v>
      </c>
      <c r="C37" s="40">
        <f>IF(C12,C26,0)</f>
        <v>0</v>
      </c>
      <c r="D37" s="41"/>
      <c r="E37" s="40">
        <f>IF(E12,E26,0)</f>
        <v>0</v>
      </c>
      <c r="F37" s="41"/>
      <c r="G37" s="42"/>
      <c r="H37" s="11"/>
    </row>
    <row r="38" spans="1:8" x14ac:dyDescent="0.25">
      <c r="A38" s="43" t="s">
        <v>42</v>
      </c>
      <c r="B38" s="21" t="s">
        <v>49</v>
      </c>
      <c r="C38" s="40">
        <f>C37+C36+C35</f>
        <v>0</v>
      </c>
      <c r="D38" s="41"/>
      <c r="E38" s="40">
        <f>E37+E36+E35</f>
        <v>15.950000000000001</v>
      </c>
      <c r="F38" s="41"/>
      <c r="G38" s="42"/>
      <c r="H38" s="11"/>
    </row>
    <row r="39" spans="1:8" x14ac:dyDescent="0.25">
      <c r="A39" s="44" t="s">
        <v>41</v>
      </c>
      <c r="B39" s="21" t="s">
        <v>49</v>
      </c>
      <c r="C39" s="40">
        <f>C38*C32</f>
        <v>0</v>
      </c>
      <c r="D39" s="41"/>
      <c r="E39" s="40">
        <f>E38*E32</f>
        <v>2158.0349999999999</v>
      </c>
      <c r="F39" s="41"/>
      <c r="G39" s="42"/>
      <c r="H39" s="11"/>
    </row>
    <row r="40" spans="1:8" x14ac:dyDescent="0.25">
      <c r="A40" s="34" t="s">
        <v>33</v>
      </c>
      <c r="B40" s="21" t="s">
        <v>49</v>
      </c>
      <c r="C40" s="40">
        <f>C6-C39</f>
        <v>1600</v>
      </c>
      <c r="D40" s="41"/>
      <c r="E40" s="40">
        <f>E6-E39</f>
        <v>41.965000000000146</v>
      </c>
      <c r="F40" s="41"/>
      <c r="G40" s="42"/>
      <c r="H40" s="11"/>
    </row>
    <row r="41" spans="1:8" x14ac:dyDescent="0.25">
      <c r="A41" s="34" t="s">
        <v>36</v>
      </c>
      <c r="B41" s="21" t="s">
        <v>49</v>
      </c>
      <c r="C41" s="40">
        <f>C15*C32</f>
        <v>94.70999999999998</v>
      </c>
      <c r="D41" s="41"/>
      <c r="E41" s="40">
        <f>E15*E32</f>
        <v>94.70999999999998</v>
      </c>
      <c r="F41" s="41"/>
      <c r="G41" s="42"/>
      <c r="H41" s="53" t="s">
        <v>34</v>
      </c>
    </row>
    <row r="42" spans="1:8" x14ac:dyDescent="0.25">
      <c r="A42" s="34" t="s">
        <v>40</v>
      </c>
      <c r="B42" s="21" t="s">
        <v>49</v>
      </c>
      <c r="C42" s="40">
        <f>IF((C41-C40)&gt;=0,(C41-C40),0)</f>
        <v>0</v>
      </c>
      <c r="D42" s="41"/>
      <c r="E42" s="40">
        <f>IF((E41-E40)&gt;=0,(E41-E40),0)</f>
        <v>52.744999999999834</v>
      </c>
      <c r="F42" s="41"/>
      <c r="G42" s="42"/>
      <c r="H42" s="11"/>
    </row>
    <row r="43" spans="1:8" x14ac:dyDescent="0.25">
      <c r="A43" s="44" t="s">
        <v>43</v>
      </c>
      <c r="B43" s="21" t="s">
        <v>49</v>
      </c>
      <c r="C43" s="40">
        <f>C39-C42</f>
        <v>0</v>
      </c>
      <c r="D43" s="41"/>
      <c r="E43" s="40">
        <f>E39-E42</f>
        <v>2105.29</v>
      </c>
      <c r="F43" s="41"/>
      <c r="G43" s="42"/>
      <c r="H43" s="11"/>
    </row>
    <row r="44" spans="1:8" x14ac:dyDescent="0.25">
      <c r="A44" s="34" t="s">
        <v>28</v>
      </c>
      <c r="B44" s="21" t="s">
        <v>49</v>
      </c>
      <c r="C44" s="40">
        <f>C10</f>
        <v>1</v>
      </c>
      <c r="D44" s="41"/>
      <c r="E44" s="40">
        <f>E10</f>
        <v>0</v>
      </c>
      <c r="F44" s="41"/>
      <c r="G44" s="42"/>
      <c r="H44" s="11"/>
    </row>
    <row r="45" spans="1:8" x14ac:dyDescent="0.25">
      <c r="A45" s="34" t="s">
        <v>37</v>
      </c>
      <c r="B45" s="21" t="s">
        <v>49</v>
      </c>
      <c r="C45" s="40">
        <f>C44*C32</f>
        <v>135.29999999999998</v>
      </c>
      <c r="D45" s="41"/>
      <c r="E45" s="40">
        <f>E44*E32</f>
        <v>0</v>
      </c>
      <c r="F45" s="41"/>
      <c r="G45" s="11"/>
      <c r="H45" s="11"/>
    </row>
    <row r="46" spans="1:8" x14ac:dyDescent="0.25">
      <c r="A46" s="45" t="s">
        <v>44</v>
      </c>
      <c r="B46" s="45" t="s">
        <v>49</v>
      </c>
      <c r="C46" s="46">
        <f>C43+C45</f>
        <v>135.29999999999998</v>
      </c>
      <c r="D46" s="47"/>
      <c r="E46" s="46">
        <f>E43+E45</f>
        <v>2105.29</v>
      </c>
      <c r="F46" s="47"/>
      <c r="G46" s="11"/>
      <c r="H46" s="11"/>
    </row>
  </sheetData>
  <sheetProtection sheet="1" objects="1" scenarios="1" selectLockedCells="1"/>
  <pageMargins left="0.7" right="0.7" top="0.78740157499999996" bottom="0.78740157499999996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711209C60F5007419C092DB1F82A4795" ma:contentTypeVersion="9" ma:contentTypeDescription="Ein neues Dokument erstellen." ma:contentTypeScope="" ma:versionID="ddb10cc1903f988a2bdc77454b9dc4c6">
  <xsd:schema xmlns:xsd="http://www.w3.org/2001/XMLSchema" xmlns:xs="http://www.w3.org/2001/XMLSchema" xmlns:p="http://schemas.microsoft.com/office/2006/metadata/properties" xmlns:ns2="d53bc33c-7e51-42d1-8a72-72bcbf7ea968" xmlns:ns3="55df0d9a-b115-40a4-96c1-9261dc1f94e8" targetNamespace="http://schemas.microsoft.com/office/2006/metadata/properties" ma:root="true" ma:fieldsID="0c657c3bfd70ec264372646d204a4f2b" ns2:_="" ns3:_="">
    <xsd:import namespace="d53bc33c-7e51-42d1-8a72-72bcbf7ea968"/>
    <xsd:import namespace="55df0d9a-b115-40a4-96c1-9261dc1f94e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OCR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53bc33c-7e51-42d1-8a72-72bcbf7ea96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5df0d9a-b115-40a4-96c1-9261dc1f94e8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FE55A1D-8721-46A7-91A3-75A6809429B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53bc33c-7e51-42d1-8a72-72bcbf7ea968"/>
    <ds:schemaRef ds:uri="55df0d9a-b115-40a4-96c1-9261dc1f94e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499B0FC-FBA5-42DC-96EF-7247A4C81FE5}">
  <ds:schemaRefs>
    <ds:schemaRef ds:uri="http://schemas.microsoft.com/office/2006/documentManagement/types"/>
    <ds:schemaRef ds:uri="http://schemas.microsoft.com/office/2006/metadata/properties"/>
    <ds:schemaRef ds:uri="http://purl.org/dc/elements/1.1/"/>
    <ds:schemaRef ds:uri="8448fcba-475c-43e1-bfe9-4de923c8670f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b68b2fa5-00b5-41db-b63c-d111d361e6d8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7864838B-8D57-4066-96FF-6A6B07F7272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Kita</vt:lpstr>
      <vt:lpstr>Tagesfamilien</vt:lpstr>
    </vt:vector>
  </TitlesOfParts>
  <Company>Stadt Luzern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Eggerschwiler Simone</dc:creator>
  <cp:lastModifiedBy>Endtner Janik</cp:lastModifiedBy>
  <cp:lastPrinted>2019-02-07T07:08:32Z</cp:lastPrinted>
  <dcterms:created xsi:type="dcterms:W3CDTF">2017-04-25T13:52:15Z</dcterms:created>
  <dcterms:modified xsi:type="dcterms:W3CDTF">2022-01-18T12:15:25Z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BCO_ScreenResolution">
    <vt:lpwstr>96 96 1920 1080</vt:lpwstr>
  </property>
  <property fmtid="{D5CDD505-2E9C-101B-9397-08002B2CF9AE}" pid="3" name="ContentTypeId">
    <vt:lpwstr>0x010100711209C60F5007419C092DB1F82A4795</vt:lpwstr>
  </property>
</Properties>
</file>