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MA_Coursework\SOLAR_GIUFFRIDA\"/>
    </mc:Choice>
  </mc:AlternateContent>
  <xr:revisionPtr revIDLastSave="0" documentId="13_ncr:1_{E40BFC16-9EF2-4F22-84FC-50F643AA59BD}" xr6:coauthVersionLast="47" xr6:coauthVersionMax="47" xr10:uidLastSave="{00000000-0000-0000-0000-000000000000}"/>
  <bookViews>
    <workbookView xWindow="810" yWindow="-120" windowWidth="19800" windowHeight="11760" xr2:uid="{5CFE9260-24CF-4FAA-A077-41D3809C5494}"/>
  </bookViews>
  <sheets>
    <sheet name="Sheet1" sheetId="1" r:id="rId1"/>
  </sheets>
  <calcPr calcId="191029" iterateCount="3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E30" i="1"/>
  <c r="D30" i="1"/>
  <c r="D27" i="1"/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E21" i="1"/>
  <c r="D21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F20" i="1"/>
  <c r="E20" i="1"/>
  <c r="D20" i="1"/>
  <c r="D24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6" i="1"/>
  <c r="D16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5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F11" i="1"/>
  <c r="E11" i="1"/>
  <c r="E15" i="1" s="1"/>
  <c r="D15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2" i="1"/>
  <c r="D11" i="1"/>
  <c r="D9" i="1"/>
  <c r="H4" i="1"/>
  <c r="H5" i="1" s="1"/>
  <c r="H3" i="1"/>
  <c r="D37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G5" i="1"/>
  <c r="C5" i="1"/>
  <c r="L3" i="1" l="1"/>
  <c r="D17" i="1"/>
  <c r="D26" i="1" s="1"/>
  <c r="E24" i="1" l="1"/>
  <c r="D35" i="1"/>
  <c r="D28" i="1"/>
  <c r="L4" i="1"/>
  <c r="D36" i="1" l="1"/>
  <c r="D38" i="1" s="1"/>
  <c r="D32" i="1"/>
  <c r="E17" i="1"/>
  <c r="E26" i="1" s="1"/>
  <c r="F24" i="1"/>
  <c r="F17" i="1" l="1"/>
  <c r="E35" i="1"/>
  <c r="E28" i="1"/>
  <c r="F26" i="1"/>
  <c r="G24" i="1"/>
  <c r="G17" i="1" l="1"/>
  <c r="G26" i="1" s="1"/>
  <c r="H24" i="1"/>
  <c r="F35" i="1"/>
  <c r="F28" i="1"/>
  <c r="E36" i="1"/>
  <c r="E38" i="1" s="1"/>
  <c r="E32" i="1"/>
  <c r="H17" i="1" l="1"/>
  <c r="H26" i="1" s="1"/>
  <c r="H28" i="1" s="1"/>
  <c r="I24" i="1"/>
  <c r="F36" i="1"/>
  <c r="F38" i="1" s="1"/>
  <c r="F32" i="1"/>
  <c r="G28" i="1"/>
  <c r="G35" i="1"/>
  <c r="H35" i="1" l="1"/>
  <c r="G36" i="1"/>
  <c r="G38" i="1" s="1"/>
  <c r="G32" i="1"/>
  <c r="J24" i="1"/>
  <c r="H36" i="1"/>
  <c r="H38" i="1" s="1"/>
  <c r="H32" i="1"/>
  <c r="I17" i="1"/>
  <c r="I26" i="1" s="1"/>
  <c r="J17" i="1" l="1"/>
  <c r="J26" i="1" s="1"/>
  <c r="K24" i="1"/>
  <c r="I35" i="1"/>
  <c r="I28" i="1"/>
  <c r="K17" i="1" l="1"/>
  <c r="K26" i="1" s="1"/>
  <c r="L24" i="1"/>
  <c r="I36" i="1"/>
  <c r="I38" i="1" s="1"/>
  <c r="I32" i="1"/>
  <c r="J35" i="1"/>
  <c r="J28" i="1"/>
  <c r="L17" i="1" l="1"/>
  <c r="L26" i="1" s="1"/>
  <c r="J36" i="1"/>
  <c r="J38" i="1" s="1"/>
  <c r="J32" i="1"/>
  <c r="M24" i="1"/>
  <c r="K28" i="1"/>
  <c r="K35" i="1"/>
  <c r="K36" i="1" l="1"/>
  <c r="K38" i="1" s="1"/>
  <c r="K32" i="1"/>
  <c r="M17" i="1"/>
  <c r="M26" i="1" s="1"/>
  <c r="L35" i="1"/>
  <c r="L28" i="1"/>
  <c r="N24" i="1"/>
  <c r="N17" i="1" l="1"/>
  <c r="N26" i="1" s="1"/>
  <c r="M35" i="1"/>
  <c r="M28" i="1"/>
  <c r="O24" i="1"/>
  <c r="L36" i="1"/>
  <c r="L38" i="1" s="1"/>
  <c r="L32" i="1"/>
  <c r="N28" i="1" l="1"/>
  <c r="N35" i="1"/>
  <c r="O17" i="1"/>
  <c r="M36" i="1"/>
  <c r="M38" i="1" s="1"/>
  <c r="M32" i="1"/>
  <c r="O26" i="1"/>
  <c r="P24" i="1"/>
  <c r="N36" i="1"/>
  <c r="N32" i="1"/>
  <c r="N38" i="1" l="1"/>
  <c r="P17" i="1"/>
  <c r="P26" i="1" s="1"/>
  <c r="O28" i="1"/>
  <c r="O35" i="1"/>
  <c r="Q24" i="1"/>
  <c r="Q17" i="1" l="1"/>
  <c r="Q26" i="1" s="1"/>
  <c r="Q35" i="1" s="1"/>
  <c r="P35" i="1"/>
  <c r="P28" i="1"/>
  <c r="R24" i="1"/>
  <c r="O36" i="1"/>
  <c r="O38" i="1" s="1"/>
  <c r="O32" i="1"/>
  <c r="Q28" i="1" l="1"/>
  <c r="R17" i="1"/>
  <c r="R26" i="1" s="1"/>
  <c r="R35" i="1" s="1"/>
  <c r="S24" i="1"/>
  <c r="Q36" i="1"/>
  <c r="Q38" i="1" s="1"/>
  <c r="Q32" i="1"/>
  <c r="P36" i="1"/>
  <c r="P38" i="1" s="1"/>
  <c r="P32" i="1"/>
  <c r="R28" i="1" l="1"/>
  <c r="R36" i="1" s="1"/>
  <c r="R38" i="1" s="1"/>
  <c r="S17" i="1"/>
  <c r="S26" i="1" s="1"/>
  <c r="T24" i="1"/>
  <c r="R32" i="1" l="1"/>
  <c r="T17" i="1"/>
  <c r="T26" i="1" s="1"/>
  <c r="T28" i="1" s="1"/>
  <c r="U24" i="1"/>
  <c r="S28" i="1"/>
  <c r="S35" i="1"/>
  <c r="T35" i="1" l="1"/>
  <c r="U17" i="1"/>
  <c r="U26" i="1" s="1"/>
  <c r="U35" i="1" s="1"/>
  <c r="S36" i="1"/>
  <c r="S38" i="1" s="1"/>
  <c r="S32" i="1"/>
  <c r="T36" i="1"/>
  <c r="T32" i="1"/>
  <c r="T38" i="1"/>
  <c r="W24" i="1"/>
  <c r="V24" i="1"/>
  <c r="U28" i="1" l="1"/>
  <c r="U32" i="1" s="1"/>
  <c r="V17" i="1"/>
  <c r="V26" i="1" s="1"/>
  <c r="V35" i="1" s="1"/>
  <c r="U36" i="1"/>
  <c r="U38" i="1" s="1"/>
  <c r="V28" i="1" l="1"/>
  <c r="V32" i="1" s="1"/>
  <c r="W17" i="1"/>
  <c r="W26" i="1" s="1"/>
  <c r="W28" i="1" s="1"/>
  <c r="V36" i="1" l="1"/>
  <c r="V38" i="1" s="1"/>
  <c r="W35" i="1"/>
  <c r="W36" i="1"/>
  <c r="W32" i="1"/>
  <c r="W38" i="1" l="1"/>
</calcChain>
</file>

<file path=xl/sharedStrings.xml><?xml version="1.0" encoding="utf-8"?>
<sst xmlns="http://schemas.openxmlformats.org/spreadsheetml/2006/main" count="45" uniqueCount="40">
  <si>
    <t>System Assumptions</t>
  </si>
  <si>
    <t>Cost Assumptions</t>
  </si>
  <si>
    <t>$/w</t>
  </si>
  <si>
    <t>$</t>
  </si>
  <si>
    <t>Depreciable Basis &amp; ITC</t>
  </si>
  <si>
    <t>Rate Assumptions</t>
  </si>
  <si>
    <t>Operating Assumptions</t>
  </si>
  <si>
    <t>System Size (kW)</t>
  </si>
  <si>
    <t>Cost</t>
  </si>
  <si>
    <t>ITC</t>
  </si>
  <si>
    <t>Energy Rate ($/kwh)</t>
  </si>
  <si>
    <t>O&amp;M Cost</t>
  </si>
  <si>
    <t>Insolation (kWh/kW)</t>
  </si>
  <si>
    <t>Developer Profit</t>
  </si>
  <si>
    <t>Depreciable Basis</t>
  </si>
  <si>
    <t>Production (kWh/yr)</t>
  </si>
  <si>
    <t>Total System Cost</t>
  </si>
  <si>
    <t>Incentive Rate ($/kWh)</t>
  </si>
  <si>
    <t>Insurance Cost ($/kW)</t>
  </si>
  <si>
    <t>System Production (kWh)</t>
  </si>
  <si>
    <t>Energy Rate ($/kWh)</t>
  </si>
  <si>
    <t>Revenue</t>
  </si>
  <si>
    <t>Energy Revenue</t>
  </si>
  <si>
    <t>Incentive Revenue</t>
  </si>
  <si>
    <t>Total Revenue</t>
  </si>
  <si>
    <t>Operating Expenses</t>
  </si>
  <si>
    <t>Operations &amp; Maintenance</t>
  </si>
  <si>
    <t>Insurance</t>
  </si>
  <si>
    <t>roof rent payments</t>
  </si>
  <si>
    <t>Property Taxes</t>
  </si>
  <si>
    <t>Total operating expenses</t>
  </si>
  <si>
    <t>EBITDA</t>
  </si>
  <si>
    <t>Depreciation</t>
  </si>
  <si>
    <t>EBIT</t>
  </si>
  <si>
    <t>Inc. Taxes (Expense)/Benefit</t>
  </si>
  <si>
    <t>Total Income Tax (Expense)/Benefit</t>
  </si>
  <si>
    <t>Free Cash Flow</t>
  </si>
  <si>
    <t>Taxes</t>
  </si>
  <si>
    <t>Energy rate increment (%/yr)</t>
  </si>
  <si>
    <t>O&amp;M increment (%/yr)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</si>
</sst>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00_);\(&quot;$&quot;#,##0.000\)"/>
    <numFmt numFmtId="166" formatCode="&quot;$&quot;#,##0.0_);\(&quot;$&quot;#,##0.0\)"/>
    <numFmt numFmtId="167" formatCode="&quot;Year &quot;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37" fontId="0" fillId="0" borderId="0" xfId="0" applyNumberFormat="1"/>
    <xf numFmtId="5" fontId="0" fillId="0" borderId="0" xfId="0" applyNumberFormat="1"/>
    <xf numFmtId="164" fontId="0" fillId="0" borderId="0" xfId="1" applyNumberFormat="1" applyFont="1" applyFill="1"/>
    <xf numFmtId="165" fontId="0" fillId="0" borderId="0" xfId="0" applyNumberForma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5" fontId="0" fillId="0" borderId="1" xfId="0" applyNumberFormat="1" applyBorder="1"/>
    <xf numFmtId="167" fontId="3" fillId="2" borderId="0" xfId="0" applyNumberFormat="1" applyFont="1" applyFill="1"/>
    <xf numFmtId="167" fontId="3" fillId="2" borderId="0" xfId="0" applyNumberFormat="1" applyFont="1" applyFill="1" applyAlignment="1">
      <alignment horizontal="center"/>
    </xf>
    <xf numFmtId="0" fontId="4" fillId="0" borderId="0" xfId="0" applyFont="1"/>
    <xf numFmtId="0" fontId="2" fillId="3" borderId="0" xfId="0" applyFont="1" applyFill="1"/>
    <xf numFmtId="5" fontId="2" fillId="3" borderId="0" xfId="0" applyNumberFormat="1" applyFont="1" applyFill="1"/>
    <xf numFmtId="5" fontId="2" fillId="0" borderId="0" xfId="0" applyNumberFormat="1" applyFont="1"/>
    <xf numFmtId="7" fontId="5" fillId="0" borderId="0" xfId="0" applyNumberFormat="1" applyFont="1"/>
    <xf numFmtId="37" fontId="5" fillId="0" borderId="0" xfId="0" applyNumberFormat="1" applyFont="1"/>
    <xf numFmtId="164" fontId="5" fillId="0" borderId="0" xfId="1" applyNumberFormat="1" applyFont="1" applyFill="1"/>
    <xf numFmtId="165" fontId="5" fillId="0" borderId="0" xfId="0" applyNumberFormat="1" applyFont="1"/>
    <xf numFmtId="5" fontId="5" fillId="0" borderId="0" xfId="0" applyNumberFormat="1" applyFont="1"/>
    <xf numFmtId="166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8DA8-AA02-47DB-9BD7-3EC3BE1A2E49}">
  <dimension ref="B2:W38"/>
  <sheetViews>
    <sheetView tabSelected="1" topLeftCell="B1" zoomScale="80" zoomScaleNormal="80" workbookViewId="0">
      <selection activeCell="K12" sqref="K12"/>
    </sheetView>
  </sheetViews>
  <sheetFormatPr defaultRowHeight="15" x14ac:dyDescent="0.25"/>
  <cols>
    <col min="1" max="1" width="2.85546875" customWidth="1"/>
    <col min="2" max="2" width="19.140625" customWidth="1"/>
    <col min="3" max="3" width="13.7109375" customWidth="1"/>
    <col min="4" max="4" width="10.7109375" bestFit="1" customWidth="1"/>
    <col min="5" max="5" width="9.28515625" customWidth="1"/>
    <col min="6" max="6" width="9.5703125" customWidth="1"/>
    <col min="7" max="8" width="9.42578125" customWidth="1"/>
    <col min="9" max="9" width="9.5703125" customWidth="1"/>
    <col min="10" max="10" width="9.28515625" customWidth="1"/>
    <col min="11" max="11" width="9.7109375" customWidth="1"/>
    <col min="12" max="14" width="9.5703125" customWidth="1"/>
    <col min="15" max="15" width="9.28515625" customWidth="1"/>
    <col min="16" max="16" width="9.5703125" customWidth="1"/>
    <col min="17" max="17" width="9.28515625" customWidth="1"/>
    <col min="18" max="18" width="9.5703125" customWidth="1"/>
    <col min="19" max="23" width="9.28515625" customWidth="1"/>
  </cols>
  <sheetData>
    <row r="2" spans="2:23" x14ac:dyDescent="0.25">
      <c r="B2" s="1" t="s">
        <v>0</v>
      </c>
      <c r="C2" s="1"/>
      <c r="E2" s="1" t="s">
        <v>1</v>
      </c>
      <c r="F2" s="1"/>
      <c r="G2" s="1" t="s">
        <v>2</v>
      </c>
      <c r="H2" s="1" t="s">
        <v>3</v>
      </c>
      <c r="J2" s="1" t="s">
        <v>4</v>
      </c>
      <c r="K2" s="1"/>
      <c r="L2" s="1"/>
      <c r="N2" s="1" t="s">
        <v>5</v>
      </c>
      <c r="O2" s="1"/>
      <c r="P2" s="1"/>
      <c r="Q2" s="1"/>
      <c r="S2" s="1" t="s">
        <v>6</v>
      </c>
      <c r="T2" s="1"/>
      <c r="U2" s="1"/>
      <c r="V2" s="1"/>
    </row>
    <row r="3" spans="2:23" x14ac:dyDescent="0.25">
      <c r="B3" t="s">
        <v>7</v>
      </c>
      <c r="C3" s="17">
        <v>200</v>
      </c>
      <c r="E3" t="s">
        <v>8</v>
      </c>
      <c r="G3" s="16">
        <v>1.5</v>
      </c>
      <c r="H3" s="3">
        <f>$C$3*G3*1000</f>
        <v>300000</v>
      </c>
      <c r="J3" t="s">
        <v>9</v>
      </c>
      <c r="K3" s="18">
        <v>0.3</v>
      </c>
      <c r="L3" s="3">
        <f>K3*H5</f>
        <v>120000</v>
      </c>
      <c r="N3" t="s">
        <v>10</v>
      </c>
      <c r="Q3" s="19">
        <v>0.15</v>
      </c>
      <c r="S3" t="s">
        <v>11</v>
      </c>
      <c r="V3" s="20">
        <v>15</v>
      </c>
    </row>
    <row r="4" spans="2:23" x14ac:dyDescent="0.25">
      <c r="B4" t="s">
        <v>12</v>
      </c>
      <c r="C4" s="17">
        <v>1200</v>
      </c>
      <c r="E4" t="s">
        <v>13</v>
      </c>
      <c r="G4" s="16">
        <v>0.5</v>
      </c>
      <c r="H4" s="3">
        <f>$C$3*G4*1000</f>
        <v>100000</v>
      </c>
      <c r="J4" t="s">
        <v>14</v>
      </c>
      <c r="L4" s="3">
        <f>H5-(0.5*L3)</f>
        <v>340000</v>
      </c>
      <c r="N4" t="s">
        <v>38</v>
      </c>
      <c r="Q4" s="18">
        <v>2.5000000000000001E-2</v>
      </c>
      <c r="S4" t="s">
        <v>39</v>
      </c>
      <c r="V4" s="18">
        <v>0.02</v>
      </c>
    </row>
    <row r="5" spans="2:23" x14ac:dyDescent="0.25">
      <c r="B5" s="6" t="s">
        <v>15</v>
      </c>
      <c r="C5" s="7">
        <f>C3*C4</f>
        <v>240000</v>
      </c>
      <c r="E5" s="6" t="s">
        <v>16</v>
      </c>
      <c r="F5" s="6"/>
      <c r="G5" s="8">
        <f>SUM(G3:G4)</f>
        <v>2</v>
      </c>
      <c r="H5" s="9">
        <f>SUM(H3:H4)</f>
        <v>400000</v>
      </c>
      <c r="N5" t="s">
        <v>17</v>
      </c>
      <c r="Q5" s="19">
        <v>0.1</v>
      </c>
      <c r="S5" t="s">
        <v>18</v>
      </c>
      <c r="V5" s="21">
        <v>8</v>
      </c>
    </row>
    <row r="7" spans="2:23" x14ac:dyDescent="0.25">
      <c r="B7" s="10"/>
      <c r="C7" s="10"/>
      <c r="D7" s="11">
        <v>1</v>
      </c>
      <c r="E7" s="11">
        <f>D7+1</f>
        <v>2</v>
      </c>
      <c r="F7" s="11">
        <f t="shared" ref="F7:W7" si="0">E7+1</f>
        <v>3</v>
      </c>
      <c r="G7" s="11">
        <f t="shared" si="0"/>
        <v>4</v>
      </c>
      <c r="H7" s="11">
        <f t="shared" si="0"/>
        <v>5</v>
      </c>
      <c r="I7" s="11">
        <f t="shared" si="0"/>
        <v>6</v>
      </c>
      <c r="J7" s="11">
        <f t="shared" si="0"/>
        <v>7</v>
      </c>
      <c r="K7" s="11">
        <f t="shared" si="0"/>
        <v>8</v>
      </c>
      <c r="L7" s="11">
        <f t="shared" si="0"/>
        <v>9</v>
      </c>
      <c r="M7" s="11">
        <f t="shared" si="0"/>
        <v>10</v>
      </c>
      <c r="N7" s="11">
        <f t="shared" si="0"/>
        <v>11</v>
      </c>
      <c r="O7" s="11">
        <f t="shared" si="0"/>
        <v>12</v>
      </c>
      <c r="P7" s="11">
        <f t="shared" si="0"/>
        <v>13</v>
      </c>
      <c r="Q7" s="11">
        <f t="shared" si="0"/>
        <v>14</v>
      </c>
      <c r="R7" s="11">
        <f t="shared" si="0"/>
        <v>15</v>
      </c>
      <c r="S7" s="11">
        <f t="shared" si="0"/>
        <v>16</v>
      </c>
      <c r="T7" s="11">
        <f t="shared" si="0"/>
        <v>17</v>
      </c>
      <c r="U7" s="11">
        <f t="shared" si="0"/>
        <v>18</v>
      </c>
      <c r="V7" s="11">
        <f t="shared" si="0"/>
        <v>19</v>
      </c>
      <c r="W7" s="11">
        <f t="shared" si="0"/>
        <v>20</v>
      </c>
    </row>
    <row r="9" spans="2:23" x14ac:dyDescent="0.25">
      <c r="B9" t="s">
        <v>19</v>
      </c>
      <c r="D9" s="2">
        <f>$C$5</f>
        <v>240000</v>
      </c>
      <c r="E9" s="2">
        <f>D9*0.995</f>
        <v>238800</v>
      </c>
      <c r="F9" s="2">
        <f t="shared" ref="F9:W9" si="1">E9*0.995</f>
        <v>237606</v>
      </c>
      <c r="G9" s="2">
        <f t="shared" si="1"/>
        <v>236417.97</v>
      </c>
      <c r="H9" s="2">
        <f t="shared" si="1"/>
        <v>235235.88015000001</v>
      </c>
      <c r="I9" s="2">
        <f t="shared" si="1"/>
        <v>234059.70074925001</v>
      </c>
      <c r="J9" s="2">
        <f t="shared" si="1"/>
        <v>232889.40224550376</v>
      </c>
      <c r="K9" s="2">
        <f t="shared" si="1"/>
        <v>231724.95523427625</v>
      </c>
      <c r="L9" s="2">
        <f t="shared" si="1"/>
        <v>230566.33045810487</v>
      </c>
      <c r="M9" s="2">
        <f t="shared" si="1"/>
        <v>229413.49880581434</v>
      </c>
      <c r="N9" s="2">
        <f t="shared" si="1"/>
        <v>228266.43131178527</v>
      </c>
      <c r="O9" s="2">
        <f t="shared" si="1"/>
        <v>227125.09915522634</v>
      </c>
      <c r="P9" s="2">
        <f t="shared" si="1"/>
        <v>225989.47365945022</v>
      </c>
      <c r="Q9" s="2">
        <f t="shared" si="1"/>
        <v>224859.52629115296</v>
      </c>
      <c r="R9" s="2">
        <f t="shared" si="1"/>
        <v>223735.2286596972</v>
      </c>
      <c r="S9" s="2">
        <f t="shared" si="1"/>
        <v>222616.55251639872</v>
      </c>
      <c r="T9" s="2">
        <f t="shared" si="1"/>
        <v>221503.46975381672</v>
      </c>
      <c r="U9" s="2">
        <f t="shared" si="1"/>
        <v>220395.95240504763</v>
      </c>
      <c r="V9" s="2">
        <f t="shared" si="1"/>
        <v>219293.9726430224</v>
      </c>
      <c r="W9" s="2">
        <f t="shared" si="1"/>
        <v>218197.50277980728</v>
      </c>
    </row>
    <row r="11" spans="2:23" x14ac:dyDescent="0.25">
      <c r="B11" t="s">
        <v>20</v>
      </c>
      <c r="D11" s="5">
        <f>Q3</f>
        <v>0.15</v>
      </c>
      <c r="E11" s="5">
        <f>D11*(1+$Q$4)</f>
        <v>0.15374999999999997</v>
      </c>
      <c r="F11" s="5">
        <f>E11*(1+$Q$4)</f>
        <v>0.15759374999999995</v>
      </c>
      <c r="G11" s="5">
        <f t="shared" ref="G11:W11" si="2">F11*(1+$Q$4)</f>
        <v>0.16153359374999993</v>
      </c>
      <c r="H11" s="5">
        <f t="shared" si="2"/>
        <v>0.16557193359374991</v>
      </c>
      <c r="I11" s="5">
        <f t="shared" si="2"/>
        <v>0.16971123193359364</v>
      </c>
      <c r="J11" s="5">
        <f t="shared" si="2"/>
        <v>0.17395401273193345</v>
      </c>
      <c r="K11" s="5">
        <f t="shared" si="2"/>
        <v>0.17830286305023177</v>
      </c>
      <c r="L11" s="5">
        <f t="shared" si="2"/>
        <v>0.18276043462648756</v>
      </c>
      <c r="M11" s="5">
        <f t="shared" si="2"/>
        <v>0.18732944549214972</v>
      </c>
      <c r="N11" s="5">
        <f t="shared" si="2"/>
        <v>0.19201268162945345</v>
      </c>
      <c r="O11" s="5">
        <f t="shared" si="2"/>
        <v>0.19681299867018978</v>
      </c>
      <c r="P11" s="5">
        <f t="shared" si="2"/>
        <v>0.20173332363694452</v>
      </c>
      <c r="Q11" s="5">
        <f t="shared" si="2"/>
        <v>0.2067766567278681</v>
      </c>
      <c r="R11" s="5">
        <f t="shared" si="2"/>
        <v>0.21194607314606478</v>
      </c>
      <c r="S11" s="5">
        <f t="shared" si="2"/>
        <v>0.21724472497471639</v>
      </c>
      <c r="T11" s="5">
        <f t="shared" si="2"/>
        <v>0.22267584309908428</v>
      </c>
      <c r="U11" s="5">
        <f t="shared" si="2"/>
        <v>0.22824273917656138</v>
      </c>
      <c r="V11" s="5">
        <f t="shared" si="2"/>
        <v>0.23394880765597539</v>
      </c>
      <c r="W11" s="5">
        <f t="shared" si="2"/>
        <v>0.23979752784737476</v>
      </c>
    </row>
    <row r="12" spans="2:23" x14ac:dyDescent="0.25">
      <c r="B12" t="s">
        <v>17</v>
      </c>
      <c r="D12" s="5">
        <f>$Q$5</f>
        <v>0.1</v>
      </c>
      <c r="E12" s="5">
        <f t="shared" ref="E12:W12" si="3">$Q$5</f>
        <v>0.1</v>
      </c>
      <c r="F12" s="5">
        <f t="shared" si="3"/>
        <v>0.1</v>
      </c>
      <c r="G12" s="5">
        <f t="shared" si="3"/>
        <v>0.1</v>
      </c>
      <c r="H12" s="5">
        <f t="shared" si="3"/>
        <v>0.1</v>
      </c>
      <c r="I12" s="5">
        <f t="shared" si="3"/>
        <v>0.1</v>
      </c>
      <c r="J12" s="5">
        <f t="shared" si="3"/>
        <v>0.1</v>
      </c>
      <c r="K12" s="5">
        <f t="shared" si="3"/>
        <v>0.1</v>
      </c>
      <c r="L12" s="5">
        <f t="shared" si="3"/>
        <v>0.1</v>
      </c>
      <c r="M12" s="5">
        <f t="shared" si="3"/>
        <v>0.1</v>
      </c>
      <c r="N12" s="5">
        <f t="shared" si="3"/>
        <v>0.1</v>
      </c>
      <c r="O12" s="5">
        <f t="shared" si="3"/>
        <v>0.1</v>
      </c>
      <c r="P12" s="5">
        <f t="shared" si="3"/>
        <v>0.1</v>
      </c>
      <c r="Q12" s="5">
        <f t="shared" si="3"/>
        <v>0.1</v>
      </c>
      <c r="R12" s="5">
        <f t="shared" si="3"/>
        <v>0.1</v>
      </c>
      <c r="S12" s="5">
        <f t="shared" si="3"/>
        <v>0.1</v>
      </c>
      <c r="T12" s="5">
        <f t="shared" si="3"/>
        <v>0.1</v>
      </c>
      <c r="U12" s="5">
        <f t="shared" si="3"/>
        <v>0.1</v>
      </c>
      <c r="V12" s="5">
        <f t="shared" si="3"/>
        <v>0.1</v>
      </c>
      <c r="W12" s="5">
        <f t="shared" si="3"/>
        <v>0.1</v>
      </c>
    </row>
    <row r="14" spans="2:23" x14ac:dyDescent="0.25">
      <c r="B14" s="12" t="s">
        <v>21</v>
      </c>
    </row>
    <row r="15" spans="2:23" x14ac:dyDescent="0.25">
      <c r="B15" t="s">
        <v>22</v>
      </c>
      <c r="D15" s="3">
        <f>D$9*D11</f>
        <v>36000</v>
      </c>
      <c r="E15" s="3">
        <f>E$9*E11</f>
        <v>36715.499999999993</v>
      </c>
      <c r="F15" s="3">
        <f>F$9*F11</f>
        <v>37445.220562499992</v>
      </c>
      <c r="G15" s="3">
        <f t="shared" ref="G15:W15" si="4">G$9*G11</f>
        <v>38189.444321179668</v>
      </c>
      <c r="H15" s="3">
        <f t="shared" si="4"/>
        <v>38948.459527063118</v>
      </c>
      <c r="I15" s="3">
        <f t="shared" si="4"/>
        <v>39722.560160163492</v>
      </c>
      <c r="J15" s="3">
        <f t="shared" si="4"/>
        <v>40512.046043346731</v>
      </c>
      <c r="K15" s="3">
        <f t="shared" si="4"/>
        <v>41317.222958458246</v>
      </c>
      <c r="L15" s="3">
        <f t="shared" si="4"/>
        <v>42138.4027647576</v>
      </c>
      <c r="M15" s="3">
        <f t="shared" si="4"/>
        <v>42975.90351970715</v>
      </c>
      <c r="N15" s="3">
        <f t="shared" si="4"/>
        <v>43830.049602161329</v>
      </c>
      <c r="O15" s="3">
        <f t="shared" si="4"/>
        <v>44701.171838004288</v>
      </c>
      <c r="P15" s="3">
        <f t="shared" si="4"/>
        <v>45589.607628284619</v>
      </c>
      <c r="Q15" s="3">
        <f t="shared" si="4"/>
        <v>46495.701079896768</v>
      </c>
      <c r="R15" s="3">
        <f t="shared" si="4"/>
        <v>47419.803138859716</v>
      </c>
      <c r="S15" s="3">
        <f t="shared" si="4"/>
        <v>48362.271726244551</v>
      </c>
      <c r="T15" s="3">
        <f t="shared" si="4"/>
        <v>49323.471876803655</v>
      </c>
      <c r="U15" s="3">
        <f t="shared" si="4"/>
        <v>50303.775880355119</v>
      </c>
      <c r="V15" s="3">
        <f t="shared" si="4"/>
        <v>51303.563425977176</v>
      </c>
      <c r="W15" s="3">
        <f t="shared" si="4"/>
        <v>52323.221749068471</v>
      </c>
    </row>
    <row r="16" spans="2:23" x14ac:dyDescent="0.25">
      <c r="B16" t="s">
        <v>23</v>
      </c>
      <c r="D16" s="3">
        <f>D$9*D12</f>
        <v>24000</v>
      </c>
      <c r="E16" s="3">
        <f>E$9*E12</f>
        <v>23880</v>
      </c>
      <c r="F16" s="3">
        <f t="shared" ref="F16:W16" si="5">F$9*F12</f>
        <v>23760.600000000002</v>
      </c>
      <c r="G16" s="3">
        <f t="shared" si="5"/>
        <v>23641.797000000002</v>
      </c>
      <c r="H16" s="3">
        <f t="shared" si="5"/>
        <v>23523.588015000001</v>
      </c>
      <c r="I16" s="3">
        <f t="shared" si="5"/>
        <v>23405.970074925004</v>
      </c>
      <c r="J16" s="3">
        <f t="shared" si="5"/>
        <v>23288.940224550377</v>
      </c>
      <c r="K16" s="3">
        <f t="shared" si="5"/>
        <v>23172.495523427628</v>
      </c>
      <c r="L16" s="3">
        <f t="shared" si="5"/>
        <v>23056.633045810489</v>
      </c>
      <c r="M16" s="3">
        <f t="shared" si="5"/>
        <v>22941.349880581434</v>
      </c>
      <c r="N16" s="3">
        <f t="shared" si="5"/>
        <v>22826.643131178527</v>
      </c>
      <c r="O16" s="3">
        <f t="shared" si="5"/>
        <v>22712.509915522634</v>
      </c>
      <c r="P16" s="3">
        <f t="shared" si="5"/>
        <v>22598.947365945023</v>
      </c>
      <c r="Q16" s="3">
        <f t="shared" si="5"/>
        <v>22485.952629115298</v>
      </c>
      <c r="R16" s="3">
        <f t="shared" si="5"/>
        <v>22373.52286596972</v>
      </c>
      <c r="S16" s="3">
        <f t="shared" si="5"/>
        <v>22261.655251639873</v>
      </c>
      <c r="T16" s="3">
        <f t="shared" si="5"/>
        <v>22150.346975381675</v>
      </c>
      <c r="U16" s="3">
        <f t="shared" si="5"/>
        <v>22039.595240504765</v>
      </c>
      <c r="V16" s="3">
        <f t="shared" si="5"/>
        <v>21929.397264302243</v>
      </c>
      <c r="W16" s="3">
        <f t="shared" si="5"/>
        <v>21819.750277980729</v>
      </c>
    </row>
    <row r="17" spans="2:23" x14ac:dyDescent="0.25">
      <c r="B17" s="6" t="s">
        <v>24</v>
      </c>
      <c r="C17" s="6"/>
      <c r="D17" s="9">
        <f>SUM(D15:D16)</f>
        <v>60000</v>
      </c>
      <c r="E17" s="9">
        <f t="shared" ref="E17:W17" si="6">SUM(E15:E16)</f>
        <v>60595.499999999993</v>
      </c>
      <c r="F17" s="9">
        <f t="shared" si="6"/>
        <v>61205.820562499997</v>
      </c>
      <c r="G17" s="9">
        <f t="shared" si="6"/>
        <v>61831.241321179667</v>
      </c>
      <c r="H17" s="9">
        <f t="shared" si="6"/>
        <v>62472.047542063119</v>
      </c>
      <c r="I17" s="9">
        <f t="shared" si="6"/>
        <v>63128.530235088496</v>
      </c>
      <c r="J17" s="9">
        <f t="shared" si="6"/>
        <v>63800.986267897111</v>
      </c>
      <c r="K17" s="9">
        <f t="shared" si="6"/>
        <v>64489.718481885873</v>
      </c>
      <c r="L17" s="9">
        <f t="shared" si="6"/>
        <v>65195.035810568093</v>
      </c>
      <c r="M17" s="9">
        <f t="shared" si="6"/>
        <v>65917.25340028858</v>
      </c>
      <c r="N17" s="9">
        <f t="shared" si="6"/>
        <v>66656.692733339849</v>
      </c>
      <c r="O17" s="9">
        <f t="shared" si="6"/>
        <v>67413.681753526922</v>
      </c>
      <c r="P17" s="9">
        <f t="shared" si="6"/>
        <v>68188.554994229635</v>
      </c>
      <c r="Q17" s="9">
        <f t="shared" si="6"/>
        <v>68981.653709012069</v>
      </c>
      <c r="R17" s="9">
        <f t="shared" si="6"/>
        <v>69793.326004829432</v>
      </c>
      <c r="S17" s="9">
        <f t="shared" si="6"/>
        <v>70623.926977884432</v>
      </c>
      <c r="T17" s="9">
        <f t="shared" si="6"/>
        <v>71473.81885218533</v>
      </c>
      <c r="U17" s="9">
        <f t="shared" si="6"/>
        <v>72343.371120859883</v>
      </c>
      <c r="V17" s="9">
        <f t="shared" si="6"/>
        <v>73232.960690279418</v>
      </c>
      <c r="W17" s="9">
        <f t="shared" si="6"/>
        <v>74142.972027049196</v>
      </c>
    </row>
    <row r="19" spans="2:23" x14ac:dyDescent="0.25">
      <c r="B19" s="12" t="s">
        <v>25</v>
      </c>
    </row>
    <row r="20" spans="2:23" x14ac:dyDescent="0.25">
      <c r="B20" t="s">
        <v>26</v>
      </c>
      <c r="D20" s="3">
        <f>C3*-$V$3</f>
        <v>-3000</v>
      </c>
      <c r="E20" s="3">
        <f>D20*(1+$V$4)</f>
        <v>-3060</v>
      </c>
      <c r="F20" s="3">
        <f>E20*(1+$V$4)</f>
        <v>-3121.2000000000003</v>
      </c>
      <c r="G20" s="3">
        <f t="shared" ref="G20:W20" si="7">F20*(1+$V$4)</f>
        <v>-3183.6240000000003</v>
      </c>
      <c r="H20" s="3">
        <f t="shared" si="7"/>
        <v>-3247.2964800000004</v>
      </c>
      <c r="I20" s="3">
        <f t="shared" si="7"/>
        <v>-3312.2424096000004</v>
      </c>
      <c r="J20" s="3">
        <f t="shared" si="7"/>
        <v>-3378.4872577920005</v>
      </c>
      <c r="K20" s="3">
        <f t="shared" si="7"/>
        <v>-3446.0570029478404</v>
      </c>
      <c r="L20" s="3">
        <f t="shared" si="7"/>
        <v>-3514.9781430067974</v>
      </c>
      <c r="M20" s="3">
        <f t="shared" si="7"/>
        <v>-3585.2777058669335</v>
      </c>
      <c r="N20" s="3">
        <f t="shared" si="7"/>
        <v>-3656.9832599842721</v>
      </c>
      <c r="O20" s="3">
        <f t="shared" si="7"/>
        <v>-3730.1229251839577</v>
      </c>
      <c r="P20" s="3">
        <f t="shared" si="7"/>
        <v>-3804.7253836876371</v>
      </c>
      <c r="Q20" s="3">
        <f t="shared" si="7"/>
        <v>-3880.8198913613901</v>
      </c>
      <c r="R20" s="3">
        <f t="shared" si="7"/>
        <v>-3958.436289188618</v>
      </c>
      <c r="S20" s="3">
        <f t="shared" si="7"/>
        <v>-4037.6050149723906</v>
      </c>
      <c r="T20" s="3">
        <f t="shared" si="7"/>
        <v>-4118.3571152718387</v>
      </c>
      <c r="U20" s="3">
        <f t="shared" si="7"/>
        <v>-4200.7242575772752</v>
      </c>
      <c r="V20" s="3">
        <f t="shared" si="7"/>
        <v>-4284.7387427288204</v>
      </c>
      <c r="W20" s="3">
        <f t="shared" si="7"/>
        <v>-4370.4335175833967</v>
      </c>
    </row>
    <row r="21" spans="2:23" x14ac:dyDescent="0.25">
      <c r="B21" t="s">
        <v>27</v>
      </c>
      <c r="D21" s="3">
        <f>$C$3*-$V$5</f>
        <v>-1600</v>
      </c>
      <c r="E21" s="3">
        <f>$C$3*-$V$5</f>
        <v>-1600</v>
      </c>
      <c r="F21" s="3">
        <f t="shared" ref="F21:W21" si="8">$C$3*-$V$5</f>
        <v>-1600</v>
      </c>
      <c r="G21" s="3">
        <f t="shared" si="8"/>
        <v>-1600</v>
      </c>
      <c r="H21" s="3">
        <f t="shared" si="8"/>
        <v>-1600</v>
      </c>
      <c r="I21" s="3">
        <f t="shared" si="8"/>
        <v>-1600</v>
      </c>
      <c r="J21" s="3">
        <f t="shared" si="8"/>
        <v>-1600</v>
      </c>
      <c r="K21" s="3">
        <f t="shared" si="8"/>
        <v>-1600</v>
      </c>
      <c r="L21" s="3">
        <f t="shared" si="8"/>
        <v>-1600</v>
      </c>
      <c r="M21" s="3">
        <f t="shared" si="8"/>
        <v>-1600</v>
      </c>
      <c r="N21" s="3">
        <f t="shared" si="8"/>
        <v>-1600</v>
      </c>
      <c r="O21" s="3">
        <f t="shared" si="8"/>
        <v>-1600</v>
      </c>
      <c r="P21" s="3">
        <f t="shared" si="8"/>
        <v>-1600</v>
      </c>
      <c r="Q21" s="3">
        <f t="shared" si="8"/>
        <v>-1600</v>
      </c>
      <c r="R21" s="3">
        <f t="shared" si="8"/>
        <v>-1600</v>
      </c>
      <c r="S21" s="3">
        <f t="shared" si="8"/>
        <v>-1600</v>
      </c>
      <c r="T21" s="3">
        <f t="shared" si="8"/>
        <v>-1600</v>
      </c>
      <c r="U21" s="3">
        <f t="shared" si="8"/>
        <v>-1600</v>
      </c>
      <c r="V21" s="3">
        <f t="shared" si="8"/>
        <v>-1600</v>
      </c>
      <c r="W21" s="3">
        <f t="shared" si="8"/>
        <v>-1600</v>
      </c>
    </row>
    <row r="22" spans="2:23" x14ac:dyDescent="0.25">
      <c r="B22" t="s">
        <v>28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25">
      <c r="B23" t="s">
        <v>29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2:23" x14ac:dyDescent="0.25">
      <c r="B24" s="6" t="s">
        <v>30</v>
      </c>
      <c r="C24" s="6"/>
      <c r="D24" s="9">
        <f>SUM(D20:D23)</f>
        <v>-4600</v>
      </c>
      <c r="E24" s="9">
        <f t="shared" ref="E24:W24" si="9">SUM(E20:E23)</f>
        <v>-4660</v>
      </c>
      <c r="F24" s="9">
        <f t="shared" si="9"/>
        <v>-4721.2000000000007</v>
      </c>
      <c r="G24" s="9">
        <f t="shared" si="9"/>
        <v>-4783.6239999999998</v>
      </c>
      <c r="H24" s="9">
        <f t="shared" si="9"/>
        <v>-4847.2964800000009</v>
      </c>
      <c r="I24" s="9">
        <f t="shared" si="9"/>
        <v>-4912.2424096000004</v>
      </c>
      <c r="J24" s="9">
        <f t="shared" si="9"/>
        <v>-4978.4872577920005</v>
      </c>
      <c r="K24" s="9">
        <f t="shared" si="9"/>
        <v>-5046.0570029478404</v>
      </c>
      <c r="L24" s="9">
        <f t="shared" si="9"/>
        <v>-5114.9781430067978</v>
      </c>
      <c r="M24" s="9">
        <f t="shared" si="9"/>
        <v>-5185.2777058669335</v>
      </c>
      <c r="N24" s="9">
        <f t="shared" si="9"/>
        <v>-5256.9832599842721</v>
      </c>
      <c r="O24" s="9">
        <f t="shared" si="9"/>
        <v>-5330.1229251839577</v>
      </c>
      <c r="P24" s="9">
        <f t="shared" si="9"/>
        <v>-5404.7253836876371</v>
      </c>
      <c r="Q24" s="9">
        <f t="shared" si="9"/>
        <v>-5480.8198913613905</v>
      </c>
      <c r="R24" s="9">
        <f t="shared" si="9"/>
        <v>-5558.4362891886176</v>
      </c>
      <c r="S24" s="9">
        <f t="shared" si="9"/>
        <v>-5637.6050149723906</v>
      </c>
      <c r="T24" s="9">
        <f t="shared" si="9"/>
        <v>-5718.3571152718387</v>
      </c>
      <c r="U24" s="9">
        <f t="shared" si="9"/>
        <v>-5800.7242575772752</v>
      </c>
      <c r="V24" s="9">
        <f t="shared" si="9"/>
        <v>-5884.7387427288204</v>
      </c>
      <c r="W24" s="9">
        <f t="shared" si="9"/>
        <v>-5970.4335175833967</v>
      </c>
    </row>
    <row r="26" spans="2:23" x14ac:dyDescent="0.25">
      <c r="B26" s="13" t="s">
        <v>31</v>
      </c>
      <c r="C26" s="13"/>
      <c r="D26" s="14">
        <f>D17+D24</f>
        <v>55400</v>
      </c>
      <c r="E26" s="14">
        <f t="shared" ref="E26:W26" si="10">E17+E24</f>
        <v>55935.499999999993</v>
      </c>
      <c r="F26" s="14">
        <f t="shared" si="10"/>
        <v>56484.6205625</v>
      </c>
      <c r="G26" s="14">
        <f t="shared" si="10"/>
        <v>57047.61732117967</v>
      </c>
      <c r="H26" s="14">
        <f t="shared" si="10"/>
        <v>57624.751062063122</v>
      </c>
      <c r="I26" s="14">
        <f t="shared" si="10"/>
        <v>58216.287825488493</v>
      </c>
      <c r="J26" s="14">
        <f t="shared" si="10"/>
        <v>58822.499010105108</v>
      </c>
      <c r="K26" s="14">
        <f t="shared" si="10"/>
        <v>59443.661478938033</v>
      </c>
      <c r="L26" s="14">
        <f t="shared" si="10"/>
        <v>60080.057667561297</v>
      </c>
      <c r="M26" s="14">
        <f t="shared" si="10"/>
        <v>60731.97569442165</v>
      </c>
      <c r="N26" s="14">
        <f t="shared" si="10"/>
        <v>61399.709473355579</v>
      </c>
      <c r="O26" s="14">
        <f t="shared" si="10"/>
        <v>62083.558828342968</v>
      </c>
      <c r="P26" s="14">
        <f t="shared" si="10"/>
        <v>62783.829610542001</v>
      </c>
      <c r="Q26" s="14">
        <f t="shared" si="10"/>
        <v>63500.83381765068</v>
      </c>
      <c r="R26" s="14">
        <f t="shared" si="10"/>
        <v>64234.889715640813</v>
      </c>
      <c r="S26" s="15">
        <f t="shared" si="10"/>
        <v>64986.321962912043</v>
      </c>
      <c r="T26" s="15">
        <f t="shared" si="10"/>
        <v>65755.461736913494</v>
      </c>
      <c r="U26" s="15">
        <f t="shared" si="10"/>
        <v>66542.646863282615</v>
      </c>
      <c r="V26" s="15">
        <f t="shared" si="10"/>
        <v>67348.221947550599</v>
      </c>
      <c r="W26" s="15">
        <f t="shared" si="10"/>
        <v>68172.538509465798</v>
      </c>
    </row>
    <row r="27" spans="2:23" x14ac:dyDescent="0.25">
      <c r="B27" t="s">
        <v>32</v>
      </c>
      <c r="D27" s="3">
        <f>-L4</f>
        <v>-340000</v>
      </c>
    </row>
    <row r="28" spans="2:23" x14ac:dyDescent="0.25">
      <c r="B28" s="6" t="s">
        <v>33</v>
      </c>
      <c r="C28" s="6"/>
      <c r="D28" s="9">
        <f>D26+D27</f>
        <v>-284600</v>
      </c>
      <c r="E28" s="9">
        <f t="shared" ref="E28:W28" si="11">E26+E27</f>
        <v>55935.499999999993</v>
      </c>
      <c r="F28" s="9">
        <f t="shared" si="11"/>
        <v>56484.6205625</v>
      </c>
      <c r="G28" s="9">
        <f t="shared" si="11"/>
        <v>57047.61732117967</v>
      </c>
      <c r="H28" s="9">
        <f t="shared" si="11"/>
        <v>57624.751062063122</v>
      </c>
      <c r="I28" s="9">
        <f t="shared" si="11"/>
        <v>58216.287825488493</v>
      </c>
      <c r="J28" s="9">
        <f t="shared" si="11"/>
        <v>58822.499010105108</v>
      </c>
      <c r="K28" s="9">
        <f t="shared" si="11"/>
        <v>59443.661478938033</v>
      </c>
      <c r="L28" s="9">
        <f t="shared" si="11"/>
        <v>60080.057667561297</v>
      </c>
      <c r="M28" s="9">
        <f t="shared" si="11"/>
        <v>60731.97569442165</v>
      </c>
      <c r="N28" s="9">
        <f t="shared" si="11"/>
        <v>61399.709473355579</v>
      </c>
      <c r="O28" s="9">
        <f t="shared" si="11"/>
        <v>62083.558828342968</v>
      </c>
      <c r="P28" s="9">
        <f t="shared" si="11"/>
        <v>62783.829610542001</v>
      </c>
      <c r="Q28" s="9">
        <f t="shared" si="11"/>
        <v>63500.83381765068</v>
      </c>
      <c r="R28" s="9">
        <f t="shared" si="11"/>
        <v>64234.889715640813</v>
      </c>
      <c r="S28" s="9">
        <f t="shared" si="11"/>
        <v>64986.321962912043</v>
      </c>
      <c r="T28" s="9">
        <f t="shared" si="11"/>
        <v>65755.461736913494</v>
      </c>
      <c r="U28" s="9">
        <f t="shared" si="11"/>
        <v>66542.646863282615</v>
      </c>
      <c r="V28" s="9">
        <f t="shared" si="11"/>
        <v>67348.221947550599</v>
      </c>
      <c r="W28" s="9">
        <f t="shared" si="11"/>
        <v>68172.538509465798</v>
      </c>
    </row>
    <row r="30" spans="2:23" x14ac:dyDescent="0.25">
      <c r="B30" t="s">
        <v>34</v>
      </c>
      <c r="C30" s="4">
        <v>0.21</v>
      </c>
      <c r="D30" s="3">
        <f>D28*-$C$30</f>
        <v>59766</v>
      </c>
      <c r="E30" s="3">
        <f>E28*-$C$30</f>
        <v>-11746.454999999998</v>
      </c>
      <c r="F30" s="3">
        <f t="shared" ref="F30:W30" si="12">F28*-$C$30</f>
        <v>-11861.770318125</v>
      </c>
      <c r="G30" s="3">
        <f t="shared" si="12"/>
        <v>-11979.99963744773</v>
      </c>
      <c r="H30" s="3">
        <f t="shared" si="12"/>
        <v>-12101.197723033256</v>
      </c>
      <c r="I30" s="3">
        <f t="shared" si="12"/>
        <v>-12225.420443352583</v>
      </c>
      <c r="J30" s="3">
        <f t="shared" si="12"/>
        <v>-12352.724792122071</v>
      </c>
      <c r="K30" s="3">
        <f t="shared" si="12"/>
        <v>-12483.168910576986</v>
      </c>
      <c r="L30" s="3">
        <f t="shared" si="12"/>
        <v>-12616.812110187871</v>
      </c>
      <c r="M30" s="3">
        <f t="shared" si="12"/>
        <v>-12753.714895828545</v>
      </c>
      <c r="N30" s="3">
        <f t="shared" si="12"/>
        <v>-12893.938989404671</v>
      </c>
      <c r="O30" s="3">
        <f t="shared" si="12"/>
        <v>-13037.547353952023</v>
      </c>
      <c r="P30" s="3">
        <f t="shared" si="12"/>
        <v>-13184.604218213819</v>
      </c>
      <c r="Q30" s="3">
        <f t="shared" si="12"/>
        <v>-13335.175101706642</v>
      </c>
      <c r="R30" s="3">
        <f t="shared" si="12"/>
        <v>-13489.32684028457</v>
      </c>
      <c r="S30" s="3">
        <f t="shared" si="12"/>
        <v>-13647.127612211529</v>
      </c>
      <c r="T30" s="3">
        <f t="shared" si="12"/>
        <v>-13808.646964751833</v>
      </c>
      <c r="U30" s="3">
        <f t="shared" si="12"/>
        <v>-13973.955841289349</v>
      </c>
      <c r="V30" s="3">
        <f t="shared" si="12"/>
        <v>-14143.126608985625</v>
      </c>
      <c r="W30" s="3">
        <f t="shared" si="12"/>
        <v>-14316.233086987817</v>
      </c>
    </row>
    <row r="31" spans="2:23" x14ac:dyDescent="0.25">
      <c r="B31" t="s">
        <v>9</v>
      </c>
      <c r="D31" s="3">
        <f>L3</f>
        <v>120000</v>
      </c>
    </row>
    <row r="32" spans="2:23" x14ac:dyDescent="0.25">
      <c r="B32" s="6" t="s">
        <v>35</v>
      </c>
      <c r="C32" s="6"/>
      <c r="D32" s="9">
        <f>D30+D31</f>
        <v>179766</v>
      </c>
      <c r="E32" s="9">
        <f t="shared" ref="E32:W32" si="13">E30+E31</f>
        <v>-11746.454999999998</v>
      </c>
      <c r="F32" s="9">
        <f t="shared" si="13"/>
        <v>-11861.770318125</v>
      </c>
      <c r="G32" s="9">
        <f t="shared" si="13"/>
        <v>-11979.99963744773</v>
      </c>
      <c r="H32" s="9">
        <f t="shared" si="13"/>
        <v>-12101.197723033256</v>
      </c>
      <c r="I32" s="9">
        <f t="shared" si="13"/>
        <v>-12225.420443352583</v>
      </c>
      <c r="J32" s="9">
        <f t="shared" si="13"/>
        <v>-12352.724792122071</v>
      </c>
      <c r="K32" s="9">
        <f t="shared" si="13"/>
        <v>-12483.168910576986</v>
      </c>
      <c r="L32" s="9">
        <f t="shared" si="13"/>
        <v>-12616.812110187871</v>
      </c>
      <c r="M32" s="9">
        <f t="shared" si="13"/>
        <v>-12753.714895828545</v>
      </c>
      <c r="N32" s="9">
        <f t="shared" si="13"/>
        <v>-12893.938989404671</v>
      </c>
      <c r="O32" s="9">
        <f t="shared" si="13"/>
        <v>-13037.547353952023</v>
      </c>
      <c r="P32" s="9">
        <f t="shared" si="13"/>
        <v>-13184.604218213819</v>
      </c>
      <c r="Q32" s="9">
        <f t="shared" si="13"/>
        <v>-13335.175101706642</v>
      </c>
      <c r="R32" s="9">
        <f t="shared" si="13"/>
        <v>-13489.32684028457</v>
      </c>
      <c r="S32" s="9">
        <f t="shared" si="13"/>
        <v>-13647.127612211529</v>
      </c>
      <c r="T32" s="9">
        <f t="shared" si="13"/>
        <v>-13808.646964751833</v>
      </c>
      <c r="U32" s="9">
        <f t="shared" si="13"/>
        <v>-13973.955841289349</v>
      </c>
      <c r="V32" s="9">
        <f t="shared" si="13"/>
        <v>-14143.126608985625</v>
      </c>
      <c r="W32" s="9">
        <f t="shared" si="13"/>
        <v>-14316.233086987817</v>
      </c>
    </row>
    <row r="34" spans="2:23" x14ac:dyDescent="0.25">
      <c r="B34" s="12" t="s">
        <v>36</v>
      </c>
    </row>
    <row r="35" spans="2:23" x14ac:dyDescent="0.25">
      <c r="B35" t="s">
        <v>31</v>
      </c>
      <c r="D35" s="3">
        <f>D26</f>
        <v>55400</v>
      </c>
      <c r="E35" s="3">
        <f t="shared" ref="E35:W35" si="14">E26</f>
        <v>55935.499999999993</v>
      </c>
      <c r="F35" s="3">
        <f t="shared" si="14"/>
        <v>56484.6205625</v>
      </c>
      <c r="G35" s="3">
        <f t="shared" si="14"/>
        <v>57047.61732117967</v>
      </c>
      <c r="H35" s="3">
        <f t="shared" si="14"/>
        <v>57624.751062063122</v>
      </c>
      <c r="I35" s="3">
        <f t="shared" si="14"/>
        <v>58216.287825488493</v>
      </c>
      <c r="J35" s="3">
        <f t="shared" si="14"/>
        <v>58822.499010105108</v>
      </c>
      <c r="K35" s="3">
        <f t="shared" si="14"/>
        <v>59443.661478938033</v>
      </c>
      <c r="L35" s="3">
        <f t="shared" si="14"/>
        <v>60080.057667561297</v>
      </c>
      <c r="M35" s="3">
        <f t="shared" si="14"/>
        <v>60731.97569442165</v>
      </c>
      <c r="N35" s="3">
        <f t="shared" si="14"/>
        <v>61399.709473355579</v>
      </c>
      <c r="O35" s="3">
        <f t="shared" si="14"/>
        <v>62083.558828342968</v>
      </c>
      <c r="P35" s="3">
        <f t="shared" si="14"/>
        <v>62783.829610542001</v>
      </c>
      <c r="Q35" s="3">
        <f t="shared" si="14"/>
        <v>63500.83381765068</v>
      </c>
      <c r="R35" s="3">
        <f t="shared" si="14"/>
        <v>64234.889715640813</v>
      </c>
      <c r="S35" s="3">
        <f t="shared" si="14"/>
        <v>64986.321962912043</v>
      </c>
      <c r="T35" s="3">
        <f t="shared" si="14"/>
        <v>65755.461736913494</v>
      </c>
      <c r="U35" s="3">
        <f t="shared" si="14"/>
        <v>66542.646863282615</v>
      </c>
      <c r="V35" s="3">
        <f t="shared" si="14"/>
        <v>67348.221947550599</v>
      </c>
      <c r="W35" s="3">
        <f t="shared" si="14"/>
        <v>68172.538509465798</v>
      </c>
    </row>
    <row r="36" spans="2:23" x14ac:dyDescent="0.25">
      <c r="B36" t="s">
        <v>37</v>
      </c>
      <c r="D36" s="3">
        <f t="shared" ref="D36:W36" si="15">D30</f>
        <v>59766</v>
      </c>
      <c r="E36" s="3">
        <f t="shared" si="15"/>
        <v>-11746.454999999998</v>
      </c>
      <c r="F36" s="3">
        <f t="shared" si="15"/>
        <v>-11861.770318125</v>
      </c>
      <c r="G36" s="3">
        <f t="shared" si="15"/>
        <v>-11979.99963744773</v>
      </c>
      <c r="H36" s="3">
        <f t="shared" si="15"/>
        <v>-12101.197723033256</v>
      </c>
      <c r="I36" s="3">
        <f t="shared" si="15"/>
        <v>-12225.420443352583</v>
      </c>
      <c r="J36" s="3">
        <f t="shared" si="15"/>
        <v>-12352.724792122071</v>
      </c>
      <c r="K36" s="3">
        <f t="shared" si="15"/>
        <v>-12483.168910576986</v>
      </c>
      <c r="L36" s="3">
        <f t="shared" si="15"/>
        <v>-12616.812110187871</v>
      </c>
      <c r="M36" s="3">
        <f t="shared" si="15"/>
        <v>-12753.714895828545</v>
      </c>
      <c r="N36" s="3">
        <f t="shared" si="15"/>
        <v>-12893.938989404671</v>
      </c>
      <c r="O36" s="3">
        <f t="shared" si="15"/>
        <v>-13037.547353952023</v>
      </c>
      <c r="P36" s="3">
        <f t="shared" si="15"/>
        <v>-13184.604218213819</v>
      </c>
      <c r="Q36" s="3">
        <f t="shared" si="15"/>
        <v>-13335.175101706642</v>
      </c>
      <c r="R36" s="3">
        <f t="shared" si="15"/>
        <v>-13489.32684028457</v>
      </c>
      <c r="S36" s="3">
        <f t="shared" si="15"/>
        <v>-13647.127612211529</v>
      </c>
      <c r="T36" s="3">
        <f t="shared" si="15"/>
        <v>-13808.646964751833</v>
      </c>
      <c r="U36" s="3">
        <f t="shared" si="15"/>
        <v>-13973.955841289349</v>
      </c>
      <c r="V36" s="3">
        <f t="shared" si="15"/>
        <v>-14143.126608985625</v>
      </c>
      <c r="W36" s="3">
        <f t="shared" si="15"/>
        <v>-14316.233086987817</v>
      </c>
    </row>
    <row r="37" spans="2:23" x14ac:dyDescent="0.25">
      <c r="B37" t="s">
        <v>9</v>
      </c>
      <c r="D37" s="3">
        <f>D31</f>
        <v>120000</v>
      </c>
    </row>
    <row r="38" spans="2:23" x14ac:dyDescent="0.25">
      <c r="B38" s="6" t="s">
        <v>36</v>
      </c>
      <c r="C38" s="9">
        <f>-H5</f>
        <v>-400000</v>
      </c>
      <c r="D38" s="9">
        <f>SUM(D35:D37)</f>
        <v>235166</v>
      </c>
      <c r="E38" s="9">
        <f t="shared" ref="E38:W38" si="16">SUM(E35:E37)</f>
        <v>44189.044999999998</v>
      </c>
      <c r="F38" s="9">
        <f t="shared" si="16"/>
        <v>44622.850244375004</v>
      </c>
      <c r="G38" s="9">
        <f t="shared" si="16"/>
        <v>45067.617683731936</v>
      </c>
      <c r="H38" s="9">
        <f t="shared" si="16"/>
        <v>45523.553339029866</v>
      </c>
      <c r="I38" s="9">
        <f t="shared" si="16"/>
        <v>45990.867382135912</v>
      </c>
      <c r="J38" s="9">
        <f t="shared" si="16"/>
        <v>46469.774217983038</v>
      </c>
      <c r="K38" s="9">
        <f t="shared" si="16"/>
        <v>46960.492568361049</v>
      </c>
      <c r="L38" s="9">
        <f t="shared" si="16"/>
        <v>47463.245557373426</v>
      </c>
      <c r="M38" s="9">
        <f t="shared" si="16"/>
        <v>47978.260798593103</v>
      </c>
      <c r="N38" s="9">
        <f t="shared" si="16"/>
        <v>48505.77048395091</v>
      </c>
      <c r="O38" s="9">
        <f t="shared" si="16"/>
        <v>49046.011474390943</v>
      </c>
      <c r="P38" s="9">
        <f t="shared" si="16"/>
        <v>49599.225392328182</v>
      </c>
      <c r="Q38" s="9">
        <f t="shared" si="16"/>
        <v>50165.658715944039</v>
      </c>
      <c r="R38" s="9">
        <f t="shared" si="16"/>
        <v>50745.562875356241</v>
      </c>
      <c r="S38" s="9">
        <f t="shared" si="16"/>
        <v>51339.194350700513</v>
      </c>
      <c r="T38" s="9">
        <f t="shared" si="16"/>
        <v>51946.814772161662</v>
      </c>
      <c r="U38" s="9">
        <f t="shared" si="16"/>
        <v>52568.691021993262</v>
      </c>
      <c r="V38" s="9">
        <f t="shared" si="16"/>
        <v>53205.095338564977</v>
      </c>
      <c r="W38" s="9">
        <f t="shared" si="16"/>
        <v>53856.305422477977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prateek.dwivedi@csamumbai.in</dc:creator>
  <cp:lastModifiedBy>prateek.dwivedi@csamumbai.in</cp:lastModifiedBy>
  <cp:lastPrinted>2024-06-03T21:33:29Z</cp:lastPrinted>
  <dcterms:created xsi:type="dcterms:W3CDTF">2024-06-03T19:31:31Z</dcterms:created>
  <dcterms:modified xsi:type="dcterms:W3CDTF">2024-06-03T21:38:44Z</dcterms:modified>
</cp:coreProperties>
</file>