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APA Explicações" sheetId="1" r:id="rId4"/>
    <sheet state="visible" name="Fluxo de caixa 2024" sheetId="2" r:id="rId5"/>
    <sheet state="visible" name="Fluxo de caixa 2025" sheetId="3" r:id="rId6"/>
    <sheet state="visible" name="TaxaCondominio" sheetId="4" r:id="rId7"/>
    <sheet state="hidden" name="Manutençõ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2">
      <text>
        <t xml:space="preserve">Jessica Canella:
Visita tecnica garagem 
</t>
      </text>
    </comment>
    <comment authorId="0" ref="C24">
      <text>
        <t xml:space="preserve">Jessica Canella:
Mangueira
</t>
      </text>
    </comment>
    <comment authorId="0" ref="D24">
      <text>
        <t xml:space="preserve">Jessica Canella:
Tampas garagem 
</t>
      </text>
    </comment>
    <comment authorId="0" ref="J24">
      <text>
        <t xml:space="preserve">Jessica Canella:
Problema na leitura, foi pago em 19/09 
</t>
      </text>
    </comment>
    <comment authorId="0" ref="L24">
      <text>
        <t xml:space="preserve">Jessica Canella:
Compra de protetores 
*crédito Osmar 
</t>
      </text>
    </comment>
    <comment authorId="0" ref="M24">
      <text>
        <t xml:space="preserve">Jessica Canella:
Compra de sacos entulho  
*crédito apto Osmar </t>
      </text>
    </comment>
  </commentList>
</comments>
</file>

<file path=xl/sharedStrings.xml><?xml version="1.0" encoding="utf-8"?>
<sst xmlns="http://schemas.openxmlformats.org/spreadsheetml/2006/main" count="102" uniqueCount="74">
  <si>
    <t>Facilite ainda mais o seu trabalho</t>
  </si>
  <si>
    <t>Conheça o aplicativo para o controle do condomínio usado em mais de 20 mil condomínios no Brasil, Estados Unidos, Canadá e México.</t>
  </si>
  <si>
    <t>INSTRUÇÕES</t>
  </si>
  <si>
    <t>Nome da aba</t>
  </si>
  <si>
    <t>Orientações</t>
  </si>
  <si>
    <t xml:space="preserve">Fluxo de caixa </t>
  </si>
  <si>
    <t xml:space="preserve">Esta aba serve para você controlar o fluxo de caixa e acompanhar o saldo do condomínio mês a mês. Na parte de receitas, você lista todas as fontes e valores de receita do condomínio. É possível adicionar linhas, caso haja mais fontes de renda. Em Outras Contas você deve atualizar o saldo de outras contas do condomínio. Em Despesas, adicione todas as despesas de valor fixo e que acontecem todo o mês. Em despesas variáveis, as despesas que tem custos diferentes todos os meses. Em Saldo Atual, você conseguirá verificar os saldos de cada conta do condomínio. </t>
  </si>
  <si>
    <t>Manutenções</t>
  </si>
  <si>
    <t xml:space="preserve">Aqui você consegue listar todos os itens por área do condomínio que precisam ser verificados de modo periódico e controlar as datas de manutenção de cada item. </t>
  </si>
  <si>
    <t xml:space="preserve">Controle de visitantes </t>
  </si>
  <si>
    <t xml:space="preserve">Para mais segurança no condomínio, insira as informações de todos os visitantes e prestadores de serviço com data e horário de entrada e saída do condomínio. No caso de prestadores de serviço, você deve adicionar também o nome da empresa daquele prestador de serviço. </t>
  </si>
  <si>
    <t>Reservas</t>
  </si>
  <si>
    <t xml:space="preserve">Para controlar as reservas, utilize apenas este calendário para reserva de dependências do condomínio. Adicione nome do morador, unidade e qual dependência ele está reservando. </t>
  </si>
  <si>
    <t xml:space="preserve">Escala de funcionários </t>
  </si>
  <si>
    <t>Para organizar os horários de trabalho dos funcionários, liste primeiro todos os funcionários. Após, pinte o quadrado com o dia e turno que ele estará trabalhando. Coloque um "F" nos dias e turnos que ele estará de folga. Você pode editar as informações de turnos de trabalho de acordo com o que acontece no seu condomínio.</t>
  </si>
  <si>
    <t xml:space="preserve">Funcionários e lançamento de férias </t>
  </si>
  <si>
    <t xml:space="preserve">As abas Funcionários e Lançamentos de férias são interligadas. Ou seja, funcionam de modo conjunto. Para controle de férias e funcionários, você deve adicionar o nome do funcionário e a data de início. Quando este solicitar férias, você deve selecioná-lo na aba Lançamento de férias, adicionar a data de início e final de férias. A planilha calculará o saldo atual de férias daquele funcionário. </t>
  </si>
  <si>
    <t>Planilha Financeira do Condomínio:</t>
  </si>
  <si>
    <t>FERNANDO LONA</t>
  </si>
  <si>
    <t>Responsável:</t>
  </si>
  <si>
    <t>crisjessi10@icloud.com</t>
  </si>
  <si>
    <t>Ano de Referência:</t>
  </si>
  <si>
    <t>Mês</t>
  </si>
  <si>
    <t>SALDO Total (Caixa)</t>
  </si>
  <si>
    <t>RECEITAS</t>
  </si>
  <si>
    <t>Cotas Condominiais (Até dia 08)</t>
  </si>
  <si>
    <t>Rendimentos</t>
  </si>
  <si>
    <t>DESPESAS FIXAS</t>
  </si>
  <si>
    <t>Outras</t>
  </si>
  <si>
    <t>DESPESAS VARIÁVEIS</t>
  </si>
  <si>
    <t>Água (venc. Dia 10)</t>
  </si>
  <si>
    <t>Luz  (venc. Dia 21)</t>
  </si>
  <si>
    <t xml:space="preserve">Faxina </t>
  </si>
  <si>
    <t>DESPESAS EXTRAS</t>
  </si>
  <si>
    <t>Obras</t>
  </si>
  <si>
    <t>Consertos</t>
  </si>
  <si>
    <t>SALDO DETALHADO - BALANCETE</t>
  </si>
  <si>
    <t>Receitas</t>
  </si>
  <si>
    <t>Rendimento</t>
  </si>
  <si>
    <t>Despesas Variáveis</t>
  </si>
  <si>
    <t>Despesas Extras</t>
  </si>
  <si>
    <t>Saldo do Mês</t>
  </si>
  <si>
    <t>Outras (Encanamento Garagem)</t>
  </si>
  <si>
    <t xml:space="preserve">despesa Fabricio </t>
  </si>
  <si>
    <t>Informações detalhadas sobre o pagamento do condomínio</t>
  </si>
  <si>
    <t>Número de apartamentos:</t>
  </si>
  <si>
    <t>Apartamento</t>
  </si>
  <si>
    <t>Total</t>
  </si>
  <si>
    <t>CONTROLE DE MANUTENÇÕES</t>
  </si>
  <si>
    <t xml:space="preserve">Item </t>
  </si>
  <si>
    <t xml:space="preserve">Data </t>
  </si>
  <si>
    <t>Em ordem? S/N</t>
  </si>
  <si>
    <t xml:space="preserve">Descrição </t>
  </si>
  <si>
    <t xml:space="preserve">Providências </t>
  </si>
  <si>
    <t>Valor</t>
  </si>
  <si>
    <t xml:space="preserve">Extintores </t>
  </si>
  <si>
    <t xml:space="preserve">Luz de emergência </t>
  </si>
  <si>
    <t xml:space="preserve">Iluminação </t>
  </si>
  <si>
    <t xml:space="preserve">Interfones </t>
  </si>
  <si>
    <t>Lixeira</t>
  </si>
  <si>
    <t xml:space="preserve">Escadarias </t>
  </si>
  <si>
    <t xml:space="preserve">Pinturas </t>
  </si>
  <si>
    <t>Cerca Elétrica</t>
  </si>
  <si>
    <t xml:space="preserve">Limpeza geral </t>
  </si>
  <si>
    <t xml:space="preserve">lavagem da garagem </t>
  </si>
  <si>
    <t xml:space="preserve">Lavagem da garagem </t>
  </si>
  <si>
    <t>Detetização</t>
  </si>
  <si>
    <t xml:space="preserve">Garagem </t>
  </si>
  <si>
    <t xml:space="preserve">Piso </t>
  </si>
  <si>
    <t>Sistema de segurança (câmeras)</t>
  </si>
  <si>
    <t>Instalações de gás</t>
  </si>
  <si>
    <t xml:space="preserve">Caixa de luz </t>
  </si>
  <si>
    <t>Pintura fachadas</t>
  </si>
  <si>
    <t xml:space="preserve">OUTROS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</si>
</sst>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R$&quot;#,##0.00;[Red]\-&quot;R$&quot;#,##0.00"/>
    <numFmt numFmtId="165" formatCode="&quot;R$&quot;#,##0.00;[Red]&quot;R$&quot;#,##0.00"/>
    <numFmt numFmtId="166" formatCode="&quot;R$&quot;\ #,##0.00"/>
    <numFmt numFmtId="167" formatCode="&quot;R$&quot;\ #,##0;[Red]\-&quot;R$&quot;\ #,##0"/>
    <numFmt numFmtId="168" formatCode="&quot;R$&quot;\ #,##0.00;[Red]\-&quot;R$&quot;\ #,##0.00"/>
    <numFmt numFmtId="169" formatCode="&quot;R$&quot;\ #,##0.00;\-&quot;R$&quot;\ #,##0.00"/>
  </numFmts>
  <fonts count="28">
    <font>
      <sz val="10.0"/>
      <color rgb="FF000000"/>
      <name val="Arial"/>
      <scheme val="minor"/>
    </font>
    <font>
      <sz val="12.0"/>
      <color rgb="FFFFFFFF"/>
      <name val="Calibri"/>
    </font>
    <font>
      <b/>
      <sz val="14.0"/>
      <color rgb="FF000000"/>
      <name val="Calibri"/>
    </font>
    <font/>
    <font>
      <b/>
      <u/>
      <sz val="11.0"/>
      <color rgb="FF0000FF"/>
      <name val="Calibri"/>
    </font>
    <font>
      <sz val="13.0"/>
      <color rgb="FFFFFFFF"/>
      <name val="Calibri"/>
    </font>
    <font>
      <i/>
      <sz val="11.0"/>
      <color rgb="FFFFFFFF"/>
      <name val="Calibri"/>
    </font>
    <font>
      <sz val="10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u/>
      <sz val="10.0"/>
      <color theme="1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6411"/>
      <name val="Calibri"/>
    </font>
    <font>
      <b/>
      <sz val="10.0"/>
      <color rgb="FF006600"/>
      <name val="Arial"/>
    </font>
    <font>
      <sz val="14.0"/>
      <color theme="1"/>
      <name val="Calibri"/>
    </font>
    <font>
      <sz val="10.0"/>
      <color rgb="FF000000"/>
      <name val="Arial"/>
    </font>
    <font>
      <sz val="10.0"/>
      <color rgb="FF000000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b/>
      <sz val="10.0"/>
      <color rgb="FF006411"/>
      <name val="Calibri"/>
    </font>
    <font>
      <sz val="10.0"/>
      <color rgb="FFFF0000"/>
      <name val="Arial"/>
    </font>
    <font>
      <b/>
      <sz val="12.0"/>
      <color theme="1"/>
      <name val="Calibri"/>
    </font>
    <font>
      <b/>
      <sz val="12.0"/>
      <color rgb="FFDD0806"/>
      <name val="Calibri"/>
    </font>
    <font>
      <sz val="12.0"/>
      <color rgb="FF000000"/>
      <name val="Calibri"/>
    </font>
    <font>
      <i/>
      <sz val="12.0"/>
      <color theme="1"/>
      <name val="Calibri"/>
    </font>
    <font>
      <sz val="11.0"/>
      <color rgb="FFFFFF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EBC0A"/>
        <bgColor rgb="FF7EBC0A"/>
      </patternFill>
    </fill>
    <fill>
      <patternFill patternType="solid">
        <fgColor rgb="FF5D837E"/>
        <bgColor rgb="FF5D837E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CCFFCC"/>
        <bgColor rgb="FFCCFFCC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FCF305"/>
        <bgColor rgb="FFFCF305"/>
      </patternFill>
    </fill>
    <fill>
      <patternFill patternType="solid">
        <fgColor rgb="FFBFBFBF"/>
        <bgColor rgb="FFBFBFBF"/>
      </patternFill>
    </fill>
    <fill>
      <patternFill patternType="solid">
        <fgColor rgb="FF8BB3AD"/>
        <bgColor rgb="FF8BB3AD"/>
      </patternFill>
    </fill>
    <fill>
      <patternFill patternType="solid">
        <fgColor rgb="FFEFEFEF"/>
        <bgColor rgb="FFEFEFEF"/>
      </patternFill>
    </fill>
  </fills>
  <borders count="5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FFFFFF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/>
      <right/>
      <top style="medium">
        <color rgb="FFFFFFFF"/>
      </top>
      <bottom style="medium">
        <color rgb="FFFFFFFF"/>
      </bottom>
    </border>
    <border>
      <left style="thin">
        <color rgb="FF666666"/>
      </left>
      <bottom/>
    </border>
    <border>
      <bottom/>
    </border>
    <border>
      <right style="thin">
        <color rgb="FF666666"/>
      </right>
      <bottom/>
    </border>
    <border>
      <left style="thin">
        <color rgb="FF666666"/>
      </left>
      <right/>
      <top/>
      <bottom style="thin">
        <color rgb="FF999999"/>
      </bottom>
    </border>
    <border>
      <left/>
      <top/>
      <bottom style="thin">
        <color rgb="FF999999"/>
      </bottom>
    </border>
    <border>
      <top/>
      <bottom style="thin">
        <color rgb="FF999999"/>
      </bottom>
    </border>
    <border>
      <right style="thin">
        <color rgb="FF666666"/>
      </right>
      <top/>
      <bottom style="thin">
        <color rgb="FF999999"/>
      </bottom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/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right/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/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B7B7B7"/>
      </left>
      <right/>
      <top/>
      <bottom/>
    </border>
    <border>
      <right style="thin">
        <color rgb="FFB7B7B7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B7B7B7"/>
      </left>
      <right/>
      <top style="thin">
        <color rgb="FF000000"/>
      </top>
      <bottom style="thin">
        <color rgb="FF000000"/>
      </bottom>
    </border>
    <border>
      <left style="thin">
        <color rgb="FFB7B7B7"/>
      </left>
      <right/>
      <top/>
      <bottom style="thin">
        <color rgb="FFB7B7B7"/>
      </bottom>
    </border>
    <border>
      <bottom style="thin">
        <color rgb="FFB7B7B7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4" fontId="5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2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9" fillId="2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ill="1" applyFont="1">
      <alignment horizontal="center" shrinkToFit="0" vertical="center" wrapText="1"/>
    </xf>
    <xf borderId="14" fillId="5" fontId="6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9" fillId="2" fontId="7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18" fillId="0" fontId="3" numFmtId="0" xfId="0" applyBorder="1" applyFont="1"/>
    <xf borderId="17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2" fontId="7" numFmtId="0" xfId="0" applyAlignment="1" applyBorder="1" applyFont="1">
      <alignment shrinkToFit="0" vertical="center" wrapText="1"/>
    </xf>
    <xf borderId="23" fillId="0" fontId="7" numFmtId="0" xfId="0" applyAlignment="1" applyBorder="1" applyFont="1">
      <alignment shrinkToFit="0" vertical="center" wrapText="1"/>
    </xf>
    <xf borderId="24" fillId="2" fontId="7" numFmtId="0" xfId="0" applyAlignment="1" applyBorder="1" applyFont="1">
      <alignment shrinkToFit="0" vertical="center" wrapText="1"/>
    </xf>
    <xf borderId="25" fillId="0" fontId="7" numFmtId="0" xfId="0" applyAlignment="1" applyBorder="1" applyFont="1">
      <alignment shrinkToFit="0" vertical="center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26" fillId="0" fontId="8" numFmtId="0" xfId="0" applyAlignment="1" applyBorder="1" applyFont="1">
      <alignment vertical="center"/>
    </xf>
    <xf borderId="27" fillId="0" fontId="8" numFmtId="0" xfId="0" applyAlignment="1" applyBorder="1" applyFont="1">
      <alignment vertical="center"/>
    </xf>
    <xf borderId="0" fillId="0" fontId="11" numFmtId="0" xfId="0" applyAlignment="1" applyFont="1">
      <alignment horizontal="center" vertical="center"/>
    </xf>
    <xf borderId="0" fillId="0" fontId="9" numFmtId="0" xfId="0" applyAlignment="1" applyFont="1">
      <alignment horizontal="right" vertical="center"/>
    </xf>
    <xf borderId="28" fillId="0" fontId="8" numFmtId="0" xfId="0" applyAlignment="1" applyBorder="1" applyFont="1">
      <alignment vertical="center"/>
    </xf>
    <xf borderId="29" fillId="0" fontId="8" numFmtId="0" xfId="0" applyAlignment="1" applyBorder="1" applyFont="1">
      <alignment vertical="center"/>
    </xf>
    <xf borderId="0" fillId="0" fontId="12" numFmtId="0" xfId="0" applyAlignment="1" applyFont="1">
      <alignment horizontal="center" vertical="center"/>
    </xf>
    <xf borderId="30" fillId="0" fontId="8" numFmtId="0" xfId="0" applyAlignment="1" applyBorder="1" applyFont="1">
      <alignment vertical="center"/>
    </xf>
    <xf borderId="31" fillId="0" fontId="8" numFmtId="0" xfId="0" applyAlignment="1" applyBorder="1" applyFont="1">
      <alignment vertical="center"/>
    </xf>
    <xf borderId="32" fillId="0" fontId="8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1" fillId="6" fontId="10" numFmtId="0" xfId="0" applyAlignment="1" applyBorder="1" applyFill="1" applyFont="1">
      <alignment horizontal="center" vertical="center"/>
    </xf>
    <xf borderId="1" fillId="7" fontId="10" numFmtId="0" xfId="0" applyAlignment="1" applyBorder="1" applyFill="1" applyFont="1">
      <alignment vertical="center"/>
    </xf>
    <xf borderId="1" fillId="8" fontId="14" numFmtId="164" xfId="0" applyAlignment="1" applyBorder="1" applyFill="1" applyFont="1" applyNumberFormat="1">
      <alignment horizontal="right" vertical="center"/>
    </xf>
    <xf borderId="1" fillId="8" fontId="15" numFmtId="164" xfId="0" applyAlignment="1" applyBorder="1" applyFont="1" applyNumberFormat="1">
      <alignment horizontal="right" vertical="center"/>
    </xf>
    <xf borderId="31" fillId="0" fontId="8" numFmtId="165" xfId="0" applyAlignment="1" applyBorder="1" applyFont="1" applyNumberFormat="1">
      <alignment vertical="center"/>
    </xf>
    <xf borderId="33" fillId="0" fontId="8" numFmtId="165" xfId="0" applyAlignment="1" applyBorder="1" applyFont="1" applyNumberFormat="1">
      <alignment vertical="center"/>
    </xf>
    <xf borderId="34" fillId="9" fontId="10" numFmtId="0" xfId="0" applyAlignment="1" applyBorder="1" applyFill="1" applyFont="1">
      <alignment vertical="center"/>
    </xf>
    <xf borderId="34" fillId="9" fontId="10" numFmtId="164" xfId="0" applyAlignment="1" applyBorder="1" applyFont="1" applyNumberFormat="1">
      <alignment horizontal="right" vertical="center"/>
    </xf>
    <xf borderId="35" fillId="0" fontId="9" numFmtId="0" xfId="0" applyAlignment="1" applyBorder="1" applyFont="1">
      <alignment vertical="center"/>
    </xf>
    <xf borderId="0" fillId="0" fontId="12" numFmtId="164" xfId="0" applyAlignment="1" applyFont="1" applyNumberFormat="1">
      <alignment horizontal="right"/>
    </xf>
    <xf borderId="36" fillId="0" fontId="12" numFmtId="164" xfId="0" applyAlignment="1" applyBorder="1" applyFont="1" applyNumberFormat="1">
      <alignment horizontal="right"/>
    </xf>
    <xf borderId="36" fillId="0" fontId="8" numFmtId="164" xfId="0" applyAlignment="1" applyBorder="1" applyFont="1" applyNumberFormat="1">
      <alignment vertical="center"/>
    </xf>
    <xf borderId="37" fillId="0" fontId="8" numFmtId="164" xfId="0" applyAlignment="1" applyBorder="1" applyFont="1" applyNumberFormat="1">
      <alignment vertical="center"/>
    </xf>
    <xf borderId="37" fillId="0" fontId="16" numFmtId="164" xfId="0" applyAlignment="1" applyBorder="1" applyFont="1" applyNumberFormat="1">
      <alignment vertical="center"/>
    </xf>
    <xf borderId="34" fillId="10" fontId="10" numFmtId="0" xfId="0" applyAlignment="1" applyBorder="1" applyFill="1" applyFont="1">
      <alignment vertical="center"/>
    </xf>
    <xf borderId="34" fillId="10" fontId="10" numFmtId="164" xfId="0" applyAlignment="1" applyBorder="1" applyFont="1" applyNumberFormat="1">
      <alignment horizontal="right" vertical="center"/>
    </xf>
    <xf borderId="37" fillId="0" fontId="9" numFmtId="164" xfId="0" applyAlignment="1" applyBorder="1" applyFont="1" applyNumberFormat="1">
      <alignment horizontal="right" vertical="center"/>
    </xf>
    <xf borderId="37" fillId="0" fontId="12" numFmtId="164" xfId="0" applyAlignment="1" applyBorder="1" applyFont="1" applyNumberFormat="1">
      <alignment vertical="center"/>
    </xf>
    <xf borderId="0" fillId="0" fontId="17" numFmtId="166" xfId="0" applyFont="1" applyNumberFormat="1"/>
    <xf borderId="34" fillId="7" fontId="10" numFmtId="0" xfId="0" applyAlignment="1" applyBorder="1" applyFont="1">
      <alignment vertical="center"/>
    </xf>
    <xf borderId="34" fillId="7" fontId="8" numFmtId="164" xfId="0" applyAlignment="1" applyBorder="1" applyFont="1" applyNumberFormat="1">
      <alignment vertical="center"/>
    </xf>
    <xf borderId="37" fillId="0" fontId="12" numFmtId="164" xfId="0" applyAlignment="1" applyBorder="1" applyFont="1" applyNumberFormat="1">
      <alignment horizontal="right" vertical="center"/>
    </xf>
    <xf borderId="0" fillId="0" fontId="7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26" fillId="0" fontId="7" numFmtId="0" xfId="0" applyAlignment="1" applyBorder="1" applyFont="1">
      <alignment vertical="center"/>
    </xf>
    <xf borderId="27" fillId="0" fontId="7" numFmtId="0" xfId="0" applyAlignment="1" applyBorder="1" applyFont="1">
      <alignment vertical="center"/>
    </xf>
    <xf borderId="0" fillId="0" fontId="18" numFmtId="0" xfId="0" applyAlignment="1" applyFont="1">
      <alignment horizontal="right" vertical="center"/>
    </xf>
    <xf borderId="28" fillId="0" fontId="7" numFmtId="0" xfId="0" applyAlignment="1" applyBorder="1" applyFont="1">
      <alignment vertical="center"/>
    </xf>
    <xf borderId="29" fillId="0" fontId="7" numFmtId="0" xfId="0" applyAlignment="1" applyBorder="1" applyFont="1">
      <alignment vertical="center"/>
    </xf>
    <xf borderId="0" fillId="0" fontId="7" numFmtId="0" xfId="0" applyAlignment="1" applyFont="1">
      <alignment horizontal="center" vertical="center"/>
    </xf>
    <xf borderId="30" fillId="0" fontId="7" numFmtId="0" xfId="0" applyAlignment="1" applyBorder="1" applyFont="1">
      <alignment vertical="center"/>
    </xf>
    <xf borderId="31" fillId="0" fontId="7" numFmtId="0" xfId="0" applyAlignment="1" applyBorder="1" applyFont="1">
      <alignment vertical="center"/>
    </xf>
    <xf borderId="32" fillId="0" fontId="7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1" fillId="6" fontId="19" numFmtId="0" xfId="0" applyAlignment="1" applyBorder="1" applyFont="1">
      <alignment horizontal="center" vertical="center"/>
    </xf>
    <xf borderId="1" fillId="7" fontId="19" numFmtId="0" xfId="0" applyAlignment="1" applyBorder="1" applyFont="1">
      <alignment vertical="center"/>
    </xf>
    <xf borderId="1" fillId="8" fontId="21" numFmtId="164" xfId="0" applyAlignment="1" applyBorder="1" applyFont="1" applyNumberFormat="1">
      <alignment horizontal="right" vertical="center"/>
    </xf>
    <xf borderId="31" fillId="0" fontId="7" numFmtId="165" xfId="0" applyAlignment="1" applyBorder="1" applyFont="1" applyNumberFormat="1">
      <alignment vertical="center"/>
    </xf>
    <xf borderId="33" fillId="0" fontId="7" numFmtId="165" xfId="0" applyAlignment="1" applyBorder="1" applyFont="1" applyNumberFormat="1">
      <alignment vertical="center"/>
    </xf>
    <xf borderId="34" fillId="9" fontId="19" numFmtId="0" xfId="0" applyAlignment="1" applyBorder="1" applyFont="1">
      <alignment vertical="center"/>
    </xf>
    <xf borderId="34" fillId="9" fontId="19" numFmtId="164" xfId="0" applyAlignment="1" applyBorder="1" applyFont="1" applyNumberFormat="1">
      <alignment horizontal="right" vertical="center"/>
    </xf>
    <xf borderId="35" fillId="0" fontId="18" numFmtId="0" xfId="0" applyAlignment="1" applyBorder="1" applyFont="1">
      <alignment vertical="center"/>
    </xf>
    <xf borderId="0" fillId="0" fontId="7" numFmtId="164" xfId="0" applyAlignment="1" applyFont="1" applyNumberFormat="1">
      <alignment horizontal="right"/>
    </xf>
    <xf borderId="36" fillId="0" fontId="7" numFmtId="164" xfId="0" applyAlignment="1" applyBorder="1" applyFont="1" applyNumberFormat="1">
      <alignment horizontal="right"/>
    </xf>
    <xf borderId="36" fillId="0" fontId="7" numFmtId="164" xfId="0" applyAlignment="1" applyBorder="1" applyFont="1" applyNumberFormat="1">
      <alignment horizontal="right" readingOrder="0"/>
    </xf>
    <xf borderId="36" fillId="0" fontId="7" numFmtId="164" xfId="0" applyAlignment="1" applyBorder="1" applyFont="1" applyNumberFormat="1">
      <alignment vertical="center"/>
    </xf>
    <xf borderId="36" fillId="0" fontId="17" numFmtId="0" xfId="0" applyBorder="1" applyFont="1"/>
    <xf borderId="36" fillId="0" fontId="7" numFmtId="164" xfId="0" applyAlignment="1" applyBorder="1" applyFont="1" applyNumberFormat="1">
      <alignment readingOrder="0" vertical="center"/>
    </xf>
    <xf borderId="34" fillId="10" fontId="19" numFmtId="0" xfId="0" applyAlignment="1" applyBorder="1" applyFont="1">
      <alignment vertical="center"/>
    </xf>
    <xf borderId="34" fillId="10" fontId="19" numFmtId="164" xfId="0" applyAlignment="1" applyBorder="1" applyFont="1" applyNumberFormat="1">
      <alignment horizontal="right" vertical="center"/>
    </xf>
    <xf borderId="37" fillId="0" fontId="7" numFmtId="164" xfId="0" applyAlignment="1" applyBorder="1" applyFont="1" applyNumberFormat="1">
      <alignment vertical="center"/>
    </xf>
    <xf borderId="37" fillId="0" fontId="18" numFmtId="164" xfId="0" applyAlignment="1" applyBorder="1" applyFont="1" applyNumberFormat="1">
      <alignment horizontal="right" vertical="center"/>
    </xf>
    <xf borderId="35" fillId="0" fontId="18" numFmtId="0" xfId="0" applyAlignment="1" applyBorder="1" applyFont="1">
      <alignment readingOrder="0" vertical="center"/>
    </xf>
    <xf borderId="37" fillId="0" fontId="18" numFmtId="164" xfId="0" applyAlignment="1" applyBorder="1" applyFont="1" applyNumberFormat="1">
      <alignment horizontal="right" readingOrder="0" vertical="center"/>
    </xf>
    <xf borderId="34" fillId="7" fontId="19" numFmtId="0" xfId="0" applyAlignment="1" applyBorder="1" applyFont="1">
      <alignment vertical="center"/>
    </xf>
    <xf borderId="34" fillId="7" fontId="7" numFmtId="164" xfId="0" applyAlignment="1" applyBorder="1" applyFont="1" applyNumberFormat="1">
      <alignment vertical="center"/>
    </xf>
    <xf borderId="37" fillId="0" fontId="7" numFmtId="164" xfId="0" applyAlignment="1" applyBorder="1" applyFont="1" applyNumberFormat="1">
      <alignment horizontal="right" vertical="center"/>
    </xf>
    <xf borderId="0" fillId="0" fontId="19" numFmtId="0" xfId="0" applyAlignment="1" applyFont="1">
      <alignment vertical="center"/>
    </xf>
    <xf borderId="0" fillId="0" fontId="17" numFmtId="167" xfId="0" applyFont="1" applyNumberFormat="1"/>
    <xf borderId="0" fillId="0" fontId="17" numFmtId="168" xfId="0" applyFont="1" applyNumberFormat="1"/>
    <xf borderId="0" fillId="0" fontId="22" numFmtId="168" xfId="0" applyFont="1" applyNumberFormat="1"/>
    <xf borderId="0" fillId="0" fontId="23" numFmtId="0" xfId="0" applyAlignment="1" applyFont="1">
      <alignment horizontal="center"/>
    </xf>
    <xf borderId="0" fillId="0" fontId="8" numFmtId="0" xfId="0" applyFont="1"/>
    <xf borderId="36" fillId="11" fontId="24" numFmtId="0" xfId="0" applyAlignment="1" applyBorder="1" applyFill="1" applyFont="1">
      <alignment horizontal="center"/>
    </xf>
    <xf borderId="0" fillId="0" fontId="8" numFmtId="0" xfId="0" applyAlignment="1" applyFont="1">
      <alignment horizontal="center"/>
    </xf>
    <xf borderId="36" fillId="0" fontId="8" numFmtId="0" xfId="0" applyAlignment="1" applyBorder="1" applyFont="1">
      <alignment horizontal="center"/>
    </xf>
    <xf borderId="36" fillId="6" fontId="13" numFmtId="0" xfId="0" applyAlignment="1" applyBorder="1" applyFont="1">
      <alignment horizontal="center"/>
    </xf>
    <xf borderId="36" fillId="6" fontId="13" numFmtId="17" xfId="0" applyAlignment="1" applyBorder="1" applyFont="1" applyNumberFormat="1">
      <alignment horizontal="center"/>
    </xf>
    <xf borderId="0" fillId="0" fontId="8" numFmtId="166" xfId="0" applyAlignment="1" applyFont="1" applyNumberFormat="1">
      <alignment horizontal="center"/>
    </xf>
    <xf borderId="0" fillId="0" fontId="8" numFmtId="169" xfId="0" applyAlignment="1" applyFont="1" applyNumberFormat="1">
      <alignment horizontal="center"/>
    </xf>
    <xf borderId="0" fillId="0" fontId="25" numFmtId="166" xfId="0" applyAlignment="1" applyFont="1" applyNumberFormat="1">
      <alignment horizontal="center" vertical="center"/>
    </xf>
    <xf borderId="0" fillId="0" fontId="25" numFmtId="166" xfId="0" applyAlignment="1" applyFont="1" applyNumberFormat="1">
      <alignment horizontal="center"/>
    </xf>
    <xf borderId="0" fillId="0" fontId="25" numFmtId="2" xfId="0" applyAlignment="1" applyFont="1" applyNumberFormat="1">
      <alignment horizontal="center"/>
    </xf>
    <xf borderId="0" fillId="0" fontId="25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0" fontId="25" numFmtId="2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vertical="center"/>
    </xf>
    <xf borderId="0" fillId="0" fontId="25" numFmtId="166" xfId="0" applyAlignment="1" applyFont="1" applyNumberFormat="1">
      <alignment horizontal="center" readingOrder="0"/>
    </xf>
    <xf borderId="38" fillId="12" fontId="26" numFmtId="0" xfId="0" applyAlignment="1" applyBorder="1" applyFill="1" applyFont="1">
      <alignment horizontal="center"/>
    </xf>
    <xf borderId="39" fillId="0" fontId="3" numFmtId="0" xfId="0" applyBorder="1" applyFont="1"/>
    <xf borderId="40" fillId="0" fontId="3" numFmtId="0" xfId="0" applyBorder="1" applyFont="1"/>
    <xf borderId="0" fillId="0" fontId="23" numFmtId="166" xfId="0" applyAlignment="1" applyFont="1" applyNumberFormat="1">
      <alignment horizontal="center"/>
    </xf>
    <xf borderId="0" fillId="0" fontId="17" numFmtId="0" xfId="0" applyFont="1"/>
    <xf borderId="2" fillId="4" fontId="1" numFmtId="0" xfId="0" applyAlignment="1" applyBorder="1" applyFont="1">
      <alignment horizontal="center" vertical="center"/>
    </xf>
    <xf borderId="41" fillId="0" fontId="7" numFmtId="0" xfId="0" applyAlignment="1" applyBorder="1" applyFont="1">
      <alignment horizontal="center" vertical="center"/>
    </xf>
    <xf borderId="1" fillId="5" fontId="27" numFmtId="0" xfId="0" applyAlignment="1" applyBorder="1" applyFont="1">
      <alignment horizontal="center" vertical="center"/>
    </xf>
    <xf borderId="1" fillId="5" fontId="27" numFmtId="0" xfId="0" applyAlignment="1" applyBorder="1" applyFont="1">
      <alignment horizontal="center" shrinkToFit="0" vertical="center" wrapText="1"/>
    </xf>
    <xf borderId="42" fillId="0" fontId="12" numFmtId="0" xfId="0" applyAlignment="1" applyBorder="1" applyFont="1">
      <alignment horizontal="center" vertical="center"/>
    </xf>
    <xf borderId="43" fillId="0" fontId="7" numFmtId="0" xfId="0" applyBorder="1" applyFont="1"/>
    <xf borderId="44" fillId="13" fontId="18" numFmtId="0" xfId="0" applyAlignment="1" applyBorder="1" applyFill="1" applyFont="1">
      <alignment horizontal="center" vertical="center"/>
    </xf>
    <xf borderId="45" fillId="0" fontId="3" numFmtId="0" xfId="0" applyBorder="1" applyFont="1"/>
    <xf borderId="46" fillId="0" fontId="3" numFmtId="0" xfId="0" applyBorder="1" applyFont="1"/>
    <xf borderId="42" fillId="0" fontId="7" numFmtId="0" xfId="0" applyAlignment="1" applyBorder="1" applyFont="1">
      <alignment horizontal="center" vertical="center"/>
    </xf>
    <xf borderId="47" fillId="14" fontId="7" numFmtId="0" xfId="0" applyAlignment="1" applyBorder="1" applyFill="1" applyFont="1">
      <alignment horizontal="center" vertical="center"/>
    </xf>
    <xf borderId="48" fillId="0" fontId="7" numFmtId="0" xfId="0" applyAlignment="1" applyBorder="1" applyFont="1">
      <alignment vertical="center"/>
    </xf>
    <xf borderId="42" fillId="0" fontId="7" numFmtId="0" xfId="0" applyAlignment="1" applyBorder="1" applyFont="1">
      <alignment vertical="center"/>
    </xf>
    <xf borderId="0" fillId="0" fontId="20" numFmtId="14" xfId="0" applyAlignment="1" applyFont="1" applyNumberFormat="1">
      <alignment horizontal="center" vertical="center"/>
    </xf>
    <xf borderId="48" fillId="0" fontId="7" numFmtId="2" xfId="0" applyAlignment="1" applyBorder="1" applyFont="1" applyNumberFormat="1">
      <alignment horizontal="center" vertical="center"/>
    </xf>
    <xf borderId="49" fillId="14" fontId="7" numFmtId="0" xfId="0" applyAlignment="1" applyBorder="1" applyFont="1">
      <alignment horizontal="center" vertical="center"/>
    </xf>
    <xf borderId="39" fillId="0" fontId="7" numFmtId="0" xfId="0" applyAlignment="1" applyBorder="1" applyFont="1">
      <alignment horizontal="center" vertical="center"/>
    </xf>
    <xf borderId="50" fillId="2" fontId="7" numFmtId="0" xfId="0" applyAlignment="1" applyBorder="1" applyFont="1">
      <alignment vertical="center"/>
    </xf>
    <xf borderId="49" fillId="14" fontId="7" numFmtId="0" xfId="0" applyAlignment="1" applyBorder="1" applyFont="1">
      <alignment horizontal="center" shrinkToFit="0" vertical="center" wrapText="1"/>
    </xf>
    <xf borderId="51" fillId="14" fontId="7" numFmtId="0" xfId="0" applyAlignment="1" applyBorder="1" applyFont="1">
      <alignment horizontal="center" vertical="center"/>
    </xf>
    <xf borderId="52" fillId="0" fontId="7" numFmtId="0" xfId="0" applyAlignment="1" applyBorder="1" applyFont="1">
      <alignment horizontal="center" vertical="center"/>
    </xf>
    <xf borderId="53" fillId="14" fontId="7" numFmtId="0" xfId="0" applyAlignment="1" applyBorder="1" applyFont="1">
      <alignment horizontal="center" vertical="center"/>
    </xf>
    <xf borderId="39" fillId="0" fontId="7" numFmtId="14" xfId="0" applyAlignment="1" applyBorder="1" applyFont="1" applyNumberFormat="1">
      <alignment horizontal="center" vertical="center"/>
    </xf>
    <xf borderId="54" fillId="14" fontId="7" numFmtId="0" xfId="0" applyAlignment="1" applyBorder="1" applyFont="1">
      <alignment horizontal="center" vertical="center"/>
    </xf>
    <xf borderId="55" fillId="0" fontId="7" numFmtId="0" xfId="0" applyAlignment="1" applyBorder="1" applyFont="1">
      <alignment horizontal="center" vertical="center"/>
    </xf>
    <xf borderId="0" fillId="0" fontId="1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ntato.townsq.com.br/controle-do-condominio-aplicativ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risjessi10@icloud.com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crisjessi10@icloud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23.13"/>
    <col customWidth="1" min="3" max="12" width="14.38"/>
    <col customWidth="1" min="13" max="13" width="11.38"/>
  </cols>
  <sheetData>
    <row r="1" ht="23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1"/>
    </row>
    <row r="2" ht="23.25" customHeight="1">
      <c r="A2" s="1"/>
      <c r="B2" s="5" t="s">
        <v>1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</row>
    <row r="3" ht="15.75" customHeight="1">
      <c r="A3" s="6"/>
      <c r="B3" s="7" t="s">
        <v>2</v>
      </c>
      <c r="C3" s="8"/>
      <c r="D3" s="8"/>
      <c r="E3" s="8"/>
      <c r="F3" s="8"/>
      <c r="G3" s="8"/>
      <c r="H3" s="8"/>
      <c r="I3" s="8"/>
      <c r="J3" s="8"/>
      <c r="K3" s="8"/>
      <c r="L3" s="9"/>
      <c r="M3" s="6"/>
    </row>
    <row r="4" ht="15.75" customHeight="1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3"/>
      <c r="M4" s="10"/>
    </row>
    <row r="5" ht="27.0" customHeight="1">
      <c r="A5" s="14"/>
      <c r="B5" s="15" t="s">
        <v>3</v>
      </c>
      <c r="C5" s="16" t="s">
        <v>4</v>
      </c>
      <c r="D5" s="17"/>
      <c r="E5" s="17"/>
      <c r="F5" s="17"/>
      <c r="G5" s="17"/>
      <c r="H5" s="17"/>
      <c r="I5" s="17"/>
      <c r="J5" s="17"/>
      <c r="K5" s="17"/>
      <c r="L5" s="18"/>
      <c r="M5" s="14"/>
    </row>
    <row r="6" ht="30.75" customHeight="1">
      <c r="A6" s="19"/>
      <c r="B6" s="20" t="s">
        <v>5</v>
      </c>
      <c r="C6" s="21" t="s">
        <v>6</v>
      </c>
      <c r="L6" s="22"/>
      <c r="M6" s="19"/>
    </row>
    <row r="7" ht="34.5" customHeight="1">
      <c r="A7" s="19"/>
      <c r="B7" s="23"/>
      <c r="L7" s="22"/>
      <c r="M7" s="19"/>
    </row>
    <row r="8" ht="15.75" customHeight="1">
      <c r="A8" s="19"/>
      <c r="B8" s="20" t="s">
        <v>7</v>
      </c>
      <c r="C8" s="21" t="s">
        <v>8</v>
      </c>
      <c r="L8" s="22"/>
      <c r="M8" s="19"/>
    </row>
    <row r="9" ht="15.75" customHeight="1">
      <c r="A9" s="19"/>
      <c r="B9" s="23"/>
      <c r="L9" s="22"/>
      <c r="M9" s="19"/>
    </row>
    <row r="10" ht="18.75" customHeight="1">
      <c r="A10" s="19"/>
      <c r="B10" s="20" t="s">
        <v>9</v>
      </c>
      <c r="C10" s="21" t="s">
        <v>10</v>
      </c>
      <c r="L10" s="22"/>
      <c r="M10" s="19"/>
    </row>
    <row r="11" ht="20.25" customHeight="1">
      <c r="A11" s="19"/>
      <c r="B11" s="23"/>
      <c r="L11" s="22"/>
      <c r="M11" s="19"/>
    </row>
    <row r="12" ht="18.75" customHeight="1">
      <c r="A12" s="19"/>
      <c r="B12" s="20" t="s">
        <v>11</v>
      </c>
      <c r="C12" s="21" t="s">
        <v>12</v>
      </c>
      <c r="L12" s="22"/>
      <c r="M12" s="19"/>
    </row>
    <row r="13" ht="18.75" customHeight="1">
      <c r="A13" s="19"/>
      <c r="B13" s="23"/>
      <c r="L13" s="22"/>
      <c r="M13" s="19"/>
    </row>
    <row r="14" ht="18.75" customHeight="1">
      <c r="A14" s="19"/>
      <c r="B14" s="20" t="s">
        <v>13</v>
      </c>
      <c r="C14" s="21" t="s">
        <v>14</v>
      </c>
      <c r="L14" s="22"/>
      <c r="M14" s="19"/>
    </row>
    <row r="15" ht="18.75" customHeight="1">
      <c r="A15" s="19"/>
      <c r="B15" s="23"/>
      <c r="L15" s="22"/>
      <c r="M15" s="19"/>
    </row>
    <row r="16" ht="25.5" customHeight="1">
      <c r="A16" s="19"/>
      <c r="B16" s="20" t="s">
        <v>15</v>
      </c>
      <c r="C16" s="21" t="s">
        <v>16</v>
      </c>
      <c r="L16" s="22"/>
      <c r="M16" s="19"/>
    </row>
    <row r="17" ht="23.25" customHeight="1">
      <c r="A17" s="19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6"/>
      <c r="M17" s="19"/>
    </row>
    <row r="18" ht="15.75" customHeight="1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</row>
    <row r="19" ht="15.75" customHeight="1">
      <c r="A19" s="2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8:B9"/>
    <mergeCell ref="B10:B11"/>
    <mergeCell ref="B12:B13"/>
    <mergeCell ref="B14:B15"/>
    <mergeCell ref="B16:B17"/>
    <mergeCell ref="C10:L11"/>
    <mergeCell ref="C12:L13"/>
    <mergeCell ref="C14:L15"/>
    <mergeCell ref="C16:L17"/>
    <mergeCell ref="B1:L1"/>
    <mergeCell ref="B2:L2"/>
    <mergeCell ref="B3:L4"/>
    <mergeCell ref="C5:L5"/>
    <mergeCell ref="B6:B7"/>
    <mergeCell ref="C6:L7"/>
    <mergeCell ref="C8:L9"/>
  </mergeCells>
  <hyperlinks>
    <hyperlink r:id="rId1" ref="B2"/>
  </hyperlinks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20.75"/>
    <col customWidth="1" min="3" max="3" width="17.88"/>
    <col customWidth="1" min="4" max="6" width="14.38"/>
    <col customWidth="1" min="7" max="7" width="17.75"/>
    <col customWidth="1" min="8" max="13" width="14.38"/>
  </cols>
  <sheetData>
    <row r="1" ht="15.75" customHeight="1">
      <c r="A1" s="31"/>
      <c r="B1" s="32" t="s">
        <v>17</v>
      </c>
      <c r="D1" s="33" t="s">
        <v>18</v>
      </c>
      <c r="I1" s="34"/>
      <c r="J1" s="35"/>
      <c r="K1" s="35"/>
      <c r="L1" s="35"/>
      <c r="M1" s="35"/>
    </row>
    <row r="2" ht="15.75" customHeight="1">
      <c r="B2" s="32" t="s">
        <v>19</v>
      </c>
      <c r="D2" s="36" t="s">
        <v>20</v>
      </c>
      <c r="G2" s="37" t="s">
        <v>21</v>
      </c>
      <c r="H2" s="33">
        <v>2024.0</v>
      </c>
      <c r="I2" s="38"/>
      <c r="J2" s="39"/>
      <c r="K2" s="39"/>
      <c r="L2" s="39"/>
      <c r="M2" s="39"/>
    </row>
    <row r="3" ht="15.75" customHeight="1">
      <c r="B3" s="32"/>
      <c r="D3" s="40"/>
      <c r="F3" s="37"/>
      <c r="G3" s="40"/>
      <c r="I3" s="38"/>
      <c r="J3" s="39"/>
      <c r="K3" s="39"/>
      <c r="L3" s="39"/>
      <c r="M3" s="39"/>
    </row>
    <row r="4" ht="15.75" customHeight="1">
      <c r="B4" s="41"/>
      <c r="C4" s="42"/>
      <c r="D4" s="42"/>
      <c r="E4" s="42"/>
      <c r="F4" s="42"/>
      <c r="G4" s="42"/>
      <c r="H4" s="42"/>
      <c r="I4" s="43"/>
      <c r="J4" s="43"/>
      <c r="K4" s="43"/>
      <c r="L4" s="43"/>
      <c r="M4" s="43"/>
    </row>
    <row r="5" ht="15.75" customHeight="1">
      <c r="A5" s="44" t="s">
        <v>22</v>
      </c>
      <c r="B5" s="45" t="str">
        <f>CONCATENATE("Janeiro/",$H$2)</f>
        <v>Janeiro/2024</v>
      </c>
      <c r="C5" s="45" t="str">
        <f>CONCATENATE("Fevereiro/",$H$2)</f>
        <v>Fevereiro/2024</v>
      </c>
      <c r="D5" s="45" t="str">
        <f>CONCATENATE("Março/",$H$2)</f>
        <v>Março/2024</v>
      </c>
      <c r="E5" s="45" t="str">
        <f>CONCATENATE("Abril/",$H$2)</f>
        <v>Abril/2024</v>
      </c>
      <c r="F5" s="45" t="str">
        <f>CONCATENATE("Maio/",$H$2)</f>
        <v>Maio/2024</v>
      </c>
      <c r="G5" s="45" t="str">
        <f>CONCATENATE("Junho/",$H$2)</f>
        <v>Junho/2024</v>
      </c>
      <c r="H5" s="45" t="str">
        <f>CONCATENATE("Julho/",$H$2)</f>
        <v>Julho/2024</v>
      </c>
      <c r="I5" s="45" t="str">
        <f>CONCATENATE("Agosto/",$H$2)</f>
        <v>Agosto/2024</v>
      </c>
      <c r="J5" s="45" t="str">
        <f>CONCATENATE("Setembro/",$H$2)</f>
        <v>Setembro/2024</v>
      </c>
      <c r="K5" s="45" t="str">
        <f>CONCATENATE("Outubro/",$H$2)</f>
        <v>Outubro/2024</v>
      </c>
      <c r="L5" s="45" t="str">
        <f>CONCATENATE("Novembro/",$H$2)</f>
        <v>Novembro/2024</v>
      </c>
      <c r="M5" s="45" t="str">
        <f>CONCATENATE("Dezembro/",$H$2)</f>
        <v>Dezembro/2024</v>
      </c>
    </row>
    <row r="6" ht="15.75" customHeight="1">
      <c r="A6" s="46" t="s">
        <v>23</v>
      </c>
      <c r="B6" s="47">
        <v>0.0</v>
      </c>
      <c r="C6" s="47">
        <f t="shared" ref="C6:D6" si="1">B6+B31</f>
        <v>0</v>
      </c>
      <c r="D6" s="47">
        <f t="shared" si="1"/>
        <v>393.46</v>
      </c>
      <c r="E6" s="47">
        <f t="shared" ref="E6:F6" si="2">D31</f>
        <v>301.13</v>
      </c>
      <c r="F6" s="47">
        <f t="shared" si="2"/>
        <v>637.75</v>
      </c>
      <c r="G6" s="48">
        <f>F31+G8-G16</f>
        <v>1530.22</v>
      </c>
      <c r="H6" s="47">
        <f>H8-H16+G31</f>
        <v>2030.22</v>
      </c>
      <c r="I6" s="47">
        <f t="shared" ref="I6:K6" si="3">I8+H31-I16</f>
        <v>2460.27</v>
      </c>
      <c r="J6" s="47">
        <f t="shared" si="3"/>
        <v>2832.6</v>
      </c>
      <c r="K6" s="47">
        <f t="shared" si="3"/>
        <v>3177.3</v>
      </c>
      <c r="L6" s="47">
        <f t="shared" ref="L6:M6" si="4">K31+L8-L16-L21</f>
        <v>3363.27</v>
      </c>
      <c r="M6" s="47">
        <f t="shared" si="4"/>
        <v>3817.17</v>
      </c>
    </row>
    <row r="7" ht="15.75" customHeight="1">
      <c r="A7" s="4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50"/>
    </row>
    <row r="8" ht="15.75" customHeight="1">
      <c r="A8" s="51" t="s">
        <v>24</v>
      </c>
      <c r="B8" s="52">
        <f>SUM(B9:B11)</f>
        <v>0</v>
      </c>
      <c r="C8" s="52">
        <f t="shared" ref="C8:E8" si="5">C9</f>
        <v>600</v>
      </c>
      <c r="D8" s="52">
        <f t="shared" si="5"/>
        <v>600</v>
      </c>
      <c r="E8" s="52">
        <f t="shared" si="5"/>
        <v>600</v>
      </c>
      <c r="F8" s="52">
        <f t="shared" ref="F8:M8" si="6">SUM(F9:F11)</f>
        <v>600</v>
      </c>
      <c r="G8" s="52">
        <f t="shared" si="6"/>
        <v>600</v>
      </c>
      <c r="H8" s="52">
        <f t="shared" si="6"/>
        <v>600</v>
      </c>
      <c r="I8" s="52">
        <f t="shared" si="6"/>
        <v>600</v>
      </c>
      <c r="J8" s="52">
        <f t="shared" si="6"/>
        <v>600</v>
      </c>
      <c r="K8" s="52">
        <f t="shared" si="6"/>
        <v>600</v>
      </c>
      <c r="L8" s="52">
        <f t="shared" si="6"/>
        <v>600</v>
      </c>
      <c r="M8" s="52">
        <f t="shared" si="6"/>
        <v>600</v>
      </c>
    </row>
    <row r="9" ht="15.75" customHeight="1">
      <c r="A9" s="53" t="s">
        <v>25</v>
      </c>
      <c r="B9" s="54">
        <v>0.0</v>
      </c>
      <c r="C9" s="55">
        <v>600.0</v>
      </c>
      <c r="D9" s="55">
        <v>600.0</v>
      </c>
      <c r="E9" s="55">
        <f>TaxaCondominio!E10</f>
        <v>600</v>
      </c>
      <c r="F9" s="55">
        <f>TaxaCondominio!F10</f>
        <v>600</v>
      </c>
      <c r="G9" s="55">
        <f>TaxaCondominio!G10</f>
        <v>600</v>
      </c>
      <c r="H9" s="55">
        <f>TaxaCondominio!H10</f>
        <v>600</v>
      </c>
      <c r="I9" s="55">
        <f>TaxaCondominio!I10</f>
        <v>600</v>
      </c>
      <c r="J9" s="55">
        <f>TaxaCondominio!J10</f>
        <v>600</v>
      </c>
      <c r="K9" s="55">
        <f>TaxaCondominio!K10</f>
        <v>600</v>
      </c>
      <c r="L9" s="55">
        <f>TaxaCondominio!L10</f>
        <v>600</v>
      </c>
      <c r="M9" s="55">
        <f>TaxaCondominio!M10</f>
        <v>600</v>
      </c>
    </row>
    <row r="10" ht="15.75" customHeight="1">
      <c r="A10" s="53" t="s">
        <v>26</v>
      </c>
      <c r="B10" s="56">
        <v>0.0</v>
      </c>
      <c r="C10" s="57"/>
      <c r="D10" s="57"/>
      <c r="E10" s="57"/>
      <c r="F10" s="57"/>
      <c r="G10" s="57"/>
      <c r="H10" s="57"/>
      <c r="I10" s="58"/>
      <c r="J10" s="57"/>
      <c r="K10" s="57"/>
      <c r="L10" s="57"/>
      <c r="M10" s="57"/>
    </row>
    <row r="11" ht="15.75" customHeight="1">
      <c r="A11" s="4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50"/>
    </row>
    <row r="12" ht="15.75" customHeight="1">
      <c r="A12" s="41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50"/>
    </row>
    <row r="13" ht="15.75" customHeight="1">
      <c r="A13" s="59" t="s">
        <v>27</v>
      </c>
      <c r="B13" s="60">
        <f>SUM(B14:B15)</f>
        <v>0</v>
      </c>
      <c r="C13" s="60" t="str">
        <f>C14</f>
        <v/>
      </c>
      <c r="D13" s="60">
        <f t="shared" ref="D13:M13" si="7">SUM(D14:D15)</f>
        <v>0</v>
      </c>
      <c r="E13" s="60">
        <f t="shared" si="7"/>
        <v>0</v>
      </c>
      <c r="F13" s="60">
        <f t="shared" si="7"/>
        <v>0</v>
      </c>
      <c r="G13" s="60">
        <f t="shared" si="7"/>
        <v>0</v>
      </c>
      <c r="H13" s="60">
        <f t="shared" si="7"/>
        <v>0</v>
      </c>
      <c r="I13" s="60">
        <f t="shared" si="7"/>
        <v>0</v>
      </c>
      <c r="J13" s="60">
        <f t="shared" si="7"/>
        <v>0</v>
      </c>
      <c r="K13" s="60">
        <f t="shared" si="7"/>
        <v>0</v>
      </c>
      <c r="L13" s="60">
        <f t="shared" si="7"/>
        <v>0</v>
      </c>
      <c r="M13" s="60">
        <f t="shared" si="7"/>
        <v>0</v>
      </c>
    </row>
    <row r="14" ht="15.75" customHeight="1">
      <c r="A14" s="53" t="s">
        <v>28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ht="15.75" customHeight="1">
      <c r="A15" s="41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50"/>
    </row>
    <row r="16" ht="15.75" customHeight="1">
      <c r="A16" s="59" t="s">
        <v>29</v>
      </c>
      <c r="B16" s="60">
        <f t="shared" ref="B16:C16" si="8">B17+B18+B19</f>
        <v>0</v>
      </c>
      <c r="C16" s="60">
        <f t="shared" si="8"/>
        <v>126.72</v>
      </c>
      <c r="D16" s="60">
        <f t="shared" ref="D16:M16" si="9">SUM(D17:D20)</f>
        <v>335.63</v>
      </c>
      <c r="E16" s="60">
        <f t="shared" si="9"/>
        <v>263.38</v>
      </c>
      <c r="F16" s="60">
        <f t="shared" si="9"/>
        <v>100</v>
      </c>
      <c r="G16" s="60">
        <f t="shared" si="9"/>
        <v>207.53</v>
      </c>
      <c r="H16" s="60">
        <f t="shared" si="9"/>
        <v>100</v>
      </c>
      <c r="I16" s="60">
        <f t="shared" si="9"/>
        <v>169.95</v>
      </c>
      <c r="J16" s="60">
        <f t="shared" si="9"/>
        <v>227.67</v>
      </c>
      <c r="K16" s="60">
        <f t="shared" si="9"/>
        <v>131.46</v>
      </c>
      <c r="L16" s="60">
        <f t="shared" si="9"/>
        <v>240.23</v>
      </c>
      <c r="M16" s="60">
        <f t="shared" si="9"/>
        <v>135.6</v>
      </c>
    </row>
    <row r="17" ht="15.75" customHeight="1">
      <c r="A17" s="53" t="s">
        <v>30</v>
      </c>
      <c r="B17" s="61">
        <v>0.0</v>
      </c>
      <c r="C17" s="61">
        <v>72.05</v>
      </c>
      <c r="D17" s="62">
        <v>235.63</v>
      </c>
      <c r="E17" s="62">
        <v>61.59</v>
      </c>
      <c r="F17" s="62"/>
      <c r="G17" s="62"/>
      <c r="H17" s="62"/>
      <c r="I17" s="62">
        <v>76.62</v>
      </c>
      <c r="J17" s="62">
        <v>76.3</v>
      </c>
      <c r="K17" s="62">
        <v>76.3</v>
      </c>
      <c r="L17" s="62">
        <v>76.3</v>
      </c>
      <c r="M17" s="62">
        <v>76.3</v>
      </c>
    </row>
    <row r="18" ht="15.75" customHeight="1">
      <c r="A18" s="53" t="s">
        <v>31</v>
      </c>
      <c r="B18" s="61">
        <v>0.0</v>
      </c>
      <c r="C18" s="61">
        <v>54.67</v>
      </c>
      <c r="D18" s="62">
        <v>0.0</v>
      </c>
      <c r="E18" s="62">
        <v>101.79</v>
      </c>
      <c r="F18" s="62">
        <v>0.0</v>
      </c>
      <c r="G18" s="62">
        <v>107.53</v>
      </c>
      <c r="H18" s="62">
        <v>0.0</v>
      </c>
      <c r="I18" s="62">
        <v>93.33</v>
      </c>
      <c r="J18" s="62">
        <v>51.37</v>
      </c>
      <c r="K18" s="62">
        <v>55.16</v>
      </c>
      <c r="L18" s="62">
        <v>63.93</v>
      </c>
      <c r="M18" s="62">
        <v>59.3</v>
      </c>
    </row>
    <row r="19" ht="15.75" customHeight="1">
      <c r="A19" s="53" t="s">
        <v>32</v>
      </c>
      <c r="B19" s="62">
        <v>0.0</v>
      </c>
      <c r="C19" s="62">
        <v>0.0</v>
      </c>
      <c r="D19" s="62">
        <v>100.0</v>
      </c>
      <c r="E19" s="62">
        <v>100.0</v>
      </c>
      <c r="F19" s="62">
        <v>100.0</v>
      </c>
      <c r="G19" s="62">
        <v>100.0</v>
      </c>
      <c r="H19" s="62">
        <v>100.0</v>
      </c>
      <c r="I19" s="62"/>
      <c r="J19" s="62">
        <v>100.0</v>
      </c>
      <c r="K19" s="62"/>
      <c r="L19" s="62">
        <v>100.0</v>
      </c>
      <c r="M19" s="62"/>
    </row>
    <row r="20" ht="15.75" customHeight="1">
      <c r="A20" s="41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ht="15.75" customHeight="1">
      <c r="A21" s="59" t="s">
        <v>33</v>
      </c>
      <c r="B21" s="60">
        <f>B22+B23+B24</f>
        <v>0</v>
      </c>
      <c r="C21" s="60">
        <f t="shared" ref="C21:M21" si="10">SUM(C22:C25)</f>
        <v>79.82</v>
      </c>
      <c r="D21" s="60">
        <f t="shared" si="10"/>
        <v>356.7</v>
      </c>
      <c r="E21" s="60">
        <f t="shared" si="10"/>
        <v>0</v>
      </c>
      <c r="F21" s="60">
        <f t="shared" si="10"/>
        <v>0</v>
      </c>
      <c r="G21" s="60">
        <f t="shared" si="10"/>
        <v>0</v>
      </c>
      <c r="H21" s="60">
        <f t="shared" si="10"/>
        <v>0</v>
      </c>
      <c r="I21" s="60">
        <f t="shared" si="10"/>
        <v>0</v>
      </c>
      <c r="J21" s="60">
        <f t="shared" si="10"/>
        <v>123.84</v>
      </c>
      <c r="K21" s="60">
        <f t="shared" si="10"/>
        <v>0</v>
      </c>
      <c r="L21" s="60">
        <f t="shared" si="10"/>
        <v>173.8</v>
      </c>
      <c r="M21" s="60">
        <f t="shared" si="10"/>
        <v>10.5</v>
      </c>
    </row>
    <row r="22" ht="15.75" customHeight="1">
      <c r="A22" s="53" t="s">
        <v>34</v>
      </c>
      <c r="B22" s="61">
        <v>0.0</v>
      </c>
      <c r="C22" s="57">
        <v>0.0</v>
      </c>
      <c r="D22" s="57">
        <v>180.0</v>
      </c>
      <c r="E22" s="57"/>
      <c r="F22" s="57"/>
      <c r="G22" s="57"/>
      <c r="H22" s="57"/>
      <c r="I22" s="57"/>
      <c r="J22" s="57"/>
      <c r="K22" s="57"/>
      <c r="L22" s="57"/>
      <c r="M22" s="57"/>
    </row>
    <row r="23" ht="15.75" customHeight="1">
      <c r="A23" s="53" t="s">
        <v>35</v>
      </c>
      <c r="B23" s="61">
        <v>0.0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</row>
    <row r="24" ht="15.75" customHeight="1">
      <c r="A24" s="53" t="s">
        <v>28</v>
      </c>
      <c r="B24" s="61">
        <v>0.0</v>
      </c>
      <c r="C24" s="57">
        <v>79.82</v>
      </c>
      <c r="D24" s="63">
        <v>176.7</v>
      </c>
      <c r="E24" s="57"/>
      <c r="F24" s="57"/>
      <c r="G24" s="57"/>
      <c r="H24" s="57"/>
      <c r="I24" s="57"/>
      <c r="J24" s="57">
        <v>123.84</v>
      </c>
      <c r="K24" s="57"/>
      <c r="L24" s="57">
        <v>173.8</v>
      </c>
      <c r="M24" s="57">
        <v>10.5</v>
      </c>
    </row>
    <row r="25" ht="15.75" customHeight="1">
      <c r="A25" s="41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</row>
    <row r="26" ht="15.75" customHeight="1">
      <c r="A26" s="64" t="s">
        <v>36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</row>
    <row r="27" ht="15.75" customHeight="1">
      <c r="A27" s="53" t="s">
        <v>37</v>
      </c>
      <c r="B27" s="61">
        <f t="shared" ref="B27:C27" si="11">B8</f>
        <v>0</v>
      </c>
      <c r="C27" s="61">
        <f t="shared" si="11"/>
        <v>600</v>
      </c>
      <c r="D27" s="61">
        <f>D8+D6</f>
        <v>993.46</v>
      </c>
      <c r="E27" s="61">
        <f t="shared" ref="E27:I27" si="12">E8+D31</f>
        <v>901.13</v>
      </c>
      <c r="F27" s="61">
        <f t="shared" si="12"/>
        <v>1237.75</v>
      </c>
      <c r="G27" s="61">
        <f t="shared" si="12"/>
        <v>1737.75</v>
      </c>
      <c r="H27" s="61">
        <f t="shared" si="12"/>
        <v>2130.22</v>
      </c>
      <c r="I27" s="61">
        <f t="shared" si="12"/>
        <v>2630.22</v>
      </c>
      <c r="J27" s="61">
        <f t="shared" ref="J27:L27" si="13">I31+J8</f>
        <v>3060.27</v>
      </c>
      <c r="K27" s="61">
        <f t="shared" si="13"/>
        <v>3308.76</v>
      </c>
      <c r="L27" s="61">
        <f t="shared" si="13"/>
        <v>3777.3</v>
      </c>
      <c r="M27" s="61">
        <f>L31+M9</f>
        <v>3963.27</v>
      </c>
    </row>
    <row r="28" ht="15.75" customHeight="1">
      <c r="A28" s="53" t="s">
        <v>38</v>
      </c>
      <c r="B28" s="61">
        <f>B13</f>
        <v>0</v>
      </c>
      <c r="C28" s="61" t="str">
        <f t="shared" ref="C28:E28" si="14">C10</f>
        <v/>
      </c>
      <c r="D28" s="61" t="str">
        <f t="shared" si="14"/>
        <v/>
      </c>
      <c r="E28" s="61" t="str">
        <f t="shared" si="14"/>
        <v/>
      </c>
      <c r="F28" s="61">
        <f t="shared" ref="F28:I28" si="15">F13</f>
        <v>0</v>
      </c>
      <c r="G28" s="61">
        <f t="shared" si="15"/>
        <v>0</v>
      </c>
      <c r="H28" s="61">
        <f t="shared" si="15"/>
        <v>0</v>
      </c>
      <c r="I28" s="61">
        <f t="shared" si="15"/>
        <v>0</v>
      </c>
      <c r="J28" s="61" t="str">
        <f t="shared" ref="J28:K28" si="16">J10</f>
        <v/>
      </c>
      <c r="K28" s="61" t="str">
        <f t="shared" si="16"/>
        <v/>
      </c>
      <c r="L28" s="61">
        <v>0.0</v>
      </c>
      <c r="M28" s="61" t="str">
        <f>M10</f>
        <v/>
      </c>
    </row>
    <row r="29" ht="15.75" customHeight="1">
      <c r="A29" s="53" t="s">
        <v>39</v>
      </c>
      <c r="B29" s="61">
        <f t="shared" ref="B29:M29" si="17">B16</f>
        <v>0</v>
      </c>
      <c r="C29" s="61">
        <f t="shared" si="17"/>
        <v>126.72</v>
      </c>
      <c r="D29" s="61">
        <f t="shared" si="17"/>
        <v>335.63</v>
      </c>
      <c r="E29" s="61">
        <f t="shared" si="17"/>
        <v>263.38</v>
      </c>
      <c r="F29" s="61">
        <f t="shared" si="17"/>
        <v>100</v>
      </c>
      <c r="G29" s="61">
        <f t="shared" si="17"/>
        <v>207.53</v>
      </c>
      <c r="H29" s="61">
        <f t="shared" si="17"/>
        <v>100</v>
      </c>
      <c r="I29" s="61">
        <f t="shared" si="17"/>
        <v>169.95</v>
      </c>
      <c r="J29" s="61">
        <f t="shared" si="17"/>
        <v>227.67</v>
      </c>
      <c r="K29" s="61">
        <f t="shared" si="17"/>
        <v>131.46</v>
      </c>
      <c r="L29" s="61">
        <f t="shared" si="17"/>
        <v>240.23</v>
      </c>
      <c r="M29" s="61">
        <f t="shared" si="17"/>
        <v>135.6</v>
      </c>
    </row>
    <row r="30" ht="15.75" customHeight="1">
      <c r="A30" s="53" t="s">
        <v>40</v>
      </c>
      <c r="B30" s="61">
        <f t="shared" ref="B30:M30" si="18">B21</f>
        <v>0</v>
      </c>
      <c r="C30" s="61">
        <f t="shared" si="18"/>
        <v>79.82</v>
      </c>
      <c r="D30" s="61">
        <f t="shared" si="18"/>
        <v>356.7</v>
      </c>
      <c r="E30" s="61">
        <f t="shared" si="18"/>
        <v>0</v>
      </c>
      <c r="F30" s="61">
        <f t="shared" si="18"/>
        <v>0</v>
      </c>
      <c r="G30" s="61">
        <f t="shared" si="18"/>
        <v>0</v>
      </c>
      <c r="H30" s="61">
        <f t="shared" si="18"/>
        <v>0</v>
      </c>
      <c r="I30" s="61">
        <f t="shared" si="18"/>
        <v>0</v>
      </c>
      <c r="J30" s="61">
        <f t="shared" si="18"/>
        <v>123.84</v>
      </c>
      <c r="K30" s="61">
        <f t="shared" si="18"/>
        <v>0</v>
      </c>
      <c r="L30" s="61">
        <f t="shared" si="18"/>
        <v>173.8</v>
      </c>
      <c r="M30" s="61">
        <f t="shared" si="18"/>
        <v>10.5</v>
      </c>
    </row>
    <row r="31" ht="15.75" customHeight="1">
      <c r="A31" s="53" t="s">
        <v>41</v>
      </c>
      <c r="B31" s="66">
        <f t="shared" ref="B31:I31" si="19">B27+B28-B29-B30</f>
        <v>0</v>
      </c>
      <c r="C31" s="66">
        <f t="shared" si="19"/>
        <v>393.46</v>
      </c>
      <c r="D31" s="66">
        <f t="shared" si="19"/>
        <v>301.13</v>
      </c>
      <c r="E31" s="61">
        <f t="shared" si="19"/>
        <v>637.75</v>
      </c>
      <c r="F31" s="61">
        <f t="shared" si="19"/>
        <v>1137.75</v>
      </c>
      <c r="G31" s="61">
        <f t="shared" si="19"/>
        <v>1530.22</v>
      </c>
      <c r="H31" s="61">
        <f t="shared" si="19"/>
        <v>2030.22</v>
      </c>
      <c r="I31" s="61">
        <f t="shared" si="19"/>
        <v>2460.27</v>
      </c>
      <c r="J31" s="61">
        <f>J27-J29-J30</f>
        <v>2708.76</v>
      </c>
      <c r="K31" s="61">
        <f t="shared" ref="K31:M31" si="20">K27+K28-K29-K30</f>
        <v>3177.3</v>
      </c>
      <c r="L31" s="61">
        <f t="shared" si="20"/>
        <v>3363.27</v>
      </c>
      <c r="M31" s="61">
        <f t="shared" si="20"/>
        <v>3817.17</v>
      </c>
    </row>
    <row r="32" ht="15.75" customHeight="1">
      <c r="A32" s="41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</row>
    <row r="33" ht="15.75" customHeight="1">
      <c r="A33" s="41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50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4"/>
    <mergeCell ref="B1:C1"/>
    <mergeCell ref="D1:H1"/>
    <mergeCell ref="B2:C2"/>
    <mergeCell ref="D2:F2"/>
    <mergeCell ref="B3:C3"/>
    <mergeCell ref="D3:E3"/>
    <mergeCell ref="G3:H3"/>
  </mergeCells>
  <hyperlinks>
    <hyperlink r:id="rId2" ref="D2"/>
  </hyperlinks>
  <printOptions/>
  <pageMargins bottom="0.787401575" footer="0.0" header="0.0" left="0.511811024" right="0.511811024" top="0.787401575"/>
  <pageSetup paperSize="9"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pageSetUpPr/>
  </sheetPr>
  <sheetViews>
    <sheetView workbookViewId="0"/>
  </sheetViews>
  <sheetFormatPr customHeight="1" defaultColWidth="12.63" defaultRowHeight="15.0"/>
  <cols>
    <col customWidth="1" min="1" max="1" width="26.75"/>
    <col customWidth="1" min="2" max="3" width="14.75"/>
    <col customWidth="1" min="4" max="4" width="13.0"/>
    <col customWidth="1" min="5" max="5" width="11.88"/>
    <col customWidth="1" min="6" max="6" width="12.13"/>
    <col customWidth="1" min="7" max="7" width="12.75"/>
    <col customWidth="1" min="8" max="9" width="12.38"/>
    <col customWidth="1" min="10" max="13" width="14.75"/>
    <col customWidth="1" min="14" max="26" width="8.63"/>
  </cols>
  <sheetData>
    <row r="1" ht="12.75" customHeight="1">
      <c r="A1" s="67"/>
      <c r="B1" s="68" t="s">
        <v>17</v>
      </c>
      <c r="D1" s="69" t="s">
        <v>18</v>
      </c>
      <c r="I1" s="70"/>
      <c r="J1" s="71"/>
      <c r="K1" s="71"/>
      <c r="L1" s="71"/>
      <c r="M1" s="71"/>
    </row>
    <row r="2" ht="12.75" customHeight="1">
      <c r="B2" s="68" t="s">
        <v>19</v>
      </c>
      <c r="D2" s="36" t="s">
        <v>20</v>
      </c>
      <c r="G2" s="72" t="s">
        <v>21</v>
      </c>
      <c r="H2" s="69">
        <v>2025.0</v>
      </c>
      <c r="I2" s="73"/>
      <c r="J2" s="74"/>
      <c r="K2" s="74"/>
      <c r="L2" s="74"/>
      <c r="M2" s="74"/>
    </row>
    <row r="3" ht="12.75" customHeight="1">
      <c r="B3" s="68"/>
      <c r="D3" s="75"/>
      <c r="F3" s="72"/>
      <c r="G3" s="75"/>
      <c r="I3" s="73"/>
      <c r="J3" s="74"/>
      <c r="K3" s="74"/>
      <c r="L3" s="74"/>
      <c r="M3" s="74"/>
    </row>
    <row r="4" ht="12.75" customHeight="1">
      <c r="B4" s="76"/>
      <c r="C4" s="77"/>
      <c r="D4" s="77"/>
      <c r="E4" s="77"/>
      <c r="F4" s="77"/>
      <c r="G4" s="77"/>
      <c r="H4" s="77"/>
      <c r="I4" s="78"/>
      <c r="J4" s="78"/>
      <c r="K4" s="78"/>
      <c r="L4" s="78"/>
      <c r="M4" s="78"/>
    </row>
    <row r="5" ht="12.75" customHeight="1">
      <c r="A5" s="79" t="s">
        <v>22</v>
      </c>
      <c r="B5" s="80" t="str">
        <f>CONCATENATE("Janeiro/",$H$2)</f>
        <v>Janeiro/2025</v>
      </c>
      <c r="C5" s="80" t="str">
        <f>CONCATENATE("Fevereiro/",$H$2)</f>
        <v>Fevereiro/2025</v>
      </c>
      <c r="D5" s="80" t="str">
        <f>CONCATENATE("Março/",$H$2)</f>
        <v>Março/2025</v>
      </c>
      <c r="E5" s="80" t="str">
        <f>CONCATENATE("Abril/",$H$2)</f>
        <v>Abril/2025</v>
      </c>
      <c r="F5" s="80" t="str">
        <f>CONCATENATE("Maio/",$H$2)</f>
        <v>Maio/2025</v>
      </c>
      <c r="G5" s="80" t="str">
        <f>CONCATENATE("Junho/",$H$2)</f>
        <v>Junho/2025</v>
      </c>
      <c r="H5" s="80" t="str">
        <f>CONCATENATE("Julho/",$H$2)</f>
        <v>Julho/2025</v>
      </c>
      <c r="I5" s="80" t="str">
        <f>CONCATENATE("Agosto/",$H$2)</f>
        <v>Agosto/2025</v>
      </c>
      <c r="J5" s="80" t="str">
        <f>CONCATENATE("Setembro/",$H$2)</f>
        <v>Setembro/2025</v>
      </c>
      <c r="K5" s="80" t="str">
        <f>CONCATENATE("Outubro/",$H$2)</f>
        <v>Outubro/2025</v>
      </c>
      <c r="L5" s="80" t="str">
        <f>CONCATENATE("Novembro/",$H$2)</f>
        <v>Novembro/2025</v>
      </c>
      <c r="M5" s="80" t="str">
        <f>CONCATENATE("Dezembro/",$H$2)</f>
        <v>Dezembro/2025</v>
      </c>
    </row>
    <row r="6" ht="12.75" customHeight="1">
      <c r="A6" s="81" t="s">
        <v>23</v>
      </c>
      <c r="B6" s="82">
        <f>'Fluxo de caixa 2024'!M31+B8-B16-B21</f>
        <v>3783.1</v>
      </c>
      <c r="C6" s="82">
        <f>B31+C8+C28+-C29</f>
        <v>4048.93</v>
      </c>
      <c r="D6" s="82">
        <f t="shared" ref="D6:E6" si="1">C31+D8-D16</f>
        <v>4314.11</v>
      </c>
      <c r="E6" s="82">
        <f t="shared" si="1"/>
        <v>3680.74</v>
      </c>
      <c r="F6" s="82">
        <f t="shared" ref="F6:G6" si="2">E31+F8-F16-F21</f>
        <v>3196.89</v>
      </c>
      <c r="G6" s="82">
        <f t="shared" si="2"/>
        <v>3311.51</v>
      </c>
      <c r="H6" s="82">
        <f t="shared" ref="H6:K6" si="3">H31</f>
        <v>3425.2</v>
      </c>
      <c r="I6" s="82">
        <f t="shared" si="3"/>
        <v>3638.53</v>
      </c>
      <c r="J6" s="82">
        <f t="shared" si="3"/>
        <v>3473.87</v>
      </c>
      <c r="K6" s="82">
        <f t="shared" si="3"/>
        <v>3529.85</v>
      </c>
      <c r="L6" s="82" t="str">
        <f>'Fluxo de caixa 2024'!W31</f>
        <v/>
      </c>
      <c r="M6" s="82" t="str">
        <f>'Fluxo de caixa 2024'!X31</f>
        <v/>
      </c>
    </row>
    <row r="7" ht="12.75" customHeight="1">
      <c r="A7" s="76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4"/>
    </row>
    <row r="8" ht="12.75" customHeight="1">
      <c r="A8" s="85" t="s">
        <v>24</v>
      </c>
      <c r="B8" s="86">
        <f>SUM(B9:B11)</f>
        <v>600</v>
      </c>
      <c r="C8" s="86">
        <f>C9</f>
        <v>600</v>
      </c>
      <c r="D8" s="86">
        <f t="shared" ref="D8:E8" si="4">D9+D10</f>
        <v>600</v>
      </c>
      <c r="E8" s="86">
        <f t="shared" si="4"/>
        <v>600</v>
      </c>
      <c r="F8" s="86">
        <f t="shared" ref="F8:M8" si="5">SUM(F9:F11)</f>
        <v>600</v>
      </c>
      <c r="G8" s="86">
        <f t="shared" si="5"/>
        <v>600</v>
      </c>
      <c r="H8" s="86">
        <f t="shared" si="5"/>
        <v>600</v>
      </c>
      <c r="I8" s="86">
        <f t="shared" si="5"/>
        <v>600</v>
      </c>
      <c r="J8" s="86">
        <f t="shared" si="5"/>
        <v>1024.06</v>
      </c>
      <c r="K8" s="86">
        <f t="shared" si="5"/>
        <v>450</v>
      </c>
      <c r="L8" s="86">
        <f t="shared" si="5"/>
        <v>600</v>
      </c>
      <c r="M8" s="86">
        <f t="shared" si="5"/>
        <v>600</v>
      </c>
    </row>
    <row r="9" ht="12.75" customHeight="1">
      <c r="A9" s="87" t="s">
        <v>25</v>
      </c>
      <c r="B9" s="88">
        <f>TaxaCondominio!N10</f>
        <v>600</v>
      </c>
      <c r="C9" s="89">
        <f>TaxaCondominio!O10</f>
        <v>600</v>
      </c>
      <c r="D9" s="89">
        <f>TaxaCondominio!P10</f>
        <v>600</v>
      </c>
      <c r="E9" s="89">
        <f>TaxaCondominio!Q10</f>
        <v>600</v>
      </c>
      <c r="F9" s="89">
        <f>TaxaCondominio!R10</f>
        <v>600</v>
      </c>
      <c r="G9" s="89">
        <f>TaxaCondominio!S10</f>
        <v>600</v>
      </c>
      <c r="H9" s="89">
        <f>TaxaCondominio!T10</f>
        <v>600</v>
      </c>
      <c r="I9" s="89">
        <f>TaxaCondominio!U10</f>
        <v>600</v>
      </c>
      <c r="J9" s="89">
        <f>TaxaCondominio!V10</f>
        <v>600</v>
      </c>
      <c r="K9" s="89">
        <f>TaxaCondominio!W10</f>
        <v>450</v>
      </c>
      <c r="L9" s="90">
        <v>600.0</v>
      </c>
      <c r="M9" s="90">
        <v>600.0</v>
      </c>
    </row>
    <row r="10" ht="12.75" customHeight="1">
      <c r="A10" s="87" t="s">
        <v>26</v>
      </c>
      <c r="B10" s="91"/>
      <c r="C10" s="91"/>
      <c r="D10" s="91"/>
      <c r="E10" s="91"/>
      <c r="F10" s="92"/>
      <c r="G10" s="92"/>
      <c r="H10" s="91"/>
      <c r="I10" s="91"/>
      <c r="J10" s="93">
        <v>424.06</v>
      </c>
      <c r="K10" s="93">
        <v>0.0</v>
      </c>
      <c r="L10" s="93">
        <v>0.0</v>
      </c>
      <c r="M10" s="93">
        <v>0.0</v>
      </c>
    </row>
    <row r="11" ht="12.75" customHeight="1">
      <c r="A11" s="76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4"/>
    </row>
    <row r="12" ht="12.75" customHeight="1">
      <c r="A12" s="76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4"/>
    </row>
    <row r="13" ht="12.75" customHeight="1">
      <c r="A13" s="94" t="s">
        <v>27</v>
      </c>
      <c r="B13" s="95">
        <f t="shared" ref="B13:M13" si="6">SUM(B14:B15)</f>
        <v>0</v>
      </c>
      <c r="C13" s="95">
        <f t="shared" si="6"/>
        <v>0</v>
      </c>
      <c r="D13" s="95">
        <f t="shared" si="6"/>
        <v>0</v>
      </c>
      <c r="E13" s="95">
        <f t="shared" si="6"/>
        <v>0</v>
      </c>
      <c r="F13" s="95">
        <f t="shared" si="6"/>
        <v>0</v>
      </c>
      <c r="G13" s="95">
        <f t="shared" si="6"/>
        <v>0</v>
      </c>
      <c r="H13" s="95">
        <f t="shared" si="6"/>
        <v>0</v>
      </c>
      <c r="I13" s="95">
        <f t="shared" si="6"/>
        <v>0</v>
      </c>
      <c r="J13" s="95">
        <f t="shared" si="6"/>
        <v>0</v>
      </c>
      <c r="K13" s="95">
        <f t="shared" si="6"/>
        <v>0</v>
      </c>
      <c r="L13" s="95">
        <f t="shared" si="6"/>
        <v>0</v>
      </c>
      <c r="M13" s="95">
        <f t="shared" si="6"/>
        <v>0</v>
      </c>
    </row>
    <row r="14" ht="12.75" customHeight="1">
      <c r="A14" s="87" t="s">
        <v>28</v>
      </c>
      <c r="B14" s="96">
        <v>0.0</v>
      </c>
      <c r="C14" s="96">
        <v>0.0</v>
      </c>
      <c r="D14" s="96">
        <v>0.0</v>
      </c>
      <c r="E14" s="96">
        <v>0.0</v>
      </c>
      <c r="F14" s="96">
        <v>0.0</v>
      </c>
      <c r="G14" s="96">
        <v>0.0</v>
      </c>
      <c r="H14" s="96">
        <v>0.0</v>
      </c>
      <c r="I14" s="96">
        <v>0.0</v>
      </c>
      <c r="J14" s="96">
        <v>0.0</v>
      </c>
      <c r="K14" s="96">
        <v>0.0</v>
      </c>
      <c r="L14" s="96"/>
      <c r="M14" s="96"/>
    </row>
    <row r="15" ht="12.75" customHeight="1">
      <c r="A15" s="76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4"/>
    </row>
    <row r="16" ht="12.75" customHeight="1">
      <c r="A16" s="94" t="s">
        <v>29</v>
      </c>
      <c r="B16" s="95">
        <f t="shared" ref="B16:C16" si="7">B17+B18+B19</f>
        <v>324.07</v>
      </c>
      <c r="C16" s="95">
        <f t="shared" si="7"/>
        <v>334.17</v>
      </c>
      <c r="D16" s="95">
        <f t="shared" ref="D16:M16" si="8">SUM(D17:D20)</f>
        <v>334.82</v>
      </c>
      <c r="E16" s="95">
        <f t="shared" si="8"/>
        <v>233.37</v>
      </c>
      <c r="F16" s="95">
        <f t="shared" si="8"/>
        <v>333.85</v>
      </c>
      <c r="G16" s="95">
        <f t="shared" si="8"/>
        <v>335.38</v>
      </c>
      <c r="H16" s="95">
        <f t="shared" si="8"/>
        <v>336.31</v>
      </c>
      <c r="I16" s="95">
        <f t="shared" si="8"/>
        <v>236.67</v>
      </c>
      <c r="J16" s="95">
        <f t="shared" si="8"/>
        <v>343.72</v>
      </c>
      <c r="K16" s="95">
        <f t="shared" si="8"/>
        <v>244.02</v>
      </c>
      <c r="L16" s="95">
        <f t="shared" si="8"/>
        <v>312.4844444</v>
      </c>
      <c r="M16" s="95">
        <f t="shared" si="8"/>
        <v>312.4844444</v>
      </c>
    </row>
    <row r="17" ht="12.75" customHeight="1">
      <c r="A17" s="87" t="s">
        <v>30</v>
      </c>
      <c r="B17" s="97">
        <v>76.5</v>
      </c>
      <c r="C17" s="97">
        <v>76.3</v>
      </c>
      <c r="D17" s="97">
        <v>76.3</v>
      </c>
      <c r="E17" s="97">
        <v>76.3</v>
      </c>
      <c r="F17" s="97">
        <v>76.3</v>
      </c>
      <c r="G17" s="97">
        <v>76.3</v>
      </c>
      <c r="H17" s="97">
        <v>76.3</v>
      </c>
      <c r="I17" s="97">
        <v>76.3</v>
      </c>
      <c r="J17" s="97">
        <v>76.3</v>
      </c>
      <c r="K17" s="97">
        <v>76.3</v>
      </c>
      <c r="L17" s="97">
        <f t="shared" ref="L17:L19" si="9">AVERAGE(B17:J17)</f>
        <v>76.32222222</v>
      </c>
      <c r="M17" s="97">
        <f t="shared" ref="M17:M19" si="10">AVERAGE(B17:J17)</f>
        <v>76.32222222</v>
      </c>
    </row>
    <row r="18" ht="12.75" customHeight="1">
      <c r="A18" s="87" t="s">
        <v>31</v>
      </c>
      <c r="B18" s="97">
        <v>47.57</v>
      </c>
      <c r="C18" s="97">
        <v>57.87</v>
      </c>
      <c r="D18" s="97">
        <v>58.52</v>
      </c>
      <c r="E18" s="97">
        <v>57.07</v>
      </c>
      <c r="F18" s="97">
        <v>57.55</v>
      </c>
      <c r="G18" s="97">
        <v>59.08</v>
      </c>
      <c r="H18" s="97">
        <v>60.01</v>
      </c>
      <c r="I18" s="97">
        <v>60.37</v>
      </c>
      <c r="J18" s="97">
        <v>67.42</v>
      </c>
      <c r="K18" s="97">
        <v>67.72</v>
      </c>
      <c r="L18" s="97">
        <f t="shared" si="9"/>
        <v>58.38444444</v>
      </c>
      <c r="M18" s="97">
        <f t="shared" si="10"/>
        <v>58.38444444</v>
      </c>
    </row>
    <row r="19" ht="12.75" customHeight="1">
      <c r="A19" s="87" t="s">
        <v>32</v>
      </c>
      <c r="B19" s="96">
        <v>200.0</v>
      </c>
      <c r="C19" s="96">
        <v>200.0</v>
      </c>
      <c r="D19" s="96">
        <v>200.0</v>
      </c>
      <c r="E19" s="96">
        <v>100.0</v>
      </c>
      <c r="F19" s="96">
        <v>200.0</v>
      </c>
      <c r="G19" s="96">
        <v>200.0</v>
      </c>
      <c r="H19" s="96">
        <v>200.0</v>
      </c>
      <c r="I19" s="96">
        <v>100.0</v>
      </c>
      <c r="J19" s="96">
        <f>100+100</f>
        <v>200</v>
      </c>
      <c r="K19" s="96">
        <v>100.0</v>
      </c>
      <c r="L19" s="97">
        <f t="shared" si="9"/>
        <v>177.7777778</v>
      </c>
      <c r="M19" s="97">
        <f t="shared" si="10"/>
        <v>177.7777778</v>
      </c>
    </row>
    <row r="20" ht="12.75" customHeight="1">
      <c r="A20" s="76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4"/>
    </row>
    <row r="21" ht="12.75" customHeight="1">
      <c r="A21" s="94" t="s">
        <v>33</v>
      </c>
      <c r="B21" s="95">
        <f>B22+B23+B24</f>
        <v>310</v>
      </c>
      <c r="C21" s="95">
        <f t="shared" ref="C21:M21" si="11">SUM(C22:C25)</f>
        <v>0</v>
      </c>
      <c r="D21" s="95">
        <f t="shared" si="11"/>
        <v>1000</v>
      </c>
      <c r="E21" s="95">
        <f t="shared" si="11"/>
        <v>150</v>
      </c>
      <c r="F21" s="95">
        <f t="shared" si="11"/>
        <v>600</v>
      </c>
      <c r="G21" s="95">
        <f t="shared" si="11"/>
        <v>150</v>
      </c>
      <c r="H21" s="95">
        <f t="shared" si="11"/>
        <v>150</v>
      </c>
      <c r="I21" s="95">
        <f t="shared" si="11"/>
        <v>150</v>
      </c>
      <c r="J21" s="95">
        <f t="shared" si="11"/>
        <v>845</v>
      </c>
      <c r="K21" s="95">
        <f t="shared" si="11"/>
        <v>150</v>
      </c>
      <c r="L21" s="95">
        <f t="shared" si="11"/>
        <v>150</v>
      </c>
      <c r="M21" s="95">
        <f t="shared" si="11"/>
        <v>150</v>
      </c>
    </row>
    <row r="22" ht="12.75" customHeight="1">
      <c r="A22" s="87" t="s">
        <v>34</v>
      </c>
      <c r="B22" s="97">
        <v>0.0</v>
      </c>
      <c r="C22" s="96">
        <v>0.0</v>
      </c>
      <c r="D22" s="96">
        <v>0.0</v>
      </c>
      <c r="E22" s="96">
        <v>0.0</v>
      </c>
      <c r="F22" s="96">
        <v>0.0</v>
      </c>
      <c r="G22" s="96">
        <v>0.0</v>
      </c>
      <c r="H22" s="96">
        <v>0.0</v>
      </c>
      <c r="I22" s="96">
        <v>0.0</v>
      </c>
      <c r="J22" s="96">
        <v>0.0</v>
      </c>
      <c r="K22" s="96">
        <v>0.0</v>
      </c>
      <c r="L22" s="96">
        <v>0.0</v>
      </c>
      <c r="M22" s="96">
        <v>0.0</v>
      </c>
    </row>
    <row r="23" ht="12.75" customHeight="1">
      <c r="A23" s="87" t="s">
        <v>35</v>
      </c>
      <c r="B23" s="97">
        <v>310.0</v>
      </c>
      <c r="C23" s="97">
        <v>0.0</v>
      </c>
      <c r="D23" s="97">
        <v>1000.0</v>
      </c>
      <c r="E23" s="97">
        <v>0.0</v>
      </c>
      <c r="F23" s="97">
        <v>450.0</v>
      </c>
      <c r="G23" s="97">
        <v>0.0</v>
      </c>
      <c r="H23" s="97">
        <v>0.0</v>
      </c>
      <c r="I23" s="97">
        <v>0.0</v>
      </c>
      <c r="J23" s="97">
        <f>45+650</f>
        <v>695</v>
      </c>
      <c r="K23" s="97">
        <v>0.0</v>
      </c>
      <c r="L23" s="97">
        <v>0.0</v>
      </c>
      <c r="M23" s="97">
        <v>0.0</v>
      </c>
    </row>
    <row r="24" ht="12.75" customHeight="1">
      <c r="A24" s="98" t="s">
        <v>42</v>
      </c>
      <c r="B24" s="97">
        <v>0.0</v>
      </c>
      <c r="C24" s="97">
        <v>0.0</v>
      </c>
      <c r="D24" s="97">
        <v>0.0</v>
      </c>
      <c r="E24" s="97">
        <v>150.0</v>
      </c>
      <c r="F24" s="97">
        <v>150.0</v>
      </c>
      <c r="G24" s="97">
        <v>150.0</v>
      </c>
      <c r="H24" s="97">
        <v>150.0</v>
      </c>
      <c r="I24" s="97">
        <v>150.0</v>
      </c>
      <c r="J24" s="97">
        <v>150.0</v>
      </c>
      <c r="K24" s="97">
        <v>150.0</v>
      </c>
      <c r="L24" s="99">
        <v>150.0</v>
      </c>
      <c r="M24" s="99">
        <v>150.0</v>
      </c>
    </row>
    <row r="25" ht="12.75" customHeight="1">
      <c r="A25" s="76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4"/>
    </row>
    <row r="26" ht="12.75" customHeight="1">
      <c r="A26" s="100" t="s">
        <v>36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ht="12.75" customHeight="1">
      <c r="A27" s="87" t="s">
        <v>37</v>
      </c>
      <c r="B27" s="97">
        <f>'Fluxo de caixa 2024'!M31+'Fluxo de caixa 2025'!B8</f>
        <v>4417.17</v>
      </c>
      <c r="C27" s="97">
        <f>C8+B31</f>
        <v>4383.1</v>
      </c>
      <c r="D27" s="97">
        <v>0.0</v>
      </c>
      <c r="E27" s="97">
        <f>E8</f>
        <v>600</v>
      </c>
      <c r="F27" s="97">
        <f>F8+E31</f>
        <v>4130.74</v>
      </c>
      <c r="G27" s="97">
        <f>F31+G8</f>
        <v>3796.89</v>
      </c>
      <c r="H27" s="97">
        <f>G31+H9</f>
        <v>3911.51</v>
      </c>
      <c r="I27" s="97">
        <f>I8+H31</f>
        <v>4025.2</v>
      </c>
      <c r="J27" s="97">
        <f t="shared" ref="J27:M27" si="12">I31+J8</f>
        <v>4662.59</v>
      </c>
      <c r="K27" s="97">
        <f t="shared" si="12"/>
        <v>3923.87</v>
      </c>
      <c r="L27" s="97">
        <f t="shared" si="12"/>
        <v>4129.85</v>
      </c>
      <c r="M27" s="97">
        <f t="shared" si="12"/>
        <v>4267.365556</v>
      </c>
    </row>
    <row r="28" ht="12.75" customHeight="1">
      <c r="A28" s="87" t="s">
        <v>38</v>
      </c>
      <c r="B28" s="97" t="str">
        <f t="shared" ref="B28:E28" si="13">B10</f>
        <v/>
      </c>
      <c r="C28" s="97" t="str">
        <f t="shared" si="13"/>
        <v/>
      </c>
      <c r="D28" s="97" t="str">
        <f t="shared" si="13"/>
        <v/>
      </c>
      <c r="E28" s="97" t="str">
        <f t="shared" si="13"/>
        <v/>
      </c>
      <c r="F28" s="97">
        <f>F13</f>
        <v>0</v>
      </c>
      <c r="G28" s="97">
        <v>0.0</v>
      </c>
      <c r="H28" s="97" t="str">
        <f>H10</f>
        <v/>
      </c>
      <c r="I28" s="97">
        <f>I13</f>
        <v>0</v>
      </c>
      <c r="J28" s="97">
        <f>J10</f>
        <v>424.06</v>
      </c>
      <c r="K28" s="97">
        <v>0.0</v>
      </c>
      <c r="L28" s="97">
        <f t="shared" ref="L28:M28" si="14">L10</f>
        <v>0</v>
      </c>
      <c r="M28" s="97">
        <f t="shared" si="14"/>
        <v>0</v>
      </c>
    </row>
    <row r="29" ht="12.75" customHeight="1">
      <c r="A29" s="87" t="s">
        <v>39</v>
      </c>
      <c r="B29" s="97">
        <f t="shared" ref="B29:M29" si="15">B16</f>
        <v>324.07</v>
      </c>
      <c r="C29" s="97">
        <f t="shared" si="15"/>
        <v>334.17</v>
      </c>
      <c r="D29" s="97">
        <f t="shared" si="15"/>
        <v>334.82</v>
      </c>
      <c r="E29" s="97">
        <f t="shared" si="15"/>
        <v>233.37</v>
      </c>
      <c r="F29" s="97">
        <f t="shared" si="15"/>
        <v>333.85</v>
      </c>
      <c r="G29" s="97">
        <f t="shared" si="15"/>
        <v>335.38</v>
      </c>
      <c r="H29" s="97">
        <f t="shared" si="15"/>
        <v>336.31</v>
      </c>
      <c r="I29" s="97">
        <f t="shared" si="15"/>
        <v>236.67</v>
      </c>
      <c r="J29" s="97">
        <f t="shared" si="15"/>
        <v>343.72</v>
      </c>
      <c r="K29" s="97">
        <f t="shared" si="15"/>
        <v>244.02</v>
      </c>
      <c r="L29" s="97">
        <f t="shared" si="15"/>
        <v>312.4844444</v>
      </c>
      <c r="M29" s="97">
        <f t="shared" si="15"/>
        <v>312.4844444</v>
      </c>
    </row>
    <row r="30" ht="12.75" customHeight="1">
      <c r="A30" s="87" t="s">
        <v>40</v>
      </c>
      <c r="B30" s="97">
        <f t="shared" ref="B30:M30" si="16">B21</f>
        <v>310</v>
      </c>
      <c r="C30" s="97">
        <f t="shared" si="16"/>
        <v>0</v>
      </c>
      <c r="D30" s="97">
        <f t="shared" si="16"/>
        <v>1000</v>
      </c>
      <c r="E30" s="97">
        <f t="shared" si="16"/>
        <v>150</v>
      </c>
      <c r="F30" s="97">
        <f t="shared" si="16"/>
        <v>600</v>
      </c>
      <c r="G30" s="97">
        <f t="shared" si="16"/>
        <v>150</v>
      </c>
      <c r="H30" s="97">
        <f t="shared" si="16"/>
        <v>150</v>
      </c>
      <c r="I30" s="97">
        <f t="shared" si="16"/>
        <v>150</v>
      </c>
      <c r="J30" s="97">
        <f t="shared" si="16"/>
        <v>845</v>
      </c>
      <c r="K30" s="97">
        <f t="shared" si="16"/>
        <v>150</v>
      </c>
      <c r="L30" s="97">
        <f t="shared" si="16"/>
        <v>150</v>
      </c>
      <c r="M30" s="97">
        <f t="shared" si="16"/>
        <v>150</v>
      </c>
    </row>
    <row r="31" ht="12.75" customHeight="1">
      <c r="A31" s="87" t="s">
        <v>41</v>
      </c>
      <c r="B31" s="102">
        <f>B27-B29-B30</f>
        <v>3783.1</v>
      </c>
      <c r="C31" s="102">
        <f>C27+C28-C29-C30</f>
        <v>4048.93</v>
      </c>
      <c r="D31" s="102">
        <f t="shared" ref="D31:E31" si="17">C31+D8-D16-D21</f>
        <v>3314.11</v>
      </c>
      <c r="E31" s="97">
        <f t="shared" si="17"/>
        <v>3530.74</v>
      </c>
      <c r="F31" s="97">
        <f>F27+F28-F29-F30</f>
        <v>3196.89</v>
      </c>
      <c r="G31" s="97">
        <f>G27-G29-G30</f>
        <v>3311.51</v>
      </c>
      <c r="H31" s="97">
        <f t="shared" ref="H31:I31" si="18">H27+H28-H29-H30</f>
        <v>3425.2</v>
      </c>
      <c r="I31" s="97">
        <f t="shared" si="18"/>
        <v>3638.53</v>
      </c>
      <c r="J31" s="97">
        <f>J27-J29-J30</f>
        <v>3473.87</v>
      </c>
      <c r="K31" s="97">
        <f t="shared" ref="K31:M31" si="19">K27+K28-K29-K30</f>
        <v>3529.85</v>
      </c>
      <c r="L31" s="97">
        <f t="shared" si="19"/>
        <v>3667.365556</v>
      </c>
      <c r="M31" s="97">
        <f t="shared" si="19"/>
        <v>3804.881111</v>
      </c>
    </row>
    <row r="32" ht="12.75" customHeight="1"/>
    <row r="33" ht="12.75" customHeight="1">
      <c r="A33" s="103" t="s">
        <v>43</v>
      </c>
      <c r="D33" s="104">
        <v>-3000.0</v>
      </c>
      <c r="E33" s="105">
        <f>D33+E24</f>
        <v>-2850</v>
      </c>
      <c r="F33" s="105">
        <f t="shared" ref="F33:G33" si="20">SUM(E33+F24)</f>
        <v>-2700</v>
      </c>
      <c r="G33" s="106">
        <f t="shared" si="20"/>
        <v>-2550</v>
      </c>
      <c r="H33" s="105">
        <f>SUM(G33+H21)</f>
        <v>-2400</v>
      </c>
      <c r="I33" s="105">
        <f t="shared" ref="I33:M33" si="21">H33+150</f>
        <v>-2250</v>
      </c>
      <c r="J33" s="105">
        <f t="shared" si="21"/>
        <v>-2100</v>
      </c>
      <c r="K33" s="105">
        <f t="shared" si="21"/>
        <v>-1950</v>
      </c>
      <c r="L33" s="105">
        <f t="shared" si="21"/>
        <v>-1800</v>
      </c>
      <c r="M33" s="105">
        <f t="shared" si="21"/>
        <v>-1650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1:A4"/>
    <mergeCell ref="B1:C1"/>
    <mergeCell ref="D1:H1"/>
    <mergeCell ref="B2:C2"/>
    <mergeCell ref="D2:F2"/>
    <mergeCell ref="B3:C3"/>
    <mergeCell ref="D3:E3"/>
    <mergeCell ref="G3:H3"/>
  </mergeCells>
  <hyperlinks>
    <hyperlink r:id="rId1" ref="D2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2.63"/>
    <col customWidth="1" min="3" max="3" width="13.75"/>
    <col customWidth="1" min="4" max="4" width="13.13"/>
    <col customWidth="1" min="5" max="5" width="12.88"/>
    <col customWidth="1" min="6" max="6" width="12.38"/>
    <col customWidth="1" min="7" max="7" width="12.0"/>
    <col customWidth="1" min="8" max="8" width="11.75"/>
    <col customWidth="1" min="9" max="9" width="12.38"/>
    <col customWidth="1" min="10" max="11" width="14.38"/>
    <col customWidth="1" min="12" max="12" width="15.25"/>
    <col customWidth="1" min="13" max="14" width="14.38"/>
  </cols>
  <sheetData>
    <row r="1" ht="21.75" customHeight="1">
      <c r="A1" s="107" t="s">
        <v>44</v>
      </c>
      <c r="N1" s="108"/>
    </row>
    <row r="2" ht="21.0" customHeight="1">
      <c r="A2" s="107" t="s">
        <v>45</v>
      </c>
      <c r="B2" s="109">
        <v>4.0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08"/>
    </row>
    <row r="3" ht="15.0" customHeight="1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ht="22.5" customHeight="1">
      <c r="A4" s="107" t="s">
        <v>46</v>
      </c>
      <c r="B4" s="112" t="str">
        <f>CONCATENATE("Janeiro/",'Fluxo de caixa 2024'!$H$2)</f>
        <v>Janeiro/2024</v>
      </c>
      <c r="C4" s="112" t="str">
        <f>CONCATENATE("Fevereiro/",'Fluxo de caixa 2024'!$H$2)</f>
        <v>Fevereiro/2024</v>
      </c>
      <c r="D4" s="112" t="str">
        <f>CONCATENATE("Março/",'Fluxo de caixa 2024'!$H$2)</f>
        <v>Março/2024</v>
      </c>
      <c r="E4" s="112" t="str">
        <f>CONCATENATE("Abril/",'Fluxo de caixa 2024'!$H$2)</f>
        <v>Abril/2024</v>
      </c>
      <c r="F4" s="112" t="str">
        <f>CONCATENATE("Maio/",'Fluxo de caixa 2024'!$H$2)</f>
        <v>Maio/2024</v>
      </c>
      <c r="G4" s="112" t="str">
        <f>CONCATENATE("Junho/",'Fluxo de caixa 2024'!$H$2)</f>
        <v>Junho/2024</v>
      </c>
      <c r="H4" s="112" t="str">
        <f>CONCATENATE("Julho/",'Fluxo de caixa 2024'!$H$2)</f>
        <v>Julho/2024</v>
      </c>
      <c r="I4" s="112" t="str">
        <f>CONCATENATE("Agosto/",'Fluxo de caixa 2024'!$H$2)</f>
        <v>Agosto/2024</v>
      </c>
      <c r="J4" s="112" t="str">
        <f>CONCATENATE("Setembro/",'Fluxo de caixa 2024'!$H$2)</f>
        <v>Setembro/2024</v>
      </c>
      <c r="K4" s="112" t="str">
        <f>CONCATENATE("Outubro/",'Fluxo de caixa 2024'!$H$2)</f>
        <v>Outubro/2024</v>
      </c>
      <c r="L4" s="112" t="str">
        <f>CONCATENATE("Novembro/",'Fluxo de caixa 2024'!$H$2)</f>
        <v>Novembro/2024</v>
      </c>
      <c r="M4" s="112" t="str">
        <f>CONCATENATE("Dezembro/",'Fluxo de caixa 2024'!$H$2)</f>
        <v>Dezembro/2024</v>
      </c>
      <c r="N4" s="113">
        <v>45658.0</v>
      </c>
      <c r="O4" s="113">
        <v>45689.0</v>
      </c>
      <c r="P4" s="113">
        <v>45717.0</v>
      </c>
      <c r="Q4" s="113">
        <v>45748.0</v>
      </c>
      <c r="R4" s="113">
        <v>45778.0</v>
      </c>
      <c r="S4" s="113">
        <v>45809.0</v>
      </c>
      <c r="T4" s="113">
        <v>45839.0</v>
      </c>
      <c r="U4" s="113">
        <v>45870.0</v>
      </c>
      <c r="V4" s="113">
        <v>45901.0</v>
      </c>
      <c r="W4" s="113">
        <v>45931.0</v>
      </c>
      <c r="X4" s="113">
        <v>45962.0</v>
      </c>
      <c r="Y4" s="113">
        <v>45992.0</v>
      </c>
      <c r="Z4" s="113">
        <v>46023.0</v>
      </c>
    </row>
    <row r="5" ht="19.5" customHeight="1">
      <c r="A5" s="110">
        <v>1.0</v>
      </c>
      <c r="B5" s="114">
        <v>0.0</v>
      </c>
      <c r="C5" s="114">
        <v>150.0</v>
      </c>
      <c r="D5" s="114">
        <v>150.0</v>
      </c>
      <c r="E5" s="114">
        <v>150.0</v>
      </c>
      <c r="F5" s="114">
        <v>150.0</v>
      </c>
      <c r="G5" s="114">
        <v>150.0</v>
      </c>
      <c r="H5" s="114">
        <v>150.0</v>
      </c>
      <c r="I5" s="114">
        <v>150.0</v>
      </c>
      <c r="J5" s="114">
        <v>150.0</v>
      </c>
      <c r="K5" s="114">
        <v>150.0</v>
      </c>
      <c r="L5" s="114">
        <v>150.0</v>
      </c>
      <c r="M5" s="114">
        <v>150.0</v>
      </c>
      <c r="N5" s="115">
        <v>150.0</v>
      </c>
      <c r="O5" s="116">
        <v>150.0</v>
      </c>
      <c r="P5" s="117">
        <v>150.0</v>
      </c>
      <c r="Q5" s="117">
        <v>150.0</v>
      </c>
      <c r="R5" s="117">
        <v>150.0</v>
      </c>
      <c r="S5" s="117">
        <v>150.0</v>
      </c>
      <c r="T5" s="117">
        <v>150.0</v>
      </c>
      <c r="U5" s="117">
        <v>150.0</v>
      </c>
      <c r="V5" s="118">
        <v>150.0</v>
      </c>
      <c r="W5" s="119">
        <v>150.0</v>
      </c>
      <c r="X5" s="120"/>
      <c r="Y5" s="120"/>
      <c r="Z5" s="120"/>
    </row>
    <row r="6" ht="19.5" customHeight="1">
      <c r="A6" s="110">
        <v>2.0</v>
      </c>
      <c r="B6" s="114">
        <v>0.0</v>
      </c>
      <c r="C6" s="114">
        <v>150.0</v>
      </c>
      <c r="D6" s="114">
        <v>150.0</v>
      </c>
      <c r="E6" s="114">
        <v>150.0</v>
      </c>
      <c r="F6" s="114">
        <v>150.0</v>
      </c>
      <c r="G6" s="114">
        <v>150.0</v>
      </c>
      <c r="H6" s="114">
        <v>150.0</v>
      </c>
      <c r="I6" s="114">
        <v>150.0</v>
      </c>
      <c r="J6" s="114">
        <v>150.0</v>
      </c>
      <c r="K6" s="114">
        <v>150.0</v>
      </c>
      <c r="L6" s="114">
        <v>150.0</v>
      </c>
      <c r="M6" s="114">
        <v>150.0</v>
      </c>
      <c r="N6" s="115">
        <v>150.0</v>
      </c>
      <c r="O6" s="116">
        <v>150.0</v>
      </c>
      <c r="P6" s="117">
        <v>150.0</v>
      </c>
      <c r="Q6" s="117">
        <v>150.0</v>
      </c>
      <c r="R6" s="117">
        <v>150.0</v>
      </c>
      <c r="S6" s="117">
        <v>150.0</v>
      </c>
      <c r="T6" s="117">
        <v>150.0</v>
      </c>
      <c r="U6" s="117">
        <v>150.0</v>
      </c>
      <c r="V6" s="121">
        <v>150.0</v>
      </c>
      <c r="W6" s="119">
        <v>150.0</v>
      </c>
      <c r="X6" s="120"/>
      <c r="Y6" s="120"/>
      <c r="Z6" s="120"/>
    </row>
    <row r="7" ht="19.5" customHeight="1">
      <c r="A7" s="110">
        <v>3.0</v>
      </c>
      <c r="B7" s="114">
        <v>0.0</v>
      </c>
      <c r="C7" s="114">
        <v>150.0</v>
      </c>
      <c r="D7" s="114">
        <v>150.0</v>
      </c>
      <c r="E7" s="114">
        <v>150.0</v>
      </c>
      <c r="F7" s="114">
        <v>150.0</v>
      </c>
      <c r="G7" s="114">
        <v>150.0</v>
      </c>
      <c r="H7" s="114">
        <v>150.0</v>
      </c>
      <c r="I7" s="114">
        <v>150.0</v>
      </c>
      <c r="J7" s="114">
        <v>150.0</v>
      </c>
      <c r="K7" s="114">
        <v>150.0</v>
      </c>
      <c r="L7" s="114">
        <v>150.0</v>
      </c>
      <c r="M7" s="114">
        <v>150.0</v>
      </c>
      <c r="N7" s="115">
        <v>150.0</v>
      </c>
      <c r="O7" s="122">
        <v>150.0</v>
      </c>
      <c r="P7" s="117">
        <v>150.0</v>
      </c>
      <c r="Q7" s="117">
        <v>150.0</v>
      </c>
      <c r="R7" s="117">
        <v>150.0</v>
      </c>
      <c r="S7" s="117">
        <v>150.0</v>
      </c>
      <c r="T7" s="117">
        <v>150.0</v>
      </c>
      <c r="U7" s="123">
        <v>150.0</v>
      </c>
      <c r="V7" s="121">
        <v>150.0</v>
      </c>
      <c r="W7" s="120"/>
      <c r="X7" s="120"/>
      <c r="Y7" s="120"/>
      <c r="Z7" s="120"/>
    </row>
    <row r="8" ht="19.5" customHeight="1">
      <c r="A8" s="110">
        <v>4.0</v>
      </c>
      <c r="B8" s="114">
        <v>0.0</v>
      </c>
      <c r="C8" s="114">
        <v>150.0</v>
      </c>
      <c r="D8" s="114">
        <v>150.0</v>
      </c>
      <c r="E8" s="114">
        <v>150.0</v>
      </c>
      <c r="F8" s="114">
        <v>150.0</v>
      </c>
      <c r="G8" s="114">
        <v>150.0</v>
      </c>
      <c r="H8" s="114">
        <v>150.0</v>
      </c>
      <c r="I8" s="114">
        <v>150.0</v>
      </c>
      <c r="J8" s="114">
        <v>150.0</v>
      </c>
      <c r="K8" s="114">
        <v>150.0</v>
      </c>
      <c r="L8" s="114">
        <v>150.0</v>
      </c>
      <c r="M8" s="114">
        <v>150.0</v>
      </c>
      <c r="N8" s="115">
        <v>150.0</v>
      </c>
      <c r="O8" s="116">
        <v>150.0</v>
      </c>
      <c r="P8" s="117">
        <v>150.0</v>
      </c>
      <c r="Q8" s="117">
        <v>150.0</v>
      </c>
      <c r="R8" s="117">
        <v>150.0</v>
      </c>
      <c r="S8" s="117">
        <v>150.0</v>
      </c>
      <c r="T8" s="117">
        <v>150.0</v>
      </c>
      <c r="U8" s="117">
        <v>150.0</v>
      </c>
      <c r="V8" s="118">
        <v>150.0</v>
      </c>
      <c r="W8" s="119">
        <v>150.0</v>
      </c>
      <c r="X8" s="120"/>
      <c r="Y8" s="120"/>
      <c r="Z8" s="120"/>
    </row>
    <row r="9" ht="15.0" customHeight="1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6"/>
      <c r="N9" s="124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6"/>
    </row>
    <row r="10" ht="15.0" customHeight="1">
      <c r="A10" s="107" t="s">
        <v>47</v>
      </c>
      <c r="B10" s="127">
        <f t="shared" ref="B10:Z10" si="1">SUM(B5:B8)</f>
        <v>0</v>
      </c>
      <c r="C10" s="127">
        <f t="shared" si="1"/>
        <v>600</v>
      </c>
      <c r="D10" s="127">
        <f t="shared" si="1"/>
        <v>600</v>
      </c>
      <c r="E10" s="127">
        <f t="shared" si="1"/>
        <v>600</v>
      </c>
      <c r="F10" s="127">
        <f t="shared" si="1"/>
        <v>600</v>
      </c>
      <c r="G10" s="127">
        <f t="shared" si="1"/>
        <v>600</v>
      </c>
      <c r="H10" s="127">
        <f t="shared" si="1"/>
        <v>600</v>
      </c>
      <c r="I10" s="127">
        <f t="shared" si="1"/>
        <v>600</v>
      </c>
      <c r="J10" s="127">
        <f t="shared" si="1"/>
        <v>600</v>
      </c>
      <c r="K10" s="127">
        <f t="shared" si="1"/>
        <v>600</v>
      </c>
      <c r="L10" s="127">
        <f t="shared" si="1"/>
        <v>600</v>
      </c>
      <c r="M10" s="127">
        <f t="shared" si="1"/>
        <v>600</v>
      </c>
      <c r="N10" s="127">
        <f t="shared" si="1"/>
        <v>600</v>
      </c>
      <c r="O10" s="127">
        <f t="shared" si="1"/>
        <v>600</v>
      </c>
      <c r="P10" s="127">
        <f t="shared" si="1"/>
        <v>600</v>
      </c>
      <c r="Q10" s="127">
        <f t="shared" si="1"/>
        <v>600</v>
      </c>
      <c r="R10" s="127">
        <f t="shared" si="1"/>
        <v>600</v>
      </c>
      <c r="S10" s="127">
        <f t="shared" si="1"/>
        <v>600</v>
      </c>
      <c r="T10" s="127">
        <f t="shared" si="1"/>
        <v>600</v>
      </c>
      <c r="U10" s="127">
        <f t="shared" si="1"/>
        <v>600</v>
      </c>
      <c r="V10" s="127">
        <f t="shared" si="1"/>
        <v>600</v>
      </c>
      <c r="W10" s="127">
        <f t="shared" si="1"/>
        <v>450</v>
      </c>
      <c r="X10" s="127">
        <f t="shared" si="1"/>
        <v>0</v>
      </c>
      <c r="Y10" s="127">
        <f t="shared" si="1"/>
        <v>0</v>
      </c>
      <c r="Z10" s="127">
        <f t="shared" si="1"/>
        <v>0</v>
      </c>
    </row>
    <row r="11" ht="15.0" customHeight="1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</row>
    <row r="12" ht="15.0" customHeight="1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ht="15.0" customHeight="1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</row>
    <row r="14" ht="15.0" customHeight="1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</row>
    <row r="15" ht="15.0" customHeight="1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</row>
    <row r="16" ht="15.0" customHeight="1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ht="15.0" customHeight="1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</row>
    <row r="18" ht="15.0" customHeight="1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</row>
    <row r="19" ht="15.0" customHeight="1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</row>
    <row r="20" ht="15.0" customHeight="1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</row>
    <row r="21" ht="15.75" customHeight="1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</row>
    <row r="22" ht="15.75" customHeight="1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</row>
    <row r="23" ht="15.75" customHeight="1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</row>
    <row r="24" ht="15.75" customHeight="1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</row>
    <row r="25" ht="15.75" customHeight="1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</row>
    <row r="26" ht="15.75" customHeight="1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</row>
    <row r="27" ht="15.75" customHeight="1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ht="15.75" customHeight="1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</row>
    <row r="29" ht="15.75" customHeight="1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</row>
    <row r="30" ht="15.75" customHeight="1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</row>
    <row r="31" ht="15.75" customHeight="1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</row>
    <row r="32" ht="15.75" customHeight="1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</row>
    <row r="33" ht="15.75" customHeight="1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</row>
    <row r="34" ht="15.75" customHeight="1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</row>
    <row r="35" ht="15.75" customHeight="1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</row>
    <row r="36" ht="15.75" customHeight="1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</row>
    <row r="37" ht="15.75" customHeight="1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</row>
    <row r="38" ht="15.75" customHeight="1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</row>
    <row r="39" ht="15.75" customHeight="1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</row>
    <row r="40" ht="15.75" customHeight="1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</row>
    <row r="41" ht="15.75" customHeight="1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</row>
    <row r="42" ht="15.75" customHeight="1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</row>
    <row r="43" ht="15.75" customHeight="1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</row>
    <row r="44" ht="15.75" customHeight="1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</row>
    <row r="45" ht="15.75" customHeight="1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</row>
    <row r="46" ht="15.75" customHeight="1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</row>
    <row r="47" ht="15.75" customHeight="1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</row>
    <row r="48" ht="15.75" customHeight="1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</row>
    <row r="49" ht="15.75" customHeight="1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</row>
    <row r="50" ht="15.75" customHeight="1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</row>
    <row r="51" ht="15.75" customHeight="1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</row>
    <row r="52" ht="15.75" customHeight="1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</row>
    <row r="53" ht="15.75" customHeight="1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</row>
    <row r="54" ht="15.75" customHeight="1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</row>
    <row r="55" ht="15.75" customHeight="1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</row>
    <row r="56" ht="15.75" customHeight="1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</row>
    <row r="57" ht="15.75" customHeight="1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</row>
    <row r="58" ht="15.75" customHeight="1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</row>
    <row r="59" ht="15.75" customHeight="1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</row>
    <row r="60" ht="15.75" customHeight="1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</row>
    <row r="61" ht="15.75" customHeight="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</row>
    <row r="62" ht="15.75" customHeight="1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</row>
    <row r="63" ht="15.75" customHeight="1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</row>
    <row r="64" ht="15.75" customHeight="1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</row>
    <row r="65" ht="15.75" customHeight="1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</row>
    <row r="66" ht="15.75" customHeight="1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</row>
    <row r="67" ht="15.75" customHeight="1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</row>
    <row r="68" ht="15.75" customHeight="1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</row>
    <row r="69" ht="15.75" customHeight="1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</row>
    <row r="70" ht="15.75" customHeight="1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</row>
    <row r="71" ht="15.75" customHeight="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</row>
    <row r="72" ht="15.75" customHeight="1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</row>
    <row r="73" ht="15.75" customHeight="1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</row>
    <row r="74" ht="15.75" customHeight="1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</row>
    <row r="75" ht="15.75" customHeight="1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</row>
    <row r="76" ht="15.75" customHeight="1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</row>
    <row r="77" ht="15.75" customHeight="1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</row>
    <row r="78" ht="15.75" customHeight="1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</row>
    <row r="79" ht="15.75" customHeight="1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</row>
    <row r="80" ht="15.75" customHeight="1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</row>
    <row r="81" ht="15.75" customHeight="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</row>
    <row r="82" ht="15.75" customHeight="1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</row>
    <row r="83" ht="15.75" customHeight="1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</row>
    <row r="84" ht="15.75" customHeight="1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</row>
    <row r="85" ht="15.75" customHeight="1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</row>
    <row r="86" ht="15.75" customHeight="1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</row>
    <row r="87" ht="15.75" customHeight="1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</row>
    <row r="88" ht="15.75" customHeight="1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</row>
    <row r="89" ht="15.75" customHeight="1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</row>
    <row r="90" ht="15.75" customHeight="1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</row>
    <row r="91" ht="15.75" customHeight="1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</row>
    <row r="92" ht="15.75" customHeight="1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</row>
    <row r="93" ht="15.75" customHeight="1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</row>
    <row r="94" ht="15.75" customHeight="1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</row>
    <row r="95" ht="15.75" customHeight="1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</row>
    <row r="96" ht="15.75" customHeight="1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</row>
    <row r="97" ht="15.75" customHeight="1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</row>
    <row r="98" ht="15.75" customHeight="1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</row>
    <row r="99" ht="15.75" customHeight="1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</row>
    <row r="100" ht="15.75" customHeight="1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</row>
    <row r="101" ht="15.75" customHeight="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</row>
    <row r="102" ht="15.75" customHeight="1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</row>
    <row r="103" ht="15.75" customHeight="1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</row>
    <row r="104" ht="15.75" customHeight="1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</row>
    <row r="105" ht="15.75" customHeight="1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</row>
    <row r="106" ht="15.75" customHeight="1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</row>
    <row r="107" ht="15.75" customHeight="1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</row>
    <row r="108" ht="15.75" customHeight="1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</row>
    <row r="109" ht="15.75" customHeight="1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</row>
    <row r="110" ht="15.75" customHeight="1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</row>
    <row r="111" ht="15.75" customHeight="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</row>
    <row r="112" ht="15.75" customHeight="1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</row>
    <row r="113" ht="15.75" customHeight="1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</row>
    <row r="114" ht="15.75" customHeight="1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</row>
    <row r="115" ht="15.75" customHeight="1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</row>
    <row r="116" ht="15.75" customHeight="1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</row>
    <row r="117" ht="15.75" customHeight="1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</row>
    <row r="118" ht="15.75" customHeight="1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</row>
    <row r="119" ht="15.75" customHeight="1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</row>
    <row r="120" ht="15.75" customHeight="1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</row>
    <row r="121" ht="15.75" customHeight="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</row>
    <row r="122" ht="15.75" customHeight="1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</row>
    <row r="123" ht="15.75" customHeight="1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</row>
    <row r="124" ht="15.75" customHeight="1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</row>
    <row r="125" ht="15.75" customHeight="1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</row>
    <row r="126" ht="15.75" customHeight="1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</row>
    <row r="127" ht="15.75" customHeight="1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</row>
    <row r="128" ht="15.75" customHeight="1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</row>
    <row r="129" ht="15.75" customHeight="1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</row>
    <row r="130" ht="15.75" customHeight="1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</row>
    <row r="131" ht="15.75" customHeight="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</row>
    <row r="132" ht="15.75" customHeight="1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</row>
    <row r="133" ht="15.75" customHeight="1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</row>
    <row r="134" ht="15.75" customHeight="1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</row>
    <row r="135" ht="15.75" customHeight="1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</row>
    <row r="136" ht="15.75" customHeight="1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</row>
    <row r="137" ht="15.75" customHeight="1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</row>
    <row r="138" ht="15.75" customHeight="1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</row>
    <row r="139" ht="15.75" customHeight="1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</row>
    <row r="140" ht="15.75" customHeight="1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</row>
    <row r="141" ht="15.75" customHeight="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</row>
    <row r="142" ht="15.75" customHeight="1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</row>
    <row r="143" ht="15.75" customHeight="1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</row>
    <row r="144" ht="15.75" customHeight="1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</row>
    <row r="145" ht="15.75" customHeight="1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</row>
    <row r="146" ht="15.75" customHeight="1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</row>
    <row r="147" ht="15.75" customHeight="1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</row>
    <row r="148" ht="15.75" customHeight="1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</row>
    <row r="149" ht="15.75" customHeight="1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</row>
    <row r="150" ht="15.75" customHeight="1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</row>
    <row r="151" ht="15.75" customHeight="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</row>
    <row r="152" ht="15.75" customHeight="1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</row>
    <row r="153" ht="15.75" customHeight="1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</row>
    <row r="154" ht="15.75" customHeight="1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</row>
    <row r="155" ht="15.75" customHeight="1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</row>
    <row r="156" ht="15.75" customHeight="1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</row>
    <row r="157" ht="15.75" customHeight="1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</row>
    <row r="158" ht="15.75" customHeight="1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</row>
    <row r="159" ht="15.75" customHeight="1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</row>
    <row r="160" ht="15.75" customHeight="1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</row>
    <row r="161" ht="15.75" customHeight="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</row>
    <row r="162" ht="15.75" customHeight="1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</row>
    <row r="163" ht="15.75" customHeight="1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</row>
    <row r="164" ht="15.75" customHeight="1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</row>
    <row r="165" ht="15.75" customHeight="1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</row>
    <row r="166" ht="15.75" customHeight="1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</row>
    <row r="167" ht="15.75" customHeight="1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</row>
    <row r="168" ht="15.75" customHeight="1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</row>
    <row r="169" ht="15.75" customHeight="1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</row>
    <row r="170" ht="15.75" customHeight="1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</row>
    <row r="171" ht="15.75" customHeight="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</row>
    <row r="172" ht="15.75" customHeight="1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</row>
    <row r="173" ht="15.75" customHeight="1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</row>
    <row r="174" ht="15.75" customHeight="1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</row>
    <row r="175" ht="15.75" customHeight="1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</row>
    <row r="176" ht="15.75" customHeight="1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</row>
    <row r="177" ht="15.75" customHeight="1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</row>
    <row r="178" ht="15.75" customHeight="1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</row>
    <row r="179" ht="15.75" customHeight="1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</row>
    <row r="180" ht="15.75" customHeight="1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</row>
    <row r="181" ht="15.75" customHeight="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</row>
    <row r="182" ht="15.75" customHeight="1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</row>
    <row r="183" ht="15.75" customHeight="1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</row>
    <row r="184" ht="15.75" customHeight="1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</row>
    <row r="185" ht="15.75" customHeight="1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</row>
    <row r="186" ht="15.75" customHeight="1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</row>
    <row r="187" ht="15.75" customHeight="1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</row>
    <row r="188" ht="15.75" customHeight="1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</row>
    <row r="189" ht="15.75" customHeight="1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</row>
    <row r="190" ht="15.75" customHeight="1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</row>
    <row r="191" ht="15.75" customHeight="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</row>
    <row r="192" ht="15.75" customHeight="1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</row>
    <row r="193" ht="15.75" customHeight="1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</row>
    <row r="194" ht="15.75" customHeight="1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</row>
    <row r="195" ht="15.75" customHeight="1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</row>
    <row r="196" ht="15.75" customHeight="1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</row>
    <row r="197" ht="15.75" customHeight="1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</row>
    <row r="198" ht="15.75" customHeight="1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</row>
    <row r="199" ht="15.75" customHeight="1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</row>
    <row r="200" ht="15.75" customHeight="1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</row>
    <row r="201" ht="15.75" customHeight="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</row>
    <row r="202" ht="15.75" customHeight="1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</row>
    <row r="203" ht="15.75" customHeight="1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</row>
    <row r="204" ht="15.75" customHeight="1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</row>
    <row r="205" ht="15.75" customHeight="1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</row>
    <row r="206" ht="15.75" customHeight="1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</row>
    <row r="207" ht="15.75" customHeight="1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</row>
    <row r="208" ht="15.75" customHeight="1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</row>
    <row r="209" ht="15.75" customHeight="1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</row>
    <row r="210" ht="15.75" customHeight="1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</row>
    <row r="211" ht="15.75" customHeight="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</row>
    <row r="212" ht="15.75" customHeight="1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</row>
    <row r="213" ht="15.75" customHeight="1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</row>
    <row r="214" ht="15.75" customHeight="1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</row>
    <row r="215" ht="15.75" customHeight="1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</row>
    <row r="216" ht="15.75" customHeight="1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</row>
    <row r="217" ht="15.75" customHeight="1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</row>
    <row r="218" ht="15.75" customHeight="1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</row>
    <row r="219" ht="15.75" customHeight="1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</row>
    <row r="220" ht="15.75" customHeight="1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M1"/>
    <mergeCell ref="A9:M9"/>
    <mergeCell ref="N9:Z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3.88"/>
    <col customWidth="1" min="2" max="2" width="17.88"/>
    <col customWidth="1" min="3" max="3" width="15.75"/>
    <col customWidth="1" min="4" max="4" width="52.63"/>
    <col customWidth="1" min="5" max="5" width="52.75"/>
    <col customWidth="1" min="6" max="6" width="20.63"/>
    <col customWidth="1" min="7" max="7" width="14.38"/>
  </cols>
  <sheetData>
    <row r="1" ht="26.25" customHeight="1">
      <c r="B1" s="129" t="s">
        <v>48</v>
      </c>
      <c r="C1" s="3"/>
      <c r="D1" s="3"/>
      <c r="E1" s="3"/>
      <c r="F1" s="4"/>
      <c r="G1" s="130"/>
    </row>
    <row r="2">
      <c r="A2" s="131" t="s">
        <v>49</v>
      </c>
      <c r="B2" s="132" t="s">
        <v>50</v>
      </c>
      <c r="C2" s="131" t="s">
        <v>51</v>
      </c>
      <c r="D2" s="131" t="s">
        <v>52</v>
      </c>
      <c r="E2" s="131" t="s">
        <v>53</v>
      </c>
      <c r="F2" s="132" t="s">
        <v>54</v>
      </c>
      <c r="G2" s="133"/>
    </row>
    <row r="3" ht="15.75" customHeight="1">
      <c r="A3" s="134"/>
      <c r="B3" s="135"/>
      <c r="C3" s="136"/>
      <c r="D3" s="136"/>
      <c r="E3" s="136"/>
      <c r="F3" s="137"/>
      <c r="G3" s="138"/>
    </row>
    <row r="4" ht="15.75" customHeight="1">
      <c r="A4" s="139" t="s">
        <v>55</v>
      </c>
      <c r="B4" s="67"/>
      <c r="C4" s="67"/>
      <c r="D4" s="67"/>
      <c r="E4" s="67"/>
      <c r="F4" s="140"/>
      <c r="G4" s="141"/>
    </row>
    <row r="5" ht="15.75" customHeight="1">
      <c r="A5" s="139" t="s">
        <v>56</v>
      </c>
      <c r="B5" s="67"/>
      <c r="C5" s="67"/>
      <c r="D5" s="67"/>
      <c r="E5" s="67"/>
      <c r="F5" s="140"/>
      <c r="G5" s="141"/>
    </row>
    <row r="6" ht="15.75" customHeight="1">
      <c r="A6" s="139" t="s">
        <v>57</v>
      </c>
      <c r="B6" s="67"/>
      <c r="C6" s="67"/>
      <c r="D6" s="67"/>
      <c r="E6" s="67"/>
      <c r="F6" s="140"/>
      <c r="G6" s="141"/>
    </row>
    <row r="7" ht="15.75" customHeight="1">
      <c r="A7" s="139" t="s">
        <v>58</v>
      </c>
      <c r="B7" s="67"/>
      <c r="C7" s="67"/>
      <c r="D7" s="67"/>
      <c r="E7" s="67"/>
      <c r="F7" s="140"/>
      <c r="G7" s="141"/>
    </row>
    <row r="8" ht="15.75" customHeight="1">
      <c r="A8" s="139" t="s">
        <v>59</v>
      </c>
      <c r="B8" s="67"/>
      <c r="C8" s="67"/>
      <c r="D8" s="67"/>
      <c r="E8" s="67"/>
      <c r="F8" s="140"/>
      <c r="G8" s="141"/>
    </row>
    <row r="9" ht="15.75" customHeight="1">
      <c r="A9" s="139" t="s">
        <v>60</v>
      </c>
      <c r="B9" s="67"/>
      <c r="C9" s="67"/>
      <c r="D9" s="67"/>
      <c r="E9" s="67"/>
      <c r="F9" s="140"/>
      <c r="G9" s="141"/>
    </row>
    <row r="10" ht="15.75" customHeight="1">
      <c r="A10" s="139" t="s">
        <v>61</v>
      </c>
      <c r="B10" s="67"/>
      <c r="C10" s="67"/>
      <c r="D10" s="67"/>
      <c r="E10" s="67"/>
      <c r="F10" s="140"/>
      <c r="G10" s="141"/>
    </row>
    <row r="11" ht="15.75" customHeight="1">
      <c r="A11" s="139" t="s">
        <v>62</v>
      </c>
      <c r="B11" s="67"/>
      <c r="C11" s="67"/>
      <c r="D11" s="67"/>
      <c r="E11" s="67"/>
      <c r="F11" s="140"/>
      <c r="G11" s="141"/>
    </row>
    <row r="12" ht="15.75" customHeight="1">
      <c r="A12" s="139" t="s">
        <v>63</v>
      </c>
      <c r="B12" s="142">
        <v>45366.0</v>
      </c>
      <c r="C12" s="75"/>
      <c r="D12" s="75" t="s">
        <v>64</v>
      </c>
      <c r="E12" s="75"/>
      <c r="F12" s="143">
        <v>100.0</v>
      </c>
      <c r="G12" s="141"/>
    </row>
    <row r="13" ht="15.75" customHeight="1">
      <c r="A13" s="139"/>
      <c r="B13" s="142">
        <v>45387.0</v>
      </c>
      <c r="C13" s="75"/>
      <c r="D13" s="75" t="s">
        <v>64</v>
      </c>
      <c r="E13" s="75"/>
      <c r="F13" s="143"/>
      <c r="G13" s="141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ht="15.75" customHeight="1">
      <c r="A14" s="139"/>
      <c r="B14" s="142">
        <v>45415.0</v>
      </c>
      <c r="C14" s="75"/>
      <c r="D14" s="75" t="s">
        <v>65</v>
      </c>
      <c r="E14" s="75"/>
      <c r="F14" s="143"/>
      <c r="G14" s="141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ht="15.75" customHeight="1">
      <c r="A15" s="139"/>
      <c r="B15" s="142">
        <v>45450.0</v>
      </c>
      <c r="C15" s="75"/>
      <c r="D15" s="75" t="s">
        <v>64</v>
      </c>
      <c r="E15" s="75"/>
      <c r="F15" s="143"/>
      <c r="G15" s="141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ht="15.75" customHeight="1">
      <c r="A16" s="139"/>
      <c r="B16" s="142"/>
      <c r="C16" s="75"/>
      <c r="D16" s="75"/>
      <c r="E16" s="75"/>
      <c r="F16" s="143"/>
      <c r="G16" s="141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ht="15.75" customHeight="1">
      <c r="A17" s="139"/>
      <c r="B17" s="142"/>
      <c r="C17" s="75"/>
      <c r="D17" s="75"/>
      <c r="E17" s="75"/>
      <c r="F17" s="143"/>
      <c r="G17" s="141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ht="15.75" customHeight="1">
      <c r="A18" s="144" t="s">
        <v>66</v>
      </c>
      <c r="B18" s="145"/>
      <c r="C18" s="145"/>
      <c r="D18" s="145"/>
      <c r="E18" s="145"/>
      <c r="F18" s="143"/>
      <c r="G18" s="146"/>
    </row>
    <row r="19" ht="15.75" customHeight="1">
      <c r="A19" s="139" t="s">
        <v>67</v>
      </c>
      <c r="B19" s="75"/>
      <c r="C19" s="75"/>
      <c r="D19" s="75"/>
      <c r="E19" s="75"/>
      <c r="F19" s="143"/>
      <c r="G19" s="141"/>
    </row>
    <row r="20" ht="15.75" customHeight="1">
      <c r="A20" s="144" t="s">
        <v>68</v>
      </c>
      <c r="B20" s="145"/>
      <c r="C20" s="145"/>
      <c r="D20" s="145"/>
      <c r="E20" s="145"/>
      <c r="F20" s="143"/>
      <c r="G20" s="141"/>
    </row>
    <row r="21" ht="27.0" customHeight="1">
      <c r="A21" s="147" t="s">
        <v>69</v>
      </c>
      <c r="B21" s="145"/>
      <c r="C21" s="145"/>
      <c r="D21" s="145"/>
      <c r="E21" s="145"/>
      <c r="F21" s="143"/>
      <c r="G21" s="141"/>
    </row>
    <row r="22" ht="15.75" customHeight="1">
      <c r="A22" s="139" t="s">
        <v>70</v>
      </c>
      <c r="B22" s="75"/>
      <c r="C22" s="75"/>
      <c r="D22" s="75"/>
      <c r="E22" s="75"/>
      <c r="F22" s="143"/>
      <c r="G22" s="141"/>
    </row>
    <row r="23" ht="15.75" customHeight="1">
      <c r="A23" s="144" t="s">
        <v>71</v>
      </c>
      <c r="B23" s="145"/>
      <c r="C23" s="145"/>
      <c r="D23" s="145"/>
      <c r="E23" s="145"/>
      <c r="F23" s="143"/>
      <c r="G23" s="141"/>
    </row>
    <row r="24" ht="15.75" customHeight="1">
      <c r="A24" s="148" t="s">
        <v>72</v>
      </c>
      <c r="B24" s="149"/>
      <c r="C24" s="149"/>
      <c r="D24" s="149"/>
      <c r="E24" s="149"/>
      <c r="F24" s="143"/>
      <c r="G24" s="141"/>
    </row>
    <row r="25" ht="15.75" customHeight="1">
      <c r="A25" s="150" t="s">
        <v>73</v>
      </c>
      <c r="B25" s="151"/>
      <c r="C25" s="145"/>
      <c r="D25" s="145"/>
      <c r="E25" s="145"/>
      <c r="F25" s="143"/>
      <c r="G25" s="141"/>
    </row>
    <row r="26" ht="15.75" customHeight="1">
      <c r="A26" s="152"/>
      <c r="B26" s="153"/>
      <c r="C26" s="153"/>
      <c r="D26" s="153"/>
      <c r="E26" s="153"/>
      <c r="F26" s="143"/>
      <c r="G26" s="141"/>
    </row>
    <row r="27" ht="15.75" customHeight="1">
      <c r="B27" s="154"/>
      <c r="C27" s="154"/>
      <c r="D27" s="154"/>
      <c r="E27" s="154"/>
      <c r="F27" s="154"/>
    </row>
    <row r="28" ht="15.75" customHeight="1">
      <c r="B28" s="154"/>
      <c r="C28" s="154"/>
      <c r="D28" s="154"/>
      <c r="E28" s="154"/>
      <c r="F28" s="154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F1"/>
    <mergeCell ref="B3:F3"/>
  </mergeCells>
  <printOptions/>
  <pageMargins bottom="0.787401575" footer="0.0" header="0.0" left="0.511811024" right="0.511811024" top="0.787401575"/>
  <pageSetup paperSize="9" orientation="portrait"/>
  <drawing r:id="rId1"/>
</worksheet>
</file>