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vyav/Dropbox/work/RVC-postdoc-related/Projects/P2_Swine/2019_swine_NAm/figures_plusdata_finalonly_nov2021/Supplementary/"/>
    </mc:Choice>
  </mc:AlternateContent>
  <xr:revisionPtr revIDLastSave="0" documentId="13_ncr:1_{51BE4350-C048-764F-B5E1-2FA61BEF4D68}" xr6:coauthVersionLast="47" xr6:coauthVersionMax="47" xr10:uidLastSave="{00000000-0000-0000-0000-000000000000}"/>
  <bookViews>
    <workbookView xWindow="0" yWindow="500" windowWidth="28760" windowHeight="15240" activeTab="4" xr2:uid="{6ABE45D3-2F18-3244-84E4-99B484D4CB80}"/>
  </bookViews>
  <sheets>
    <sheet name="metadata" sheetId="1" r:id="rId1"/>
    <sheet name="ag-representation" sheetId="2" r:id="rId2"/>
    <sheet name="rev-ag-match" sheetId="3" r:id="rId3"/>
    <sheet name="all_scoring" sheetId="9" r:id="rId4"/>
    <sheet name="for_supp_fig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7" i="10" l="1"/>
  <c r="V37" i="10"/>
  <c r="U37" i="10"/>
  <c r="I37" i="10"/>
  <c r="W36" i="10"/>
  <c r="V36" i="10"/>
  <c r="U36" i="10"/>
  <c r="I36" i="10"/>
  <c r="W35" i="10"/>
  <c r="V35" i="10"/>
  <c r="U35" i="10"/>
  <c r="I35" i="10"/>
  <c r="W34" i="10"/>
  <c r="V34" i="10"/>
  <c r="U34" i="10"/>
  <c r="I34" i="10"/>
  <c r="W33" i="10"/>
  <c r="X33" i="10" s="1"/>
  <c r="Y33" i="10" s="1"/>
  <c r="V33" i="10"/>
  <c r="U33" i="10"/>
  <c r="I33" i="10"/>
  <c r="W32" i="10"/>
  <c r="V32" i="10"/>
  <c r="U32" i="10"/>
  <c r="I32" i="10"/>
  <c r="W31" i="10"/>
  <c r="X31" i="10" s="1"/>
  <c r="Y31" i="10" s="1"/>
  <c r="V31" i="10"/>
  <c r="U31" i="10"/>
  <c r="I31" i="10"/>
  <c r="W30" i="10"/>
  <c r="V30" i="10"/>
  <c r="U30" i="10"/>
  <c r="I30" i="10"/>
  <c r="W29" i="10"/>
  <c r="X29" i="10" s="1"/>
  <c r="Y29" i="10" s="1"/>
  <c r="V29" i="10"/>
  <c r="U29" i="10"/>
  <c r="I29" i="10"/>
  <c r="W28" i="10"/>
  <c r="V28" i="10"/>
  <c r="U28" i="10"/>
  <c r="I28" i="10"/>
  <c r="W27" i="10"/>
  <c r="X27" i="10" s="1"/>
  <c r="Y27" i="10" s="1"/>
  <c r="V27" i="10"/>
  <c r="U27" i="10"/>
  <c r="I27" i="10"/>
  <c r="W26" i="10"/>
  <c r="V26" i="10"/>
  <c r="U26" i="10"/>
  <c r="I26" i="10"/>
  <c r="W25" i="10"/>
  <c r="X25" i="10" s="1"/>
  <c r="Y25" i="10" s="1"/>
  <c r="V25" i="10"/>
  <c r="U25" i="10"/>
  <c r="I25" i="10"/>
  <c r="W24" i="10"/>
  <c r="V24" i="10"/>
  <c r="U24" i="10"/>
  <c r="I24" i="10"/>
  <c r="W23" i="10"/>
  <c r="X23" i="10" s="1"/>
  <c r="Y23" i="10" s="1"/>
  <c r="V23" i="10"/>
  <c r="U23" i="10"/>
  <c r="I23" i="10"/>
  <c r="W22" i="10"/>
  <c r="V22" i="10"/>
  <c r="U22" i="10"/>
  <c r="I22" i="10"/>
  <c r="W21" i="10"/>
  <c r="X21" i="10" s="1"/>
  <c r="Y21" i="10" s="1"/>
  <c r="V21" i="10"/>
  <c r="U21" i="10"/>
  <c r="I21" i="10"/>
  <c r="W20" i="10"/>
  <c r="V20" i="10"/>
  <c r="U20" i="10"/>
  <c r="I20" i="10"/>
  <c r="W19" i="10"/>
  <c r="X19" i="10" s="1"/>
  <c r="V19" i="10"/>
  <c r="U19" i="10"/>
  <c r="I19" i="10"/>
  <c r="W18" i="10"/>
  <c r="V18" i="10"/>
  <c r="U18" i="10"/>
  <c r="I18" i="10"/>
  <c r="W17" i="10"/>
  <c r="X17" i="10" s="1"/>
  <c r="V17" i="10"/>
  <c r="U17" i="10"/>
  <c r="I17" i="10"/>
  <c r="W16" i="10"/>
  <c r="V16" i="10"/>
  <c r="U16" i="10"/>
  <c r="I16" i="10"/>
  <c r="W15" i="10"/>
  <c r="X15" i="10" s="1"/>
  <c r="V15" i="10"/>
  <c r="U15" i="10"/>
  <c r="I15" i="10"/>
  <c r="W14" i="10"/>
  <c r="V14" i="10"/>
  <c r="U14" i="10"/>
  <c r="I14" i="10"/>
  <c r="W13" i="10"/>
  <c r="X13" i="10" s="1"/>
  <c r="V13" i="10"/>
  <c r="U13" i="10"/>
  <c r="I13" i="10"/>
  <c r="W12" i="10"/>
  <c r="V12" i="10"/>
  <c r="U12" i="10"/>
  <c r="I12" i="10"/>
  <c r="W11" i="10"/>
  <c r="X11" i="10" s="1"/>
  <c r="V11" i="10"/>
  <c r="U11" i="10"/>
  <c r="I11" i="10"/>
  <c r="W10" i="10"/>
  <c r="V10" i="10"/>
  <c r="U10" i="10"/>
  <c r="I10" i="10"/>
  <c r="W9" i="10"/>
  <c r="X9" i="10" s="1"/>
  <c r="V9" i="10"/>
  <c r="U9" i="10"/>
  <c r="I9" i="10"/>
  <c r="W8" i="10"/>
  <c r="V8" i="10"/>
  <c r="U8" i="10"/>
  <c r="I8" i="10"/>
  <c r="W7" i="10"/>
  <c r="X7" i="10" s="1"/>
  <c r="V7" i="10"/>
  <c r="U7" i="10"/>
  <c r="I7" i="10"/>
  <c r="W6" i="10"/>
  <c r="V6" i="10"/>
  <c r="U6" i="10"/>
  <c r="I6" i="10"/>
  <c r="W5" i="10"/>
  <c r="X5" i="10" s="1"/>
  <c r="V5" i="10"/>
  <c r="U5" i="10"/>
  <c r="I5" i="10"/>
  <c r="Y5" i="10" l="1"/>
  <c r="Y7" i="10"/>
  <c r="Y9" i="10"/>
  <c r="Y11" i="10"/>
  <c r="Y13" i="10"/>
  <c r="Y15" i="10"/>
  <c r="Y17" i="10"/>
  <c r="Y19" i="10"/>
  <c r="X35" i="10"/>
  <c r="Y35" i="10" s="1"/>
  <c r="X8" i="10"/>
  <c r="Y8" i="10" s="1"/>
  <c r="X14" i="10"/>
  <c r="Y14" i="10" s="1"/>
  <c r="X20" i="10"/>
  <c r="X26" i="10"/>
  <c r="Y26" i="10" s="1"/>
  <c r="X32" i="10"/>
  <c r="Y32" i="10" s="1"/>
  <c r="X6" i="10"/>
  <c r="Y6" i="10" s="1"/>
  <c r="X16" i="10"/>
  <c r="Y16" i="10" s="1"/>
  <c r="X22" i="10"/>
  <c r="Y22" i="10" s="1"/>
  <c r="X30" i="10"/>
  <c r="Y30" i="10" s="1"/>
  <c r="X34" i="10"/>
  <c r="Y34" i="10" s="1"/>
  <c r="X10" i="10"/>
  <c r="Y10" i="10" s="1"/>
  <c r="X12" i="10"/>
  <c r="Y12" i="10" s="1"/>
  <c r="X18" i="10"/>
  <c r="Y18" i="10" s="1"/>
  <c r="X24" i="10"/>
  <c r="Y24" i="10" s="1"/>
  <c r="X28" i="10"/>
  <c r="Y28" i="10" s="1"/>
  <c r="X36" i="10"/>
  <c r="Y36" i="10" s="1"/>
  <c r="Y20" i="10"/>
  <c r="X37" i="10"/>
  <c r="Y37" i="10" s="1"/>
  <c r="H24" i="9" l="1"/>
  <c r="H34" i="9"/>
  <c r="H17" i="9"/>
  <c r="H29" i="9"/>
  <c r="H18" i="9"/>
  <c r="H25" i="9"/>
  <c r="H6" i="9"/>
  <c r="H8" i="9"/>
  <c r="H30" i="9"/>
  <c r="H9" i="9"/>
  <c r="H10" i="9"/>
  <c r="H19" i="9"/>
  <c r="H26" i="9"/>
  <c r="H7" i="9"/>
  <c r="H27" i="9"/>
  <c r="H28" i="9"/>
  <c r="H20" i="9"/>
  <c r="H11" i="9"/>
  <c r="H12" i="9"/>
  <c r="H13" i="9"/>
  <c r="H14" i="9"/>
  <c r="H31" i="9"/>
  <c r="H15" i="9"/>
  <c r="H16" i="9"/>
  <c r="H32" i="9"/>
  <c r="H21" i="9"/>
  <c r="H22" i="9"/>
  <c r="H23" i="9"/>
  <c r="H33" i="9"/>
  <c r="H4" i="9"/>
  <c r="H36" i="9"/>
  <c r="H5" i="9"/>
  <c r="H35" i="9"/>
  <c r="V32" i="9" l="1"/>
  <c r="V35" i="9"/>
  <c r="V16" i="9"/>
  <c r="U16" i="9"/>
  <c r="T16" i="9"/>
  <c r="V15" i="9"/>
  <c r="U15" i="9"/>
  <c r="T15" i="9"/>
  <c r="V31" i="9"/>
  <c r="U31" i="9"/>
  <c r="T31" i="9"/>
  <c r="V14" i="9"/>
  <c r="U14" i="9"/>
  <c r="T14" i="9"/>
  <c r="V13" i="9"/>
  <c r="U13" i="9"/>
  <c r="T13" i="9"/>
  <c r="V12" i="9"/>
  <c r="U12" i="9"/>
  <c r="T12" i="9"/>
  <c r="V11" i="9"/>
  <c r="U11" i="9"/>
  <c r="T11" i="9"/>
  <c r="V20" i="9"/>
  <c r="U20" i="9"/>
  <c r="T20" i="9"/>
  <c r="V28" i="9"/>
  <c r="U28" i="9"/>
  <c r="T28" i="9"/>
  <c r="V27" i="9"/>
  <c r="U27" i="9"/>
  <c r="T27" i="9"/>
  <c r="V7" i="9"/>
  <c r="U7" i="9"/>
  <c r="T7" i="9"/>
  <c r="V26" i="9"/>
  <c r="U26" i="9"/>
  <c r="T26" i="9"/>
  <c r="V19" i="9"/>
  <c r="U19" i="9"/>
  <c r="T19" i="9"/>
  <c r="V10" i="9"/>
  <c r="U10" i="9"/>
  <c r="T10" i="9"/>
  <c r="V9" i="9"/>
  <c r="U9" i="9"/>
  <c r="T9" i="9"/>
  <c r="V30" i="9"/>
  <c r="U30" i="9"/>
  <c r="T30" i="9"/>
  <c r="V8" i="9"/>
  <c r="U8" i="9"/>
  <c r="T8" i="9"/>
  <c r="V6" i="9"/>
  <c r="U6" i="9"/>
  <c r="T6" i="9"/>
  <c r="V25" i="9"/>
  <c r="U25" i="9"/>
  <c r="T25" i="9"/>
  <c r="V18" i="9"/>
  <c r="U18" i="9"/>
  <c r="T18" i="9"/>
  <c r="V29" i="9"/>
  <c r="U29" i="9"/>
  <c r="T29" i="9"/>
  <c r="V17" i="9"/>
  <c r="U17" i="9"/>
  <c r="T17" i="9"/>
  <c r="V34" i="9"/>
  <c r="U34" i="9"/>
  <c r="T34" i="9"/>
  <c r="V24" i="9"/>
  <c r="U24" i="9"/>
  <c r="T24" i="9"/>
  <c r="V5" i="9"/>
  <c r="U5" i="9"/>
  <c r="T5" i="9"/>
  <c r="V36" i="9"/>
  <c r="U36" i="9"/>
  <c r="T36" i="9"/>
  <c r="V4" i="9"/>
  <c r="U4" i="9"/>
  <c r="T4" i="9"/>
  <c r="V33" i="9"/>
  <c r="U33" i="9"/>
  <c r="T33" i="9"/>
  <c r="V23" i="9"/>
  <c r="U23" i="9"/>
  <c r="T23" i="9"/>
  <c r="V22" i="9"/>
  <c r="U22" i="9"/>
  <c r="T22" i="9"/>
  <c r="V21" i="9"/>
  <c r="U21" i="9"/>
  <c r="T21" i="9"/>
  <c r="U32" i="9"/>
  <c r="T32" i="9"/>
  <c r="U35" i="9"/>
  <c r="T35" i="9"/>
  <c r="W8" i="9" l="1"/>
  <c r="X8" i="9" s="1"/>
  <c r="W31" i="9"/>
  <c r="X31" i="9" s="1"/>
  <c r="W14" i="9"/>
  <c r="X14" i="9" s="1"/>
  <c r="W7" i="9"/>
  <c r="X7" i="9" s="1"/>
  <c r="W33" i="9"/>
  <c r="X33" i="9" s="1"/>
  <c r="W5" i="9"/>
  <c r="X5" i="9" s="1"/>
  <c r="W21" i="9"/>
  <c r="X21" i="9" s="1"/>
  <c r="W13" i="9"/>
  <c r="X13" i="9" s="1"/>
  <c r="W25" i="9"/>
  <c r="X25" i="9" s="1"/>
  <c r="W17" i="9"/>
  <c r="X17" i="9" s="1"/>
  <c r="W9" i="9"/>
  <c r="X9" i="9" s="1"/>
  <c r="W20" i="9"/>
  <c r="X20" i="9" s="1"/>
  <c r="W23" i="9"/>
  <c r="X23" i="9" s="1"/>
  <c r="W10" i="9"/>
  <c r="X10" i="9" s="1"/>
  <c r="W19" i="9"/>
  <c r="X19" i="9" s="1"/>
  <c r="W12" i="9"/>
  <c r="X12" i="9" s="1"/>
  <c r="W16" i="9"/>
  <c r="X16" i="9" s="1"/>
  <c r="W28" i="9"/>
  <c r="X28" i="9" s="1"/>
  <c r="W22" i="9"/>
  <c r="X22" i="9" s="1"/>
  <c r="W4" i="9"/>
  <c r="X4" i="9" s="1"/>
  <c r="W29" i="9"/>
  <c r="X29" i="9" s="1"/>
  <c r="W36" i="9"/>
  <c r="X36" i="9" s="1"/>
  <c r="W18" i="9"/>
  <c r="X18" i="9" s="1"/>
  <c r="W26" i="9"/>
  <c r="X26" i="9" s="1"/>
  <c r="W11" i="9"/>
  <c r="X11" i="9" s="1"/>
  <c r="W24" i="9"/>
  <c r="X24" i="9" s="1"/>
  <c r="W6" i="9"/>
  <c r="X6" i="9" s="1"/>
  <c r="W35" i="9"/>
  <c r="X35" i="9" s="1"/>
  <c r="W34" i="9"/>
  <c r="X34" i="9" s="1"/>
  <c r="W32" i="9"/>
  <c r="X32" i="9" s="1"/>
  <c r="W30" i="9"/>
  <c r="X30" i="9" s="1"/>
  <c r="W27" i="9"/>
  <c r="X27" i="9" s="1"/>
  <c r="W15" i="9"/>
  <c r="X15" i="9" s="1"/>
  <c r="Q34" i="3" l="1"/>
  <c r="R34" i="3" s="1"/>
  <c r="Q35" i="3"/>
  <c r="R35" i="3" s="1"/>
  <c r="Q36" i="3"/>
  <c r="R36" i="3" s="1"/>
  <c r="Q37" i="3"/>
  <c r="R37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45" i="3"/>
  <c r="R45" i="3" s="1"/>
  <c r="Q46" i="3"/>
  <c r="R46" i="3" s="1"/>
  <c r="Q47" i="3"/>
  <c r="R47" i="3" s="1"/>
  <c r="Q48" i="3"/>
  <c r="R48" i="3" s="1"/>
  <c r="Q49" i="3"/>
  <c r="R49" i="3" s="1"/>
  <c r="Q50" i="3"/>
  <c r="R50" i="3" s="1"/>
  <c r="Q51" i="3"/>
  <c r="R51" i="3" s="1"/>
  <c r="Q52" i="3"/>
  <c r="R52" i="3" s="1"/>
  <c r="Q53" i="3"/>
  <c r="R53" i="3" s="1"/>
  <c r="Q54" i="3"/>
  <c r="R54" i="3" s="1"/>
  <c r="Q55" i="3"/>
  <c r="R55" i="3" s="1"/>
  <c r="Q56" i="3"/>
  <c r="R56" i="3" s="1"/>
  <c r="Q57" i="3"/>
  <c r="R57" i="3" s="1"/>
  <c r="Q58" i="3"/>
  <c r="R58" i="3" s="1"/>
  <c r="Q59" i="3"/>
  <c r="R59" i="3" s="1"/>
  <c r="Q60" i="3"/>
  <c r="R60" i="3" s="1"/>
  <c r="Q33" i="3"/>
  <c r="R33" i="3" s="1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I32" i="3"/>
  <c r="I39" i="3"/>
  <c r="I40" i="3"/>
  <c r="I44" i="3"/>
  <c r="H27" i="3"/>
  <c r="I27" i="3" s="1"/>
  <c r="H28" i="3"/>
  <c r="I28" i="3" s="1"/>
  <c r="H29" i="3"/>
  <c r="I29" i="3" s="1"/>
  <c r="H30" i="3"/>
  <c r="I30" i="3" s="1"/>
  <c r="H31" i="3"/>
  <c r="I31" i="3" s="1"/>
  <c r="H32" i="3"/>
  <c r="H33" i="3"/>
  <c r="I33" i="3" s="1"/>
  <c r="H34" i="3"/>
  <c r="I34" i="3" s="1"/>
  <c r="H35" i="3"/>
  <c r="I35" i="3" s="1"/>
  <c r="H36" i="3"/>
  <c r="I36" i="3" s="1"/>
  <c r="H37" i="3"/>
  <c r="I37" i="3" s="1"/>
  <c r="H38" i="3"/>
  <c r="I38" i="3" s="1"/>
  <c r="H39" i="3"/>
  <c r="H40" i="3"/>
  <c r="H41" i="3"/>
  <c r="I41" i="3" s="1"/>
  <c r="H42" i="3"/>
  <c r="I42" i="3" s="1"/>
  <c r="H43" i="3"/>
  <c r="I43" i="3" s="1"/>
  <c r="H44" i="3"/>
  <c r="H26" i="3"/>
  <c r="I26" i="3" s="1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R25" i="2"/>
  <c r="R29" i="2"/>
  <c r="R30" i="2"/>
  <c r="R33" i="2"/>
  <c r="R37" i="2"/>
  <c r="R38" i="2"/>
  <c r="R23" i="2"/>
  <c r="Q24" i="2"/>
  <c r="R24" i="2" s="1"/>
  <c r="Q25" i="2"/>
  <c r="Q26" i="2"/>
  <c r="R26" i="2" s="1"/>
  <c r="Q27" i="2"/>
  <c r="R27" i="2" s="1"/>
  <c r="Q28" i="2"/>
  <c r="R28" i="2" s="1"/>
  <c r="Q29" i="2"/>
  <c r="Q30" i="2"/>
  <c r="Q31" i="2"/>
  <c r="R31" i="2" s="1"/>
  <c r="Q32" i="2"/>
  <c r="R32" i="2" s="1"/>
  <c r="Q33" i="2"/>
  <c r="Q34" i="2"/>
  <c r="R34" i="2" s="1"/>
  <c r="Q35" i="2"/>
  <c r="R35" i="2" s="1"/>
  <c r="Q36" i="2"/>
  <c r="R36" i="2" s="1"/>
  <c r="Q37" i="2"/>
  <c r="Q38" i="2"/>
  <c r="Q39" i="2"/>
  <c r="R39" i="2" s="1"/>
  <c r="Q40" i="2"/>
  <c r="R40" i="2" s="1"/>
  <c r="Q23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I16" i="2"/>
  <c r="I18" i="2"/>
  <c r="I19" i="2"/>
  <c r="I22" i="2"/>
  <c r="H15" i="2"/>
  <c r="I15" i="2" s="1"/>
  <c r="H16" i="2"/>
  <c r="H17" i="2"/>
  <c r="I17" i="2" s="1"/>
  <c r="H18" i="2"/>
  <c r="H19" i="2"/>
  <c r="H20" i="2"/>
  <c r="I20" i="2" s="1"/>
  <c r="H21" i="2"/>
  <c r="I21" i="2" s="1"/>
  <c r="H22" i="2"/>
  <c r="H14" i="2"/>
  <c r="I14" i="2" s="1"/>
  <c r="F15" i="2"/>
  <c r="F16" i="2"/>
  <c r="F17" i="2"/>
  <c r="F18" i="2"/>
  <c r="F19" i="2"/>
  <c r="F20" i="2"/>
  <c r="F21" i="2"/>
  <c r="F22" i="2"/>
  <c r="F14" i="2"/>
  <c r="O4" i="3" l="1"/>
  <c r="Q4" i="3"/>
  <c r="R4" i="3" s="1"/>
  <c r="O5" i="3"/>
  <c r="Q5" i="3"/>
  <c r="R5" i="3" s="1"/>
  <c r="O6" i="3"/>
  <c r="Q6" i="3"/>
  <c r="R6" i="3" s="1"/>
  <c r="O7" i="3"/>
  <c r="Q7" i="3"/>
  <c r="R7" i="3" s="1"/>
  <c r="O8" i="3"/>
  <c r="Q8" i="3"/>
  <c r="R8" i="3" s="1"/>
  <c r="O9" i="3"/>
  <c r="Q9" i="3"/>
  <c r="R9" i="3" s="1"/>
  <c r="O10" i="3"/>
  <c r="Q10" i="3"/>
  <c r="R10" i="3" s="1"/>
  <c r="O11" i="3"/>
  <c r="Q11" i="3"/>
  <c r="R11" i="3" s="1"/>
  <c r="Q12" i="3"/>
  <c r="R12" i="3" s="1"/>
  <c r="Q13" i="3"/>
  <c r="R13" i="3" s="1"/>
  <c r="Q14" i="3"/>
  <c r="R14" i="3" s="1"/>
  <c r="Q15" i="3"/>
  <c r="R15" i="3" s="1"/>
  <c r="Q16" i="3"/>
  <c r="R16" i="3" s="1"/>
  <c r="Q17" i="3"/>
  <c r="R17" i="3" s="1"/>
  <c r="Q18" i="3"/>
  <c r="R18" i="3" s="1"/>
  <c r="Q19" i="3"/>
  <c r="R19" i="3" s="1"/>
  <c r="Q20" i="3"/>
  <c r="R20" i="3" s="1"/>
  <c r="Q21" i="3"/>
  <c r="R21" i="3" s="1"/>
  <c r="Q22" i="3"/>
  <c r="R22" i="3" s="1"/>
  <c r="Q23" i="3"/>
  <c r="R23" i="3" s="1"/>
  <c r="Q24" i="3"/>
  <c r="R24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4" i="2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I12" i="3"/>
  <c r="I16" i="3"/>
  <c r="I18" i="3"/>
  <c r="I20" i="3"/>
  <c r="H5" i="3"/>
  <c r="I5" i="3" s="1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H13" i="3"/>
  <c r="I13" i="3" s="1"/>
  <c r="H14" i="3"/>
  <c r="I14" i="3" s="1"/>
  <c r="H15" i="3"/>
  <c r="I15" i="3" s="1"/>
  <c r="H16" i="3"/>
  <c r="H17" i="3"/>
  <c r="I17" i="3" s="1"/>
  <c r="H18" i="3"/>
  <c r="H19" i="3"/>
  <c r="I19" i="3" s="1"/>
  <c r="H20" i="3"/>
  <c r="H21" i="3"/>
  <c r="I21" i="3" s="1"/>
  <c r="H22" i="3"/>
  <c r="I22" i="3" s="1"/>
  <c r="H4" i="3"/>
  <c r="I4" i="3" s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4" i="3"/>
  <c r="R21" i="2" l="1"/>
  <c r="O21" i="2"/>
  <c r="R20" i="2"/>
  <c r="O20" i="2"/>
  <c r="R19" i="2"/>
  <c r="O19" i="2"/>
  <c r="R18" i="2"/>
  <c r="O18" i="2"/>
  <c r="R17" i="2"/>
  <c r="O17" i="2"/>
  <c r="R16" i="2"/>
  <c r="O16" i="2"/>
  <c r="R15" i="2"/>
  <c r="O15" i="2"/>
  <c r="R14" i="2"/>
  <c r="O14" i="2"/>
  <c r="R13" i="2"/>
  <c r="O13" i="2"/>
  <c r="R12" i="2"/>
  <c r="O12" i="2"/>
  <c r="I12" i="2"/>
  <c r="H12" i="2"/>
  <c r="F12" i="2"/>
  <c r="R11" i="2"/>
  <c r="O11" i="2"/>
  <c r="H11" i="2"/>
  <c r="I11" i="2" s="1"/>
  <c r="F11" i="2"/>
  <c r="R10" i="2"/>
  <c r="O10" i="2"/>
  <c r="H10" i="2"/>
  <c r="I10" i="2" s="1"/>
  <c r="F10" i="2"/>
  <c r="R9" i="2"/>
  <c r="O9" i="2"/>
  <c r="H9" i="2"/>
  <c r="I9" i="2" s="1"/>
  <c r="F9" i="2"/>
  <c r="R8" i="2"/>
  <c r="O8" i="2"/>
  <c r="H8" i="2"/>
  <c r="I8" i="2" s="1"/>
  <c r="F8" i="2"/>
  <c r="R7" i="2"/>
  <c r="O7" i="2"/>
  <c r="H7" i="2"/>
  <c r="I7" i="2" s="1"/>
  <c r="F7" i="2"/>
  <c r="R6" i="2"/>
  <c r="O6" i="2"/>
  <c r="H6" i="2"/>
  <c r="I6" i="2" s="1"/>
  <c r="F6" i="2"/>
  <c r="R5" i="2"/>
  <c r="O5" i="2"/>
  <c r="H5" i="2"/>
  <c r="I5" i="2" s="1"/>
  <c r="F5" i="2"/>
  <c r="R4" i="2"/>
  <c r="O4" i="2"/>
  <c r="H4" i="2"/>
  <c r="I4" i="2" s="1"/>
  <c r="F4" i="2"/>
</calcChain>
</file>

<file path=xl/sharedStrings.xml><?xml version="1.0" encoding="utf-8"?>
<sst xmlns="http://schemas.openxmlformats.org/spreadsheetml/2006/main" count="1150" uniqueCount="213">
  <si>
    <t>strain</t>
  </si>
  <si>
    <t>prot accession</t>
  </si>
  <si>
    <t>subtype</t>
  </si>
  <si>
    <t>strainname</t>
  </si>
  <si>
    <t>country</t>
  </si>
  <si>
    <t>state (if US)</t>
  </si>
  <si>
    <t>date(ignore)</t>
  </si>
  <si>
    <t>global_lineage</t>
  </si>
  <si>
    <t>us_lineage</t>
  </si>
  <si>
    <t>A/SWINE/ILLINOIS/A02139356/2018</t>
  </si>
  <si>
    <t>MG917068</t>
  </si>
  <si>
    <t>H1N2</t>
  </si>
  <si>
    <t>A/swine/Illinois/A02139356/2018</t>
  </si>
  <si>
    <t>USA</t>
  </si>
  <si>
    <t>Illinois</t>
  </si>
  <si>
    <t>1B.2.1</t>
  </si>
  <si>
    <t>delta2</t>
  </si>
  <si>
    <t>A/MINNESOTA/45/2016</t>
  </si>
  <si>
    <t>EPI760602</t>
  </si>
  <si>
    <t>A/Minnesota/45/2016</t>
  </si>
  <si>
    <t>Minnesota</t>
  </si>
  <si>
    <t>1A.1.1</t>
  </si>
  <si>
    <t>alpha</t>
  </si>
  <si>
    <t>A/SWINE/ALBERTA/SD0154/2016</t>
  </si>
  <si>
    <t>MF768523</t>
  </si>
  <si>
    <t>H1N1</t>
  </si>
  <si>
    <t>A/swine/Alberta/SD0154/2016</t>
  </si>
  <si>
    <t>Canada</t>
  </si>
  <si>
    <t>NA</t>
  </si>
  <si>
    <t>02/17/2016</t>
  </si>
  <si>
    <t>A/SWINE/MANITOBA/D0392/2015</t>
  </si>
  <si>
    <t>MF768531</t>
  </si>
  <si>
    <t>A/swine/Manitoba/D0392/2015</t>
  </si>
  <si>
    <t>01/22/2015</t>
  </si>
  <si>
    <t>A/SWINE/MINNESOTA/A01134353/2011</t>
  </si>
  <si>
    <t>JQ906881</t>
  </si>
  <si>
    <t>A/swine/Minnesota/A01134353/2011</t>
  </si>
  <si>
    <t>1B.2.2.1</t>
  </si>
  <si>
    <t>delta1</t>
  </si>
  <si>
    <t>A/SWINE/SASKATCHEWAN/SD0094/2015</t>
  </si>
  <si>
    <t>MF768483</t>
  </si>
  <si>
    <t>A/swine/Saskatchewan/SD0094/2015</t>
  </si>
  <si>
    <t>03/24/2015</t>
  </si>
  <si>
    <t>A/SWINE/ALBERTA/SD0191/2016</t>
  </si>
  <si>
    <t>MF768475</t>
  </si>
  <si>
    <t>A/swine/Alberta/SD0191/2016</t>
  </si>
  <si>
    <t>10/24/2016</t>
  </si>
  <si>
    <t>A/SWINE/MINNESOTA/A01781045/2016</t>
  </si>
  <si>
    <t>KX928680</t>
  </si>
  <si>
    <t>A/swine/Minnesota/A01781045/2016</t>
  </si>
  <si>
    <t>08/30/2016</t>
  </si>
  <si>
    <t>A/SWINE/MICHIGAN/A01104117/2018</t>
  </si>
  <si>
    <t>MH758776</t>
  </si>
  <si>
    <t>A/swine/Michigan/A01104117/2018</t>
  </si>
  <si>
    <t>Michigan</t>
  </si>
  <si>
    <t>07/27/2018</t>
  </si>
  <si>
    <t>A/SWINE/MANITOBA/D0348/2014</t>
  </si>
  <si>
    <t>CY195295</t>
  </si>
  <si>
    <t>A/swine/Manitoba/D0348/2014</t>
  </si>
  <si>
    <t>A/SWINE/IOWA/A01731653/2016</t>
  </si>
  <si>
    <t>KU877398</t>
  </si>
  <si>
    <t>A/swine/Iowa/A01731653/2016</t>
  </si>
  <si>
    <t>Iowa</t>
  </si>
  <si>
    <t>02/13/2016</t>
  </si>
  <si>
    <t>1A.3.3.3</t>
  </si>
  <si>
    <t>gamma</t>
  </si>
  <si>
    <t>A/SWINE/ILLINOIS/A01493472/2014</t>
  </si>
  <si>
    <t>KJ701784</t>
  </si>
  <si>
    <t>A/swine/Illinois/A01493472/2014</t>
  </si>
  <si>
    <t>03/26/2014</t>
  </si>
  <si>
    <t>1A.3.3.2</t>
  </si>
  <si>
    <t>npdm</t>
  </si>
  <si>
    <t>A/SWINE/NORTH_CAROLINA/A02076926/2015</t>
  </si>
  <si>
    <t>KT429540</t>
  </si>
  <si>
    <t>A/swine/North_Carolina/A02076926/2015</t>
  </si>
  <si>
    <t>North_Carolina</t>
  </si>
  <si>
    <t>07/15/2015</t>
  </si>
  <si>
    <t>A/SWINE/MEXICO/AVX44/2012</t>
  </si>
  <si>
    <t>KU976796</t>
  </si>
  <si>
    <t>A/swine/Mexico/AVX44/2012</t>
  </si>
  <si>
    <t>Mexico</t>
  </si>
  <si>
    <t>11/26/2012</t>
  </si>
  <si>
    <t>A/SWINE/OHIO/A01847657/2015</t>
  </si>
  <si>
    <t>KR780630</t>
  </si>
  <si>
    <t>A/swine/Ohio/A01847657/2015</t>
  </si>
  <si>
    <t>Ohio</t>
  </si>
  <si>
    <t>04/20/2015</t>
  </si>
  <si>
    <t>A/SWINE/ILLINOIS/A01644323/2018</t>
  </si>
  <si>
    <t>MG825101</t>
  </si>
  <si>
    <t>A/swine/Illinois/A01644323/2018</t>
  </si>
  <si>
    <t>A/SWINE/MANITOBA/SD0114/2015</t>
  </si>
  <si>
    <t>MF768507</t>
  </si>
  <si>
    <t>A/swine/Manitoba/SD0114/2015</t>
  </si>
  <si>
    <t>07/23/2015</t>
  </si>
  <si>
    <t>A/SWINE/MEXICO/AVX18/2012</t>
  </si>
  <si>
    <t>KU976609</t>
  </si>
  <si>
    <t>A/swine/Mexico/AVX18/2012</t>
  </si>
  <si>
    <t>03/13/2012</t>
  </si>
  <si>
    <t>Other_Human_1B.2</t>
  </si>
  <si>
    <t>delta_like</t>
  </si>
  <si>
    <t>A/SWINE/ALBERTA/SD0125/2015</t>
  </si>
  <si>
    <t>MF768555</t>
  </si>
  <si>
    <t>A/swine/Alberta/SD0125/2015</t>
  </si>
  <si>
    <t>A/SWINE/OKLAHOMA/A01409770/2014</t>
  </si>
  <si>
    <t>KJ437589</t>
  </si>
  <si>
    <t>A/swine/Oklahoma/A01409770/2014</t>
  </si>
  <si>
    <t>Oklahoma</t>
  </si>
  <si>
    <t>A/SWINE/MEXICO/AVX61/2013</t>
  </si>
  <si>
    <t>KU976596</t>
  </si>
  <si>
    <t>A/swine/Mexico/AVX61/2013</t>
  </si>
  <si>
    <t>09/30/2013</t>
  </si>
  <si>
    <t>A/SWINE/MINNESOTA/A01567490/2014</t>
  </si>
  <si>
    <t>KP662638</t>
  </si>
  <si>
    <t>A/swine/Minnesota/A01567490/2014</t>
  </si>
  <si>
    <t>12/30/2014</t>
  </si>
  <si>
    <t>A/OHIO/09/2015</t>
  </si>
  <si>
    <t>EPI587643</t>
  </si>
  <si>
    <t>A/Ohio/09/2015</t>
  </si>
  <si>
    <t>A/SWINE/NORTH_CAROLINA/A01730369/2016</t>
  </si>
  <si>
    <t>KU695684</t>
  </si>
  <si>
    <t>A/swine/North_Carolina/A01730369/2016</t>
  </si>
  <si>
    <t>01/27/2016</t>
  </si>
  <si>
    <t>A/SWINE/SASKATCHEWAN/SD0102/2015</t>
  </si>
  <si>
    <t>MF768539</t>
  </si>
  <si>
    <t>A/swine/Saskatchewan/SD0102/2015</t>
  </si>
  <si>
    <t>A/SWINE/NEBRASKA/A01492366/2014</t>
  </si>
  <si>
    <t>KJ549771</t>
  </si>
  <si>
    <t>A/swine/Nebraska/A01492366/2014</t>
  </si>
  <si>
    <t>Nebraska</t>
  </si>
  <si>
    <t>02/24/2014</t>
  </si>
  <si>
    <t>A/SWINE/MEXICO/AVX31/2012</t>
  </si>
  <si>
    <t>KU976950</t>
  </si>
  <si>
    <t>A/swine/Mexico/AVX31/2012</t>
  </si>
  <si>
    <t>A/SWINE/MEXICO/AVX23/2012</t>
  </si>
  <si>
    <t>KU976649</t>
  </si>
  <si>
    <t>A/swine/Mexico/AVX23/2012</t>
  </si>
  <si>
    <t>03/30/2012</t>
  </si>
  <si>
    <t>1A.3.1</t>
  </si>
  <si>
    <t>gamma2_beta_like</t>
  </si>
  <si>
    <t>A/SWINE/NORTH_CAROLINA/A01841602/2015</t>
  </si>
  <si>
    <t>KR088267</t>
  </si>
  <si>
    <t>A/swine/North_Carolina/A01841602/2015</t>
  </si>
  <si>
    <t>03/19/2015</t>
  </si>
  <si>
    <t>A/SWINE/NORTH_CAROLINA/A01797415/2015</t>
  </si>
  <si>
    <t>KU357008</t>
  </si>
  <si>
    <t>A/swine/North_Carolina/A01797415/2015</t>
  </si>
  <si>
    <t>11/13/2015</t>
  </si>
  <si>
    <t>A/SWINE/ALBERTA/SD0014/2013</t>
  </si>
  <si>
    <t>CY195078</t>
  </si>
  <si>
    <t>A/swine/Alberta/SD0014/2013</t>
  </si>
  <si>
    <t>11/28/2013</t>
  </si>
  <si>
    <t>A/SWINE/SASKATCHEWAN/SD0200/2016</t>
  </si>
  <si>
    <t>MF768547</t>
  </si>
  <si>
    <t>A/swine/Saskatchewan/SD0200/2016</t>
  </si>
  <si>
    <t>11/16/2016</t>
  </si>
  <si>
    <t>A/SWINE/MANITOBA/D0333/2014</t>
  </si>
  <si>
    <t>CY195575</t>
  </si>
  <si>
    <t>A/swine/Manitoba/D0333/2014</t>
  </si>
  <si>
    <t>05/14/2014</t>
  </si>
  <si>
    <t xml:space="preserve">How many currently circulating strains are close to each map strain? </t>
  </si>
  <si>
    <t>n</t>
  </si>
  <si>
    <t>prop</t>
  </si>
  <si>
    <t>%</t>
  </si>
  <si>
    <t>Which risk strain is the best antigenic match for each contemporary strain?</t>
  </si>
  <si>
    <t>A/BRAZIL/11/1978</t>
  </si>
  <si>
    <t>A/SINGAPORE/1986</t>
  </si>
  <si>
    <t>A/TAIWAN/1/1986</t>
  </si>
  <si>
    <t>A/TEXAS/36/1991</t>
  </si>
  <si>
    <t>A/BEIJING/262/1995</t>
  </si>
  <si>
    <t>A/NEW_CALEDONIA/20/1999</t>
  </si>
  <si>
    <t>A/MICHIGAN/2/2003</t>
  </si>
  <si>
    <t>A/SOLOMON_ISLANDS/3/2006</t>
  </si>
  <si>
    <t>A/BRISBANE/59/2007</t>
  </si>
  <si>
    <t>A/CALIFORNIA/4/2009</t>
  </si>
  <si>
    <t>A/MICHIGAN/45/2015</t>
  </si>
  <si>
    <t>stdev</t>
  </si>
  <si>
    <t>&gt;3</t>
  </si>
  <si>
    <t>Sequence Factor</t>
  </si>
  <si>
    <t>REV BLAST top hits &gt;65% identity - 2yr USA (N=2166)</t>
  </si>
  <si>
    <t>REV BLAST top hits &gt;65% identity - 10yr Global (N=2713)</t>
  </si>
  <si>
    <t>v3</t>
  </si>
  <si>
    <t>v4</t>
  </si>
  <si>
    <t>BLAST: 99.3% identity hits - 2yr USA</t>
  </si>
  <si>
    <t>BLAST: 99.3% identity hits - 10yr Global</t>
  </si>
  <si>
    <t>N (v3):</t>
  </si>
  <si>
    <t>N (v4):</t>
  </si>
  <si>
    <t>blast_USA 2yr</t>
  </si>
  <si>
    <t xml:space="preserve">blast_global 10yr </t>
  </si>
  <si>
    <t>revblast_USA 2yr</t>
  </si>
  <si>
    <t xml:space="preserve">revblast_global 10yr </t>
  </si>
  <si>
    <t>all_vaccine</t>
  </si>
  <si>
    <t>Antigenc Factor</t>
  </si>
  <si>
    <t>Summed Factor</t>
  </si>
  <si>
    <t>1A.1.1-1</t>
  </si>
  <si>
    <t>1A.1.1-3</t>
  </si>
  <si>
    <t>global_lineage colour</t>
  </si>
  <si>
    <t>Antigenic representation (AR)</t>
  </si>
  <si>
    <t>Best antigenic match (BAM)</t>
  </si>
  <si>
    <t>AR + BAM</t>
  </si>
  <si>
    <t>Antigenic distance</t>
  </si>
  <si>
    <t>Antigenic Factor</t>
  </si>
  <si>
    <t>&gt;3 AU</t>
  </si>
  <si>
    <t>&gt;3+3stdev</t>
  </si>
  <si>
    <t>Risk rank score</t>
  </si>
  <si>
    <t>Representative strain characterisation</t>
  </si>
  <si>
    <t>Variant in 2 years</t>
  </si>
  <si>
    <t>CVV within clade</t>
  </si>
  <si>
    <t>Fold decrease to nearest CVV</t>
  </si>
  <si>
    <t>Fold decrease to MI/15</t>
  </si>
  <si>
    <t>Post-exposure</t>
  </si>
  <si>
    <t>Post-vaccination</t>
  </si>
  <si>
    <t>Y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</si>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</sst>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2">
    <font>
      <sz val="12"/>
      <color theme="1"/>
      <name val="Calibri"/>
      <family val="2"/>
      <scheme val="minor"/>
    </font>
    <font>
      <sz val="12"/>
      <color theme="1"/>
      <name val="Helvetica Neue Bold"/>
    </font>
    <font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2"/>
      <color theme="6"/>
      <name val="Helvetica Neue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7A8E1"/>
        <bgColor indexed="64"/>
      </patternFill>
    </fill>
    <fill>
      <patternFill patternType="solid">
        <fgColor rgb="FF166782"/>
        <bgColor indexed="64"/>
      </patternFill>
    </fill>
    <fill>
      <patternFill patternType="solid">
        <fgColor rgb="FF9406FC"/>
        <bgColor indexed="64"/>
      </patternFill>
    </fill>
    <fill>
      <patternFill patternType="solid">
        <fgColor rgb="FF581E93"/>
        <bgColor indexed="64"/>
      </patternFill>
    </fill>
    <fill>
      <patternFill patternType="solid">
        <fgColor rgb="FF4308FF"/>
        <bgColor indexed="64"/>
      </patternFill>
    </fill>
    <fill>
      <patternFill patternType="solid">
        <fgColor rgb="FFD6A103"/>
        <bgColor indexed="64"/>
      </patternFill>
    </fill>
    <fill>
      <patternFill patternType="solid">
        <fgColor rgb="FFA6046E"/>
        <bgColor indexed="64"/>
      </patternFill>
    </fill>
    <fill>
      <patternFill patternType="solid">
        <fgColor rgb="FF9B673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17" fontId="2" fillId="0" borderId="0" xfId="0" applyNumberFormat="1" applyFont="1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2" fillId="2" borderId="0" xfId="0" applyFont="1" applyFill="1"/>
    <xf numFmtId="0" fontId="5" fillId="0" borderId="0" xfId="0" applyFont="1"/>
    <xf numFmtId="2" fontId="5" fillId="0" borderId="0" xfId="0" applyNumberFormat="1" applyFont="1" applyBorder="1"/>
    <xf numFmtId="0" fontId="2" fillId="2" borderId="0" xfId="0" applyFont="1" applyFill="1" applyAlignment="1">
      <alignment horizontal="left"/>
    </xf>
    <xf numFmtId="0" fontId="2" fillId="0" borderId="0" xfId="0" applyFont="1" applyFill="1"/>
    <xf numFmtId="0" fontId="7" fillId="0" borderId="0" xfId="0" applyFont="1" applyAlignment="1">
      <alignment horizontal="left"/>
    </xf>
    <xf numFmtId="0" fontId="5" fillId="2" borderId="0" xfId="0" applyFont="1" applyFill="1" applyAlignment="1">
      <alignment horizontal="left"/>
    </xf>
    <xf numFmtId="0" fontId="7" fillId="0" borderId="0" xfId="0" applyFont="1"/>
    <xf numFmtId="0" fontId="5" fillId="2" borderId="0" xfId="0" applyFont="1" applyFill="1"/>
    <xf numFmtId="0" fontId="7" fillId="0" borderId="0" xfId="0" applyFont="1" applyFill="1"/>
    <xf numFmtId="0" fontId="8" fillId="0" borderId="0" xfId="0" applyFont="1"/>
    <xf numFmtId="14" fontId="7" fillId="0" borderId="0" xfId="0" applyNumberFormat="1" applyFont="1"/>
    <xf numFmtId="17" fontId="7" fillId="0" borderId="0" xfId="0" applyNumberFormat="1" applyFont="1"/>
    <xf numFmtId="1" fontId="5" fillId="0" borderId="0" xfId="0" applyNumberFormat="1" applyFont="1" applyBorder="1"/>
    <xf numFmtId="2" fontId="9" fillId="0" borderId="0" xfId="0" applyNumberFormat="1" applyFont="1" applyBorder="1"/>
    <xf numFmtId="1" fontId="9" fillId="0" borderId="0" xfId="0" applyNumberFormat="1" applyFont="1" applyBorder="1"/>
    <xf numFmtId="2" fontId="11" fillId="0" borderId="0" xfId="0" applyNumberFormat="1" applyFont="1" applyBorder="1"/>
    <xf numFmtId="2" fontId="10" fillId="0" borderId="0" xfId="0" applyNumberFormat="1" applyFont="1" applyBorder="1"/>
    <xf numFmtId="2" fontId="9" fillId="0" borderId="2" xfId="0" applyNumberFormat="1" applyFont="1" applyFill="1" applyBorder="1"/>
    <xf numFmtId="2" fontId="9" fillId="0" borderId="3" xfId="0" applyNumberFormat="1" applyFont="1" applyBorder="1"/>
    <xf numFmtId="2" fontId="11" fillId="0" borderId="3" xfId="0" applyNumberFormat="1" applyFont="1" applyBorder="1"/>
    <xf numFmtId="1" fontId="9" fillId="0" borderId="3" xfId="0" applyNumberFormat="1" applyFont="1" applyBorder="1"/>
    <xf numFmtId="2" fontId="5" fillId="0" borderId="5" xfId="0" applyNumberFormat="1" applyFont="1" applyFill="1" applyBorder="1"/>
    <xf numFmtId="2" fontId="5" fillId="0" borderId="7" xfId="0" applyNumberFormat="1" applyFont="1" applyFill="1" applyBorder="1"/>
    <xf numFmtId="2" fontId="5" fillId="0" borderId="8" xfId="0" applyNumberFormat="1" applyFont="1" applyBorder="1"/>
    <xf numFmtId="2" fontId="10" fillId="0" borderId="8" xfId="0" applyNumberFormat="1" applyFont="1" applyBorder="1"/>
    <xf numFmtId="1" fontId="5" fillId="0" borderId="8" xfId="0" applyNumberFormat="1" applyFont="1" applyBorder="1"/>
    <xf numFmtId="2" fontId="5" fillId="0" borderId="2" xfId="0" applyNumberFormat="1" applyFont="1" applyFill="1" applyBorder="1"/>
    <xf numFmtId="2" fontId="5" fillId="0" borderId="3" xfId="0" applyNumberFormat="1" applyFont="1" applyBorder="1"/>
    <xf numFmtId="2" fontId="10" fillId="0" borderId="3" xfId="0" applyNumberFormat="1" applyFont="1" applyBorder="1"/>
    <xf numFmtId="1" fontId="5" fillId="0" borderId="3" xfId="0" applyNumberFormat="1" applyFont="1" applyBorder="1"/>
    <xf numFmtId="2" fontId="5" fillId="0" borderId="4" xfId="0" applyNumberFormat="1" applyFont="1" applyBorder="1"/>
    <xf numFmtId="2" fontId="9" fillId="0" borderId="5" xfId="0" applyNumberFormat="1" applyFont="1" applyFill="1" applyBorder="1"/>
    <xf numFmtId="0" fontId="5" fillId="0" borderId="7" xfId="0" applyFont="1" applyFill="1" applyBorder="1"/>
    <xf numFmtId="2" fontId="9" fillId="0" borderId="7" xfId="0" applyNumberFormat="1" applyFont="1" applyFill="1" applyBorder="1"/>
    <xf numFmtId="2" fontId="9" fillId="0" borderId="8" xfId="0" applyNumberFormat="1" applyFont="1" applyBorder="1"/>
    <xf numFmtId="2" fontId="11" fillId="0" borderId="8" xfId="0" applyNumberFormat="1" applyFont="1" applyBorder="1"/>
    <xf numFmtId="1" fontId="9" fillId="0" borderId="8" xfId="0" applyNumberFormat="1" applyFont="1" applyBorder="1"/>
    <xf numFmtId="2" fontId="9" fillId="0" borderId="10" xfId="0" applyNumberFormat="1" applyFont="1" applyFill="1" applyBorder="1"/>
    <xf numFmtId="2" fontId="9" fillId="0" borderId="11" xfId="0" applyNumberFormat="1" applyFont="1" applyBorder="1"/>
    <xf numFmtId="2" fontId="11" fillId="0" borderId="11" xfId="0" applyNumberFormat="1" applyFont="1" applyBorder="1"/>
    <xf numFmtId="1" fontId="9" fillId="0" borderId="11" xfId="0" applyNumberFormat="1" applyFont="1" applyBorder="1"/>
    <xf numFmtId="2" fontId="5" fillId="0" borderId="2" xfId="0" applyNumberFormat="1" applyFont="1" applyBorder="1"/>
    <xf numFmtId="2" fontId="3" fillId="0" borderId="13" xfId="0" applyNumberFormat="1" applyFont="1" applyBorder="1"/>
    <xf numFmtId="2" fontId="2" fillId="0" borderId="14" xfId="0" applyNumberFormat="1" applyFont="1" applyBorder="1"/>
    <xf numFmtId="2" fontId="2" fillId="0" borderId="15" xfId="0" applyNumberFormat="1" applyFont="1" applyBorder="1"/>
    <xf numFmtId="2" fontId="2" fillId="0" borderId="13" xfId="0" applyNumberFormat="1" applyFont="1" applyBorder="1"/>
    <xf numFmtId="2" fontId="3" fillId="0" borderId="14" xfId="0" applyNumberFormat="1" applyFont="1" applyBorder="1"/>
    <xf numFmtId="2" fontId="3" fillId="0" borderId="15" xfId="0" applyNumberFormat="1" applyFont="1" applyBorder="1"/>
    <xf numFmtId="2" fontId="3" fillId="0" borderId="1" xfId="0" applyNumberFormat="1" applyFont="1" applyBorder="1"/>
    <xf numFmtId="2" fontId="9" fillId="0" borderId="13" xfId="0" applyNumberFormat="1" applyFont="1" applyBorder="1"/>
    <xf numFmtId="2" fontId="5" fillId="0" borderId="14" xfId="0" applyNumberFormat="1" applyFont="1" applyBorder="1"/>
    <xf numFmtId="2" fontId="5" fillId="0" borderId="15" xfId="0" applyNumberFormat="1" applyFont="1" applyBorder="1"/>
    <xf numFmtId="2" fontId="5" fillId="0" borderId="13" xfId="0" applyNumberFormat="1" applyFont="1" applyBorder="1"/>
    <xf numFmtId="2" fontId="9" fillId="0" borderId="14" xfId="0" applyNumberFormat="1" applyFont="1" applyBorder="1"/>
    <xf numFmtId="2" fontId="9" fillId="0" borderId="15" xfId="0" applyNumberFormat="1" applyFont="1" applyBorder="1"/>
    <xf numFmtId="2" fontId="9" fillId="0" borderId="1" xfId="0" applyNumberFormat="1" applyFont="1" applyBorder="1"/>
    <xf numFmtId="2" fontId="5" fillId="0" borderId="11" xfId="0" applyNumberFormat="1" applyFont="1" applyBorder="1" applyAlignment="1">
      <alignment horizontal="center" textRotation="90"/>
    </xf>
    <xf numFmtId="2" fontId="9" fillId="0" borderId="1" xfId="0" applyNumberFormat="1" applyFont="1" applyBorder="1" applyAlignment="1">
      <alignment horizontal="center" textRotation="90"/>
    </xf>
    <xf numFmtId="2" fontId="10" fillId="0" borderId="11" xfId="0" applyNumberFormat="1" applyFont="1" applyBorder="1" applyAlignment="1">
      <alignment horizontal="center" textRotation="90"/>
    </xf>
    <xf numFmtId="2" fontId="9" fillId="3" borderId="4" xfId="0" applyNumberFormat="1" applyFont="1" applyFill="1" applyBorder="1"/>
    <xf numFmtId="2" fontId="5" fillId="3" borderId="6" xfId="0" applyNumberFormat="1" applyFont="1" applyFill="1" applyBorder="1"/>
    <xf numFmtId="2" fontId="5" fillId="3" borderId="9" xfId="0" applyNumberFormat="1" applyFont="1" applyFill="1" applyBorder="1"/>
    <xf numFmtId="2" fontId="5" fillId="0" borderId="7" xfId="0" applyNumberFormat="1" applyFont="1" applyBorder="1"/>
    <xf numFmtId="2" fontId="5" fillId="0" borderId="9" xfId="0" applyNumberFormat="1" applyFont="1" applyBorder="1"/>
    <xf numFmtId="1" fontId="5" fillId="0" borderId="9" xfId="0" applyNumberFormat="1" applyFont="1" applyBorder="1"/>
    <xf numFmtId="2" fontId="5" fillId="4" borderId="6" xfId="0" applyNumberFormat="1" applyFont="1" applyFill="1" applyBorder="1"/>
    <xf numFmtId="2" fontId="9" fillId="4" borderId="6" xfId="0" applyNumberFormat="1" applyFont="1" applyFill="1" applyBorder="1"/>
    <xf numFmtId="2" fontId="9" fillId="5" borderId="12" xfId="0" applyNumberFormat="1" applyFont="1" applyFill="1" applyBorder="1"/>
    <xf numFmtId="2" fontId="5" fillId="6" borderId="4" xfId="0" applyNumberFormat="1" applyFont="1" applyFill="1" applyBorder="1"/>
    <xf numFmtId="2" fontId="5" fillId="6" borderId="6" xfId="0" applyNumberFormat="1" applyFont="1" applyFill="1" applyBorder="1"/>
    <xf numFmtId="2" fontId="5" fillId="6" borderId="9" xfId="0" applyNumberFormat="1" applyFont="1" applyFill="1" applyBorder="1"/>
    <xf numFmtId="2" fontId="5" fillId="7" borderId="4" xfId="0" applyNumberFormat="1" applyFont="1" applyFill="1" applyBorder="1"/>
    <xf numFmtId="2" fontId="9" fillId="7" borderId="6" xfId="0" applyNumberFormat="1" applyFont="1" applyFill="1" applyBorder="1"/>
    <xf numFmtId="2" fontId="5" fillId="7" borderId="6" xfId="0" applyNumberFormat="1" applyFont="1" applyFill="1" applyBorder="1"/>
    <xf numFmtId="2" fontId="5" fillId="7" borderId="9" xfId="0" applyNumberFormat="1" applyFont="1" applyFill="1" applyBorder="1"/>
    <xf numFmtId="2" fontId="5" fillId="8" borderId="4" xfId="0" applyNumberFormat="1" applyFont="1" applyFill="1" applyBorder="1"/>
    <xf numFmtId="2" fontId="5" fillId="8" borderId="6" xfId="0" applyNumberFormat="1" applyFont="1" applyFill="1" applyBorder="1"/>
    <xf numFmtId="2" fontId="9" fillId="8" borderId="9" xfId="0" applyNumberFormat="1" applyFont="1" applyFill="1" applyBorder="1"/>
    <xf numFmtId="2" fontId="5" fillId="9" borderId="4" xfId="0" applyNumberFormat="1" applyFont="1" applyFill="1" applyBorder="1"/>
    <xf numFmtId="2" fontId="9" fillId="9" borderId="6" xfId="0" applyNumberFormat="1" applyFont="1" applyFill="1" applyBorder="1"/>
    <xf numFmtId="2" fontId="5" fillId="9" borderId="9" xfId="0" applyNumberFormat="1" applyFont="1" applyFill="1" applyBorder="1"/>
    <xf numFmtId="2" fontId="9" fillId="10" borderId="4" xfId="0" applyNumberFormat="1" applyFont="1" applyFill="1" applyBorder="1"/>
    <xf numFmtId="2" fontId="5" fillId="10" borderId="9" xfId="0" applyNumberFormat="1" applyFont="1" applyFill="1" applyBorder="1"/>
    <xf numFmtId="2" fontId="5" fillId="0" borderId="0" xfId="0" applyNumberFormat="1" applyFont="1" applyFill="1" applyBorder="1"/>
    <xf numFmtId="2" fontId="5" fillId="0" borderId="4" xfId="0" applyNumberFormat="1" applyFont="1" applyBorder="1" applyAlignment="1">
      <alignment textRotation="90"/>
    </xf>
    <xf numFmtId="2" fontId="5" fillId="0" borderId="4" xfId="0" applyNumberFormat="1" applyFont="1" applyFill="1" applyBorder="1" applyAlignment="1">
      <alignment textRotation="90"/>
    </xf>
    <xf numFmtId="2" fontId="9" fillId="0" borderId="4" xfId="0" applyNumberFormat="1" applyFont="1" applyFill="1" applyBorder="1"/>
    <xf numFmtId="2" fontId="5" fillId="0" borderId="6" xfId="0" applyNumberFormat="1" applyFont="1" applyFill="1" applyBorder="1"/>
    <xf numFmtId="2" fontId="5" fillId="0" borderId="9" xfId="0" applyNumberFormat="1" applyFont="1" applyFill="1" applyBorder="1"/>
    <xf numFmtId="2" fontId="9" fillId="0" borderId="6" xfId="0" applyNumberFormat="1" applyFont="1" applyFill="1" applyBorder="1"/>
    <xf numFmtId="2" fontId="9" fillId="0" borderId="12" xfId="0" applyNumberFormat="1" applyFont="1" applyFill="1" applyBorder="1"/>
    <xf numFmtId="2" fontId="5" fillId="0" borderId="4" xfId="0" applyNumberFormat="1" applyFont="1" applyFill="1" applyBorder="1"/>
    <xf numFmtId="2" fontId="9" fillId="0" borderId="9" xfId="0" applyNumberFormat="1" applyFont="1" applyFill="1" applyBorder="1"/>
    <xf numFmtId="2" fontId="5" fillId="0" borderId="0" xfId="0" applyNumberFormat="1" applyFont="1" applyBorder="1" applyAlignment="1">
      <alignment horizontal="center" vertical="center" wrapText="1"/>
    </xf>
    <xf numFmtId="2" fontId="9" fillId="0" borderId="5" xfId="0" applyNumberFormat="1" applyFont="1" applyBorder="1"/>
    <xf numFmtId="2" fontId="5" fillId="0" borderId="5" xfId="0" applyNumberFormat="1" applyFont="1" applyBorder="1"/>
    <xf numFmtId="2" fontId="5" fillId="0" borderId="1" xfId="0" applyNumberFormat="1" applyFont="1" applyBorder="1" applyAlignment="1">
      <alignment horizontal="center" textRotation="90"/>
    </xf>
    <xf numFmtId="2" fontId="5" fillId="0" borderId="1" xfId="0" applyNumberFormat="1" applyFont="1" applyBorder="1" applyAlignment="1">
      <alignment horizontal="center" vertical="center" wrapText="1"/>
    </xf>
    <xf numFmtId="2" fontId="5" fillId="0" borderId="1" xfId="0" applyNumberFormat="1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2" fontId="5" fillId="0" borderId="10" xfId="0" applyNumberFormat="1" applyFont="1" applyBorder="1" applyAlignment="1">
      <alignment horizontal="center" vertical="center" wrapText="1"/>
    </xf>
    <xf numFmtId="2" fontId="5" fillId="0" borderId="11" xfId="0" applyNumberFormat="1" applyFont="1" applyBorder="1" applyAlignment="1">
      <alignment horizontal="center" vertical="center" wrapText="1"/>
    </xf>
    <xf numFmtId="2" fontId="10" fillId="0" borderId="11" xfId="0" applyNumberFormat="1" applyFont="1" applyBorder="1" applyAlignment="1">
      <alignment horizontal="center" vertical="center" wrapText="1"/>
    </xf>
    <xf numFmtId="2" fontId="5" fillId="0" borderId="12" xfId="0" applyNumberFormat="1" applyFont="1" applyBorder="1" applyAlignment="1">
      <alignment horizontal="center" vertical="center" wrapText="1"/>
    </xf>
    <xf numFmtId="1" fontId="5" fillId="0" borderId="12" xfId="0" applyNumberFormat="1" applyFont="1" applyBorder="1" applyAlignment="1">
      <alignment horizontal="center" vertical="center" wrapText="1"/>
    </xf>
    <xf numFmtId="2" fontId="5" fillId="0" borderId="13" xfId="0" applyNumberFormat="1" applyFont="1" applyBorder="1" applyAlignment="1">
      <alignment horizontal="center" vertical="center" wrapText="1"/>
    </xf>
    <xf numFmtId="2" fontId="5" fillId="0" borderId="8" xfId="0" applyNumberFormat="1" applyFont="1" applyBorder="1" applyAlignment="1">
      <alignment horizontal="center" textRotation="90"/>
    </xf>
    <xf numFmtId="2" fontId="10" fillId="0" borderId="8" xfId="0" applyNumberFormat="1" applyFont="1" applyBorder="1" applyAlignment="1">
      <alignment horizontal="center" textRotation="90"/>
    </xf>
    <xf numFmtId="2" fontId="9" fillId="0" borderId="3" xfId="0" applyNumberFormat="1" applyFont="1" applyBorder="1" applyAlignment="1">
      <alignment horizontal="center" vertical="center"/>
    </xf>
    <xf numFmtId="2" fontId="9" fillId="0" borderId="0" xfId="0" applyNumberFormat="1" applyFont="1" applyBorder="1" applyAlignment="1">
      <alignment horizontal="center" vertical="center"/>
    </xf>
    <xf numFmtId="2" fontId="9" fillId="0" borderId="2" xfId="0" applyNumberFormat="1" applyFont="1" applyBorder="1" applyAlignment="1">
      <alignment horizontal="center" vertical="center"/>
    </xf>
    <xf numFmtId="2" fontId="9" fillId="0" borderId="5" xfId="0" applyNumberFormat="1" applyFont="1" applyBorder="1" applyAlignment="1">
      <alignment horizontal="center" vertical="center"/>
    </xf>
    <xf numFmtId="165" fontId="9" fillId="0" borderId="0" xfId="0" applyNumberFormat="1" applyFont="1" applyBorder="1"/>
    <xf numFmtId="165" fontId="9" fillId="0" borderId="6" xfId="0" applyNumberFormat="1" applyFont="1" applyBorder="1"/>
    <xf numFmtId="165" fontId="5" fillId="0" borderId="0" xfId="0" applyNumberFormat="1" applyFont="1" applyBorder="1"/>
    <xf numFmtId="165" fontId="5" fillId="0" borderId="6" xfId="0" applyNumberFormat="1" applyFont="1" applyBorder="1"/>
    <xf numFmtId="165" fontId="5" fillId="0" borderId="8" xfId="0" applyNumberFormat="1" applyFont="1" applyBorder="1"/>
    <xf numFmtId="165" fontId="5" fillId="0" borderId="9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6734"/>
      <color rgb="FFA6046E"/>
      <color rgb="FFD6A103"/>
      <color rgb="FF4308FF"/>
      <color rgb="FF581E93"/>
      <color rgb="FF9406FC"/>
      <color rgb="FF166782"/>
      <color rgb="FF07A8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7E121-D67A-024E-8536-E8A328D41ACA}">
  <dimension ref="A1:J34"/>
  <sheetViews>
    <sheetView workbookViewId="0">
      <selection activeCell="A34" sqref="A34"/>
    </sheetView>
  </sheetViews>
  <sheetFormatPr baseColWidth="10" defaultRowHeight="16"/>
  <cols>
    <col min="1" max="1" width="46" style="2" bestFit="1" customWidth="1"/>
    <col min="2" max="2" width="15" style="2" bestFit="1" customWidth="1"/>
    <col min="3" max="3" width="8.5" style="2" bestFit="1" customWidth="1"/>
    <col min="4" max="4" width="40.1640625" style="2" bestFit="1" customWidth="1"/>
    <col min="5" max="5" width="8.33203125" style="2" bestFit="1" customWidth="1"/>
    <col min="6" max="6" width="14.83203125" style="2" bestFit="1" customWidth="1"/>
    <col min="7" max="7" width="12.6640625" style="2" bestFit="1" customWidth="1"/>
    <col min="8" max="8" width="19" style="2" bestFit="1" customWidth="1"/>
    <col min="9" max="9" width="17.83203125" style="2" bestFit="1" customWidth="1"/>
    <col min="10" max="10" width="46" style="2" bestFit="1" customWidth="1"/>
    <col min="11" max="16384" width="10.83203125" style="2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0</v>
      </c>
    </row>
    <row r="2" spans="1:10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3">
        <v>43160</v>
      </c>
      <c r="H2" s="2" t="s">
        <v>15</v>
      </c>
      <c r="I2" s="2" t="s">
        <v>16</v>
      </c>
      <c r="J2" s="2" t="s">
        <v>9</v>
      </c>
    </row>
    <row r="3" spans="1:10">
      <c r="A3" s="2" t="s">
        <v>17</v>
      </c>
      <c r="B3" s="2" t="s">
        <v>18</v>
      </c>
      <c r="C3" s="2" t="s">
        <v>11</v>
      </c>
      <c r="D3" s="2" t="s">
        <v>19</v>
      </c>
      <c r="E3" s="2" t="s">
        <v>13</v>
      </c>
      <c r="F3" s="2" t="s">
        <v>20</v>
      </c>
      <c r="G3" s="3">
        <v>42458</v>
      </c>
      <c r="H3" s="2" t="s">
        <v>21</v>
      </c>
      <c r="I3" s="2" t="s">
        <v>22</v>
      </c>
      <c r="J3" s="2" t="s">
        <v>17</v>
      </c>
    </row>
    <row r="4" spans="1:10">
      <c r="A4" s="2" t="s">
        <v>23</v>
      </c>
      <c r="B4" s="2" t="s">
        <v>24</v>
      </c>
      <c r="C4" s="2" t="s">
        <v>25</v>
      </c>
      <c r="D4" s="2" t="s">
        <v>26</v>
      </c>
      <c r="E4" s="2" t="s">
        <v>27</v>
      </c>
      <c r="F4" s="2" t="s">
        <v>28</v>
      </c>
      <c r="G4" s="2" t="s">
        <v>29</v>
      </c>
      <c r="H4" s="2" t="s">
        <v>21</v>
      </c>
      <c r="I4" s="2" t="s">
        <v>22</v>
      </c>
      <c r="J4" s="2" t="s">
        <v>23</v>
      </c>
    </row>
    <row r="5" spans="1:10">
      <c r="A5" s="2" t="s">
        <v>30</v>
      </c>
      <c r="B5" s="2" t="s">
        <v>31</v>
      </c>
      <c r="C5" s="2" t="s">
        <v>11</v>
      </c>
      <c r="D5" s="2" t="s">
        <v>32</v>
      </c>
      <c r="E5" s="2" t="s">
        <v>27</v>
      </c>
      <c r="F5" s="2" t="s">
        <v>28</v>
      </c>
      <c r="G5" s="2" t="s">
        <v>33</v>
      </c>
      <c r="H5" s="2" t="s">
        <v>21</v>
      </c>
      <c r="I5" s="2" t="s">
        <v>22</v>
      </c>
      <c r="J5" s="2" t="s">
        <v>30</v>
      </c>
    </row>
    <row r="6" spans="1:10">
      <c r="A6" s="2" t="s">
        <v>34</v>
      </c>
      <c r="B6" s="2" t="s">
        <v>35</v>
      </c>
      <c r="C6" s="2" t="s">
        <v>11</v>
      </c>
      <c r="D6" s="2" t="s">
        <v>36</v>
      </c>
      <c r="E6" s="2" t="s">
        <v>13</v>
      </c>
      <c r="F6" s="2" t="s">
        <v>20</v>
      </c>
      <c r="G6" s="3">
        <v>40726</v>
      </c>
      <c r="H6" s="2" t="s">
        <v>37</v>
      </c>
      <c r="I6" s="2" t="s">
        <v>38</v>
      </c>
      <c r="J6" s="2" t="s">
        <v>34</v>
      </c>
    </row>
    <row r="7" spans="1:10">
      <c r="A7" s="2" t="s">
        <v>39</v>
      </c>
      <c r="B7" s="2" t="s">
        <v>40</v>
      </c>
      <c r="C7" s="2" t="s">
        <v>25</v>
      </c>
      <c r="D7" s="2" t="s">
        <v>41</v>
      </c>
      <c r="E7" s="2" t="s">
        <v>27</v>
      </c>
      <c r="F7" s="2" t="s">
        <v>28</v>
      </c>
      <c r="G7" s="2" t="s">
        <v>42</v>
      </c>
      <c r="H7" s="2" t="s">
        <v>21</v>
      </c>
      <c r="I7" s="2" t="s">
        <v>22</v>
      </c>
      <c r="J7" s="2" t="s">
        <v>39</v>
      </c>
    </row>
    <row r="8" spans="1:10">
      <c r="A8" s="2" t="s">
        <v>43</v>
      </c>
      <c r="B8" s="2" t="s">
        <v>44</v>
      </c>
      <c r="C8" s="2" t="s">
        <v>11</v>
      </c>
      <c r="D8" s="2" t="s">
        <v>45</v>
      </c>
      <c r="E8" s="2" t="s">
        <v>27</v>
      </c>
      <c r="F8" s="2" t="s">
        <v>28</v>
      </c>
      <c r="G8" s="2" t="s">
        <v>46</v>
      </c>
      <c r="H8" s="2" t="s">
        <v>21</v>
      </c>
      <c r="I8" s="2" t="s">
        <v>22</v>
      </c>
      <c r="J8" s="2" t="s">
        <v>43</v>
      </c>
    </row>
    <row r="9" spans="1:10">
      <c r="A9" s="2" t="s">
        <v>47</v>
      </c>
      <c r="B9" s="2" t="s">
        <v>48</v>
      </c>
      <c r="C9" s="2" t="s">
        <v>11</v>
      </c>
      <c r="D9" s="2" t="s">
        <v>49</v>
      </c>
      <c r="E9" s="2" t="s">
        <v>13</v>
      </c>
      <c r="F9" s="2" t="s">
        <v>20</v>
      </c>
      <c r="G9" s="2" t="s">
        <v>50</v>
      </c>
      <c r="H9" s="2" t="s">
        <v>21</v>
      </c>
      <c r="I9" s="2" t="s">
        <v>22</v>
      </c>
      <c r="J9" s="2" t="s">
        <v>47</v>
      </c>
    </row>
    <row r="10" spans="1:10">
      <c r="A10" s="2" t="s">
        <v>51</v>
      </c>
      <c r="B10" s="2" t="s">
        <v>52</v>
      </c>
      <c r="C10" s="2" t="s">
        <v>11</v>
      </c>
      <c r="D10" s="2" t="s">
        <v>53</v>
      </c>
      <c r="E10" s="2" t="s">
        <v>13</v>
      </c>
      <c r="F10" s="2" t="s">
        <v>54</v>
      </c>
      <c r="G10" s="2" t="s">
        <v>55</v>
      </c>
      <c r="H10" s="2" t="s">
        <v>15</v>
      </c>
      <c r="I10" s="2" t="s">
        <v>16</v>
      </c>
      <c r="J10" s="2" t="s">
        <v>51</v>
      </c>
    </row>
    <row r="11" spans="1:10">
      <c r="A11" s="2" t="s">
        <v>56</v>
      </c>
      <c r="B11" s="2" t="s">
        <v>57</v>
      </c>
      <c r="C11" s="2" t="s">
        <v>11</v>
      </c>
      <c r="D11" s="2" t="s">
        <v>58</v>
      </c>
      <c r="E11" s="2" t="s">
        <v>27</v>
      </c>
      <c r="F11" s="2" t="s">
        <v>28</v>
      </c>
      <c r="G11" s="3">
        <v>41798</v>
      </c>
      <c r="H11" s="2" t="s">
        <v>21</v>
      </c>
      <c r="I11" s="2" t="s">
        <v>22</v>
      </c>
      <c r="J11" s="2" t="s">
        <v>56</v>
      </c>
    </row>
    <row r="12" spans="1:10">
      <c r="A12" s="2" t="s">
        <v>59</v>
      </c>
      <c r="B12" s="2" t="s">
        <v>60</v>
      </c>
      <c r="C12" s="2" t="s">
        <v>25</v>
      </c>
      <c r="D12" s="2" t="s">
        <v>61</v>
      </c>
      <c r="E12" s="2" t="s">
        <v>13</v>
      </c>
      <c r="F12" s="2" t="s">
        <v>62</v>
      </c>
      <c r="G12" s="2" t="s">
        <v>63</v>
      </c>
      <c r="H12" s="2" t="s">
        <v>64</v>
      </c>
      <c r="I12" s="2" t="s">
        <v>65</v>
      </c>
      <c r="J12" s="2" t="s">
        <v>59</v>
      </c>
    </row>
    <row r="13" spans="1:10">
      <c r="A13" s="2" t="s">
        <v>66</v>
      </c>
      <c r="B13" s="2" t="s">
        <v>67</v>
      </c>
      <c r="C13" s="2" t="s">
        <v>25</v>
      </c>
      <c r="D13" s="2" t="s">
        <v>68</v>
      </c>
      <c r="E13" s="2" t="s">
        <v>13</v>
      </c>
      <c r="F13" s="2" t="s">
        <v>14</v>
      </c>
      <c r="G13" s="2" t="s">
        <v>69</v>
      </c>
      <c r="H13" s="2" t="s">
        <v>70</v>
      </c>
      <c r="I13" s="2" t="s">
        <v>71</v>
      </c>
      <c r="J13" s="2" t="s">
        <v>66</v>
      </c>
    </row>
    <row r="14" spans="1:10">
      <c r="A14" s="2" t="s">
        <v>72</v>
      </c>
      <c r="B14" s="2" t="s">
        <v>73</v>
      </c>
      <c r="C14" s="2" t="s">
        <v>25</v>
      </c>
      <c r="D14" s="2" t="s">
        <v>74</v>
      </c>
      <c r="E14" s="2" t="s">
        <v>13</v>
      </c>
      <c r="F14" s="2" t="s">
        <v>75</v>
      </c>
      <c r="G14" s="2" t="s">
        <v>76</v>
      </c>
      <c r="H14" s="2" t="s">
        <v>64</v>
      </c>
      <c r="I14" s="2" t="s">
        <v>65</v>
      </c>
      <c r="J14" s="2" t="s">
        <v>72</v>
      </c>
    </row>
    <row r="15" spans="1:10">
      <c r="A15" s="2" t="s">
        <v>77</v>
      </c>
      <c r="B15" s="2" t="s">
        <v>78</v>
      </c>
      <c r="C15" s="2" t="s">
        <v>25</v>
      </c>
      <c r="D15" s="2" t="s">
        <v>79</v>
      </c>
      <c r="E15" s="2" t="s">
        <v>80</v>
      </c>
      <c r="F15" s="2" t="s">
        <v>28</v>
      </c>
      <c r="G15" s="2" t="s">
        <v>81</v>
      </c>
      <c r="H15" s="2" t="s">
        <v>70</v>
      </c>
      <c r="I15" s="2" t="s">
        <v>71</v>
      </c>
      <c r="J15" s="2" t="s">
        <v>77</v>
      </c>
    </row>
    <row r="16" spans="1:10">
      <c r="A16" s="2" t="s">
        <v>82</v>
      </c>
      <c r="B16" s="2" t="s">
        <v>83</v>
      </c>
      <c r="C16" s="2" t="s">
        <v>25</v>
      </c>
      <c r="D16" s="2" t="s">
        <v>84</v>
      </c>
      <c r="E16" s="2" t="s">
        <v>13</v>
      </c>
      <c r="F16" s="2" t="s">
        <v>85</v>
      </c>
      <c r="G16" s="2" t="s">
        <v>86</v>
      </c>
      <c r="H16" s="2" t="s">
        <v>64</v>
      </c>
      <c r="I16" s="2" t="s">
        <v>65</v>
      </c>
      <c r="J16" s="2" t="s">
        <v>82</v>
      </c>
    </row>
    <row r="17" spans="1:10">
      <c r="A17" s="2" t="s">
        <v>87</v>
      </c>
      <c r="B17" s="2" t="s">
        <v>88</v>
      </c>
      <c r="C17" s="2" t="s">
        <v>11</v>
      </c>
      <c r="D17" s="2" t="s">
        <v>89</v>
      </c>
      <c r="E17" s="2" t="s">
        <v>13</v>
      </c>
      <c r="F17" s="2" t="s">
        <v>14</v>
      </c>
      <c r="G17" s="3">
        <v>43132</v>
      </c>
      <c r="H17" s="2" t="s">
        <v>37</v>
      </c>
      <c r="I17" s="2" t="s">
        <v>38</v>
      </c>
      <c r="J17" s="2" t="s">
        <v>87</v>
      </c>
    </row>
    <row r="18" spans="1:10">
      <c r="A18" s="2" t="s">
        <v>90</v>
      </c>
      <c r="B18" s="2" t="s">
        <v>91</v>
      </c>
      <c r="C18" s="2" t="s">
        <v>11</v>
      </c>
      <c r="D18" s="2" t="s">
        <v>92</v>
      </c>
      <c r="E18" s="2" t="s">
        <v>27</v>
      </c>
      <c r="F18" s="2" t="s">
        <v>28</v>
      </c>
      <c r="G18" s="2" t="s">
        <v>93</v>
      </c>
      <c r="H18" s="2" t="s">
        <v>21</v>
      </c>
      <c r="I18" s="2" t="s">
        <v>22</v>
      </c>
      <c r="J18" s="2" t="s">
        <v>90</v>
      </c>
    </row>
    <row r="19" spans="1:10">
      <c r="A19" s="2" t="s">
        <v>94</v>
      </c>
      <c r="B19" s="2" t="s">
        <v>95</v>
      </c>
      <c r="C19" s="2" t="s">
        <v>11</v>
      </c>
      <c r="D19" s="2" t="s">
        <v>96</v>
      </c>
      <c r="E19" s="2" t="s">
        <v>80</v>
      </c>
      <c r="F19" s="2" t="s">
        <v>28</v>
      </c>
      <c r="G19" s="2" t="s">
        <v>97</v>
      </c>
      <c r="H19" s="2" t="s">
        <v>98</v>
      </c>
      <c r="I19" s="2" t="s">
        <v>99</v>
      </c>
      <c r="J19" s="2" t="s">
        <v>94</v>
      </c>
    </row>
    <row r="20" spans="1:10">
      <c r="A20" s="2" t="s">
        <v>100</v>
      </c>
      <c r="B20" s="2" t="s">
        <v>101</v>
      </c>
      <c r="C20" s="2" t="s">
        <v>25</v>
      </c>
      <c r="D20" s="2" t="s">
        <v>102</v>
      </c>
      <c r="E20" s="2" t="s">
        <v>27</v>
      </c>
      <c r="F20" s="2" t="s">
        <v>28</v>
      </c>
      <c r="G20" s="3">
        <v>42105</v>
      </c>
      <c r="H20" s="2" t="s">
        <v>21</v>
      </c>
      <c r="I20" s="2" t="s">
        <v>22</v>
      </c>
      <c r="J20" s="2" t="s">
        <v>100</v>
      </c>
    </row>
    <row r="21" spans="1:10">
      <c r="A21" s="2" t="s">
        <v>103</v>
      </c>
      <c r="B21" s="2" t="s">
        <v>104</v>
      </c>
      <c r="C21" s="2" t="s">
        <v>11</v>
      </c>
      <c r="D21" s="2" t="s">
        <v>105</v>
      </c>
      <c r="E21" s="2" t="s">
        <v>13</v>
      </c>
      <c r="F21" s="2" t="s">
        <v>106</v>
      </c>
      <c r="G21" s="4">
        <v>41640</v>
      </c>
      <c r="H21" s="2" t="s">
        <v>15</v>
      </c>
      <c r="I21" s="2" t="s">
        <v>16</v>
      </c>
      <c r="J21" s="2" t="s">
        <v>103</v>
      </c>
    </row>
    <row r="22" spans="1:10">
      <c r="A22" s="2" t="s">
        <v>107</v>
      </c>
      <c r="B22" s="2" t="s">
        <v>108</v>
      </c>
      <c r="C22" s="2" t="s">
        <v>11</v>
      </c>
      <c r="D22" s="2" t="s">
        <v>109</v>
      </c>
      <c r="E22" s="2" t="s">
        <v>80</v>
      </c>
      <c r="F22" s="2" t="s">
        <v>28</v>
      </c>
      <c r="G22" s="2" t="s">
        <v>110</v>
      </c>
      <c r="H22" s="2" t="s">
        <v>98</v>
      </c>
      <c r="I22" s="2" t="s">
        <v>99</v>
      </c>
      <c r="J22" s="2" t="s">
        <v>107</v>
      </c>
    </row>
    <row r="23" spans="1:10">
      <c r="A23" s="2" t="s">
        <v>111</v>
      </c>
      <c r="B23" s="2" t="s">
        <v>112</v>
      </c>
      <c r="C23" s="2" t="s">
        <v>25</v>
      </c>
      <c r="D23" s="2" t="s">
        <v>113</v>
      </c>
      <c r="E23" s="2" t="s">
        <v>13</v>
      </c>
      <c r="F23" s="2" t="s">
        <v>20</v>
      </c>
      <c r="G23" s="2" t="s">
        <v>114</v>
      </c>
      <c r="H23" s="2" t="s">
        <v>64</v>
      </c>
      <c r="I23" s="2" t="s">
        <v>65</v>
      </c>
      <c r="J23" s="2" t="s">
        <v>111</v>
      </c>
    </row>
    <row r="24" spans="1:10">
      <c r="A24" s="2" t="s">
        <v>115</v>
      </c>
      <c r="B24" s="2" t="s">
        <v>116</v>
      </c>
      <c r="C24" s="2" t="s">
        <v>25</v>
      </c>
      <c r="D24" s="2" t="s">
        <v>117</v>
      </c>
      <c r="E24" s="2" t="s">
        <v>13</v>
      </c>
      <c r="F24" s="2" t="s">
        <v>85</v>
      </c>
      <c r="G24" s="3">
        <v>42115</v>
      </c>
      <c r="H24" s="2" t="s">
        <v>64</v>
      </c>
      <c r="I24" s="2" t="s">
        <v>65</v>
      </c>
      <c r="J24" s="2" t="s">
        <v>115</v>
      </c>
    </row>
    <row r="25" spans="1:10">
      <c r="A25" s="2" t="s">
        <v>118</v>
      </c>
      <c r="B25" s="2" t="s">
        <v>119</v>
      </c>
      <c r="C25" s="2" t="s">
        <v>25</v>
      </c>
      <c r="D25" s="2" t="s">
        <v>120</v>
      </c>
      <c r="E25" s="2" t="s">
        <v>13</v>
      </c>
      <c r="F25" s="2" t="s">
        <v>75</v>
      </c>
      <c r="G25" s="2" t="s">
        <v>121</v>
      </c>
      <c r="H25" s="2" t="s">
        <v>64</v>
      </c>
      <c r="I25" s="2" t="s">
        <v>65</v>
      </c>
      <c r="J25" s="2" t="s">
        <v>118</v>
      </c>
    </row>
    <row r="26" spans="1:10">
      <c r="A26" s="2" t="s">
        <v>122</v>
      </c>
      <c r="B26" s="2" t="s">
        <v>123</v>
      </c>
      <c r="C26" s="2" t="s">
        <v>11</v>
      </c>
      <c r="D26" s="2" t="s">
        <v>124</v>
      </c>
      <c r="E26" s="2" t="s">
        <v>27</v>
      </c>
      <c r="F26" s="2" t="s">
        <v>28</v>
      </c>
      <c r="G26" s="3">
        <v>42221</v>
      </c>
      <c r="H26" s="2" t="s">
        <v>21</v>
      </c>
      <c r="I26" s="2" t="s">
        <v>22</v>
      </c>
      <c r="J26" s="2" t="s">
        <v>122</v>
      </c>
    </row>
    <row r="27" spans="1:10">
      <c r="A27" s="2" t="s">
        <v>125</v>
      </c>
      <c r="B27" s="2" t="s">
        <v>126</v>
      </c>
      <c r="C27" s="2" t="s">
        <v>11</v>
      </c>
      <c r="D27" s="2" t="s">
        <v>127</v>
      </c>
      <c r="E27" s="2" t="s">
        <v>13</v>
      </c>
      <c r="F27" s="2" t="s">
        <v>128</v>
      </c>
      <c r="G27" s="2" t="s">
        <v>129</v>
      </c>
      <c r="H27" s="2" t="s">
        <v>37</v>
      </c>
      <c r="I27" s="2" t="s">
        <v>38</v>
      </c>
      <c r="J27" s="2" t="s">
        <v>125</v>
      </c>
    </row>
    <row r="28" spans="1:10">
      <c r="A28" s="2" t="s">
        <v>130</v>
      </c>
      <c r="B28" s="2" t="s">
        <v>131</v>
      </c>
      <c r="C28" s="2" t="s">
        <v>25</v>
      </c>
      <c r="D28" s="2" t="s">
        <v>132</v>
      </c>
      <c r="E28" s="2" t="s">
        <v>80</v>
      </c>
      <c r="F28" s="2" t="s">
        <v>28</v>
      </c>
      <c r="G28" s="3">
        <v>41131</v>
      </c>
      <c r="H28" s="2" t="s">
        <v>70</v>
      </c>
      <c r="I28" s="2" t="s">
        <v>71</v>
      </c>
      <c r="J28" s="2" t="s">
        <v>130</v>
      </c>
    </row>
    <row r="29" spans="1:10">
      <c r="A29" s="2" t="s">
        <v>133</v>
      </c>
      <c r="B29" s="2" t="s">
        <v>134</v>
      </c>
      <c r="C29" s="2" t="s">
        <v>25</v>
      </c>
      <c r="D29" s="2" t="s">
        <v>135</v>
      </c>
      <c r="E29" s="2" t="s">
        <v>80</v>
      </c>
      <c r="F29" s="2" t="s">
        <v>28</v>
      </c>
      <c r="G29" s="2" t="s">
        <v>136</v>
      </c>
      <c r="H29" s="2" t="s">
        <v>137</v>
      </c>
      <c r="I29" s="2" t="s">
        <v>138</v>
      </c>
      <c r="J29" s="2" t="s">
        <v>133</v>
      </c>
    </row>
    <row r="30" spans="1:10">
      <c r="A30" s="2" t="s">
        <v>139</v>
      </c>
      <c r="B30" s="2" t="s">
        <v>140</v>
      </c>
      <c r="C30" s="2" t="s">
        <v>25</v>
      </c>
      <c r="D30" s="2" t="s">
        <v>141</v>
      </c>
      <c r="E30" s="2" t="s">
        <v>13</v>
      </c>
      <c r="F30" s="2" t="s">
        <v>75</v>
      </c>
      <c r="G30" s="2" t="s">
        <v>142</v>
      </c>
      <c r="H30" s="2" t="s">
        <v>64</v>
      </c>
      <c r="I30" s="2" t="s">
        <v>65</v>
      </c>
      <c r="J30" s="2" t="s">
        <v>139</v>
      </c>
    </row>
    <row r="31" spans="1:10">
      <c r="A31" s="2" t="s">
        <v>143</v>
      </c>
      <c r="B31" s="2" t="s">
        <v>144</v>
      </c>
      <c r="C31" s="2" t="s">
        <v>25</v>
      </c>
      <c r="D31" s="2" t="s">
        <v>145</v>
      </c>
      <c r="E31" s="2" t="s">
        <v>13</v>
      </c>
      <c r="F31" s="2" t="s">
        <v>75</v>
      </c>
      <c r="G31" s="2" t="s">
        <v>146</v>
      </c>
      <c r="H31" s="2" t="s">
        <v>64</v>
      </c>
      <c r="I31" s="2" t="s">
        <v>65</v>
      </c>
      <c r="J31" s="2" t="s">
        <v>143</v>
      </c>
    </row>
    <row r="32" spans="1:10">
      <c r="A32" s="2" t="s">
        <v>147</v>
      </c>
      <c r="B32" s="2" t="s">
        <v>148</v>
      </c>
      <c r="C32" s="2" t="s">
        <v>25</v>
      </c>
      <c r="D32" s="2" t="s">
        <v>149</v>
      </c>
      <c r="E32" s="2" t="s">
        <v>27</v>
      </c>
      <c r="F32" s="2" t="s">
        <v>28</v>
      </c>
      <c r="G32" s="2" t="s">
        <v>150</v>
      </c>
      <c r="H32" s="2" t="s">
        <v>21</v>
      </c>
      <c r="I32" s="2" t="s">
        <v>22</v>
      </c>
      <c r="J32" s="2" t="s">
        <v>147</v>
      </c>
    </row>
    <row r="33" spans="1:10">
      <c r="A33" s="2" t="s">
        <v>151</v>
      </c>
      <c r="B33" s="2" t="s">
        <v>152</v>
      </c>
      <c r="C33" s="2" t="s">
        <v>11</v>
      </c>
      <c r="D33" s="2" t="s">
        <v>153</v>
      </c>
      <c r="E33" s="2" t="s">
        <v>27</v>
      </c>
      <c r="F33" s="2" t="s">
        <v>28</v>
      </c>
      <c r="G33" s="2" t="s">
        <v>154</v>
      </c>
      <c r="H33" s="2" t="s">
        <v>21</v>
      </c>
      <c r="I33" s="2" t="s">
        <v>22</v>
      </c>
      <c r="J33" s="2" t="s">
        <v>151</v>
      </c>
    </row>
    <row r="34" spans="1:10">
      <c r="A34" s="2" t="s">
        <v>155</v>
      </c>
      <c r="B34" s="2" t="s">
        <v>156</v>
      </c>
      <c r="C34" s="2" t="s">
        <v>11</v>
      </c>
      <c r="D34" s="2" t="s">
        <v>157</v>
      </c>
      <c r="E34" s="2" t="s">
        <v>27</v>
      </c>
      <c r="F34" s="2" t="s">
        <v>28</v>
      </c>
      <c r="G34" s="2" t="s">
        <v>158</v>
      </c>
      <c r="H34" s="2" t="s">
        <v>21</v>
      </c>
      <c r="I34" s="2" t="s">
        <v>22</v>
      </c>
      <c r="J34" s="2" t="s">
        <v>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539C8-CDF7-4E41-88B3-786C71E2ACC0}">
  <dimension ref="A1:R40"/>
  <sheetViews>
    <sheetView workbookViewId="0">
      <selection activeCell="P1" sqref="P1:Q2"/>
    </sheetView>
  </sheetViews>
  <sheetFormatPr baseColWidth="10" defaultRowHeight="16"/>
  <cols>
    <col min="1" max="4" width="10.83203125" style="2"/>
    <col min="5" max="5" width="10.6640625" style="2" customWidth="1"/>
    <col min="6" max="6" width="40.83203125" style="2" bestFit="1" customWidth="1"/>
    <col min="7" max="13" width="10.83203125" style="2"/>
    <col min="14" max="14" width="12.83203125" style="2" customWidth="1"/>
    <col min="15" max="15" width="36" style="2" bestFit="1" customWidth="1"/>
    <col min="16" max="16384" width="10.83203125" style="2"/>
  </cols>
  <sheetData>
    <row r="1" spans="1:18">
      <c r="A1" s="5" t="s">
        <v>159</v>
      </c>
      <c r="B1" s="5"/>
      <c r="C1" s="5"/>
      <c r="D1" s="5"/>
      <c r="E1" s="5"/>
      <c r="F1" s="5"/>
      <c r="G1" s="11" t="s">
        <v>184</v>
      </c>
      <c r="H1" s="11">
        <v>2166</v>
      </c>
      <c r="I1" s="5"/>
      <c r="J1" s="5"/>
      <c r="K1" s="5"/>
      <c r="L1" s="5"/>
      <c r="M1" s="5"/>
      <c r="P1" s="11" t="s">
        <v>184</v>
      </c>
      <c r="Q1" s="8">
        <v>2713</v>
      </c>
    </row>
    <row r="2" spans="1:18">
      <c r="C2" s="12" t="s">
        <v>182</v>
      </c>
      <c r="D2" s="12"/>
      <c r="E2" s="12"/>
      <c r="F2" s="12"/>
      <c r="G2" s="8" t="s">
        <v>185</v>
      </c>
      <c r="H2" s="8">
        <v>1367</v>
      </c>
      <c r="I2" s="12"/>
      <c r="J2" s="12"/>
      <c r="L2" s="12" t="s">
        <v>183</v>
      </c>
      <c r="M2" s="12"/>
      <c r="N2" s="12"/>
      <c r="O2" s="12"/>
      <c r="P2" s="8" t="s">
        <v>185</v>
      </c>
      <c r="Q2" s="8">
        <v>1694</v>
      </c>
      <c r="R2" s="12"/>
    </row>
    <row r="3" spans="1:18">
      <c r="F3" s="6" t="s">
        <v>0</v>
      </c>
      <c r="G3" s="6" t="s">
        <v>160</v>
      </c>
      <c r="H3" s="6" t="s">
        <v>161</v>
      </c>
      <c r="I3" s="6" t="s">
        <v>162</v>
      </c>
      <c r="J3" s="6"/>
      <c r="K3" s="6"/>
      <c r="L3" s="6"/>
      <c r="M3" s="6"/>
      <c r="O3" s="6" t="s">
        <v>0</v>
      </c>
      <c r="P3" s="6" t="s">
        <v>160</v>
      </c>
      <c r="Q3" s="6" t="s">
        <v>161</v>
      </c>
      <c r="R3" s="6" t="s">
        <v>162</v>
      </c>
    </row>
    <row r="4" spans="1:18">
      <c r="B4" s="2" t="s">
        <v>180</v>
      </c>
      <c r="C4" s="2" t="s">
        <v>52</v>
      </c>
      <c r="D4" s="2" t="s">
        <v>11</v>
      </c>
      <c r="E4" s="2" t="s">
        <v>53</v>
      </c>
      <c r="F4" s="7" t="str">
        <f t="shared" ref="F4:F12" si="0">UPPER(E4)</f>
        <v>A/SWINE/MICHIGAN/A01104117/2018</v>
      </c>
      <c r="G4" s="2">
        <v>192</v>
      </c>
      <c r="H4" s="7">
        <f t="shared" ref="H4:H12" si="1">G4/2166</f>
        <v>8.8642659279778394E-2</v>
      </c>
      <c r="I4" s="7">
        <f t="shared" ref="I4:I12" si="2">H4*100</f>
        <v>8.86426592797784</v>
      </c>
      <c r="J4" s="7"/>
      <c r="K4" s="2" t="s">
        <v>180</v>
      </c>
      <c r="L4" s="2" t="s">
        <v>67</v>
      </c>
      <c r="M4" s="2" t="s">
        <v>25</v>
      </c>
      <c r="N4" s="2" t="s">
        <v>68</v>
      </c>
      <c r="O4" s="7" t="str">
        <f t="shared" ref="O4:O40" si="3">UPPER(N4)</f>
        <v>A/SWINE/ILLINOIS/A01493472/2014</v>
      </c>
      <c r="P4" s="2">
        <v>13</v>
      </c>
      <c r="Q4" s="7">
        <f>P4/2713</f>
        <v>4.7917434574272022E-3</v>
      </c>
      <c r="R4" s="7">
        <f t="shared" ref="R4:R21" si="4">Q4*100</f>
        <v>0.47917434574272022</v>
      </c>
    </row>
    <row r="5" spans="1:18">
      <c r="B5" s="2" t="s">
        <v>180</v>
      </c>
      <c r="C5" s="2" t="s">
        <v>60</v>
      </c>
      <c r="D5" s="2" t="s">
        <v>25</v>
      </c>
      <c r="E5" s="2" t="s">
        <v>61</v>
      </c>
      <c r="F5" s="7" t="str">
        <f t="shared" si="0"/>
        <v>A/SWINE/IOWA/A01731653/2016</v>
      </c>
      <c r="G5" s="2">
        <v>102</v>
      </c>
      <c r="H5" s="7">
        <f t="shared" si="1"/>
        <v>4.7091412742382273E-2</v>
      </c>
      <c r="I5" s="7">
        <f t="shared" si="2"/>
        <v>4.7091412742382275</v>
      </c>
      <c r="J5" s="7"/>
      <c r="K5" s="2" t="s">
        <v>180</v>
      </c>
      <c r="L5" s="2" t="s">
        <v>57</v>
      </c>
      <c r="M5" s="2" t="s">
        <v>11</v>
      </c>
      <c r="N5" s="2" t="s">
        <v>58</v>
      </c>
      <c r="O5" s="7" t="str">
        <f t="shared" si="3"/>
        <v>A/SWINE/MANITOBA/D0348/2014</v>
      </c>
      <c r="P5" s="2">
        <v>10</v>
      </c>
      <c r="Q5" s="7">
        <f t="shared" ref="Q5:Q21" si="5">P5/2713</f>
        <v>3.6859565057132328E-3</v>
      </c>
      <c r="R5" s="7">
        <f t="shared" si="4"/>
        <v>0.36859565057132326</v>
      </c>
    </row>
    <row r="6" spans="1:18">
      <c r="B6" s="2" t="s">
        <v>180</v>
      </c>
      <c r="C6" s="2" t="s">
        <v>18</v>
      </c>
      <c r="D6" s="2" t="s">
        <v>11</v>
      </c>
      <c r="E6" s="2" t="s">
        <v>19</v>
      </c>
      <c r="F6" s="7" t="str">
        <f t="shared" si="0"/>
        <v>A/MINNESOTA/45/2016</v>
      </c>
      <c r="G6" s="2">
        <v>33</v>
      </c>
      <c r="H6" s="7">
        <f t="shared" si="1"/>
        <v>1.5235457063711912E-2</v>
      </c>
      <c r="I6" s="7">
        <f t="shared" si="2"/>
        <v>1.5235457063711912</v>
      </c>
      <c r="J6" s="7"/>
      <c r="K6" s="2" t="s">
        <v>180</v>
      </c>
      <c r="L6" s="2" t="s">
        <v>91</v>
      </c>
      <c r="M6" s="2" t="s">
        <v>11</v>
      </c>
      <c r="N6" s="2" t="s">
        <v>92</v>
      </c>
      <c r="O6" s="7" t="str">
        <f t="shared" si="3"/>
        <v>A/SWINE/MANITOBA/SD0114/2015</v>
      </c>
      <c r="P6" s="2">
        <v>8</v>
      </c>
      <c r="Q6" s="7">
        <f t="shared" si="5"/>
        <v>2.9487652045705861E-3</v>
      </c>
      <c r="R6" s="7">
        <f t="shared" si="4"/>
        <v>0.29487652045705859</v>
      </c>
    </row>
    <row r="7" spans="1:18">
      <c r="B7" s="2" t="s">
        <v>180</v>
      </c>
      <c r="C7" s="2" t="s">
        <v>10</v>
      </c>
      <c r="D7" s="2" t="s">
        <v>11</v>
      </c>
      <c r="E7" s="2" t="s">
        <v>12</v>
      </c>
      <c r="F7" s="7" t="str">
        <f t="shared" si="0"/>
        <v>A/SWINE/ILLINOIS/A02139356/2018</v>
      </c>
      <c r="G7" s="2">
        <v>18</v>
      </c>
      <c r="H7" s="7">
        <f t="shared" si="1"/>
        <v>8.3102493074792248E-3</v>
      </c>
      <c r="I7" s="7">
        <f t="shared" si="2"/>
        <v>0.8310249307479225</v>
      </c>
      <c r="J7" s="7"/>
      <c r="K7" s="2" t="s">
        <v>180</v>
      </c>
      <c r="L7" s="2" t="s">
        <v>152</v>
      </c>
      <c r="M7" s="2" t="s">
        <v>11</v>
      </c>
      <c r="N7" s="2" t="s">
        <v>153</v>
      </c>
      <c r="O7" s="7" t="str">
        <f t="shared" si="3"/>
        <v>A/SWINE/SASKATCHEWAN/SD0200/2016</v>
      </c>
      <c r="P7" s="2">
        <v>5</v>
      </c>
      <c r="Q7" s="7">
        <f t="shared" si="5"/>
        <v>1.8429782528566164E-3</v>
      </c>
      <c r="R7" s="7">
        <f t="shared" si="4"/>
        <v>0.18429782528566163</v>
      </c>
    </row>
    <row r="8" spans="1:18">
      <c r="B8" s="2" t="s">
        <v>180</v>
      </c>
      <c r="C8" s="2" t="s">
        <v>104</v>
      </c>
      <c r="D8" s="2" t="s">
        <v>11</v>
      </c>
      <c r="E8" s="2" t="s">
        <v>105</v>
      </c>
      <c r="F8" s="7" t="str">
        <f t="shared" si="0"/>
        <v>A/SWINE/OKLAHOMA/A01409770/2014</v>
      </c>
      <c r="G8" s="2">
        <v>8</v>
      </c>
      <c r="H8" s="7">
        <f t="shared" si="1"/>
        <v>3.6934441366574329E-3</v>
      </c>
      <c r="I8" s="7">
        <f t="shared" si="2"/>
        <v>0.36934441366574328</v>
      </c>
      <c r="J8" s="7"/>
      <c r="K8" s="2" t="s">
        <v>180</v>
      </c>
      <c r="L8" s="2" t="s">
        <v>78</v>
      </c>
      <c r="M8" s="2" t="s">
        <v>25</v>
      </c>
      <c r="N8" s="2" t="s">
        <v>79</v>
      </c>
      <c r="O8" s="7" t="str">
        <f t="shared" si="3"/>
        <v>A/SWINE/MEXICO/AVX44/2012</v>
      </c>
      <c r="P8" s="2">
        <v>5</v>
      </c>
      <c r="Q8" s="7">
        <f t="shared" si="5"/>
        <v>1.8429782528566164E-3</v>
      </c>
      <c r="R8" s="7">
        <f t="shared" si="4"/>
        <v>0.18429782528566163</v>
      </c>
    </row>
    <row r="9" spans="1:18">
      <c r="B9" s="2" t="s">
        <v>180</v>
      </c>
      <c r="C9" s="2" t="s">
        <v>88</v>
      </c>
      <c r="D9" s="2" t="s">
        <v>11</v>
      </c>
      <c r="E9" s="2" t="s">
        <v>89</v>
      </c>
      <c r="F9" s="7" t="str">
        <f t="shared" si="0"/>
        <v>A/SWINE/ILLINOIS/A01644323/2018</v>
      </c>
      <c r="G9" s="2">
        <v>1</v>
      </c>
      <c r="H9" s="7">
        <f t="shared" si="1"/>
        <v>4.6168051708217911E-4</v>
      </c>
      <c r="I9" s="7">
        <f t="shared" si="2"/>
        <v>4.616805170821791E-2</v>
      </c>
      <c r="J9" s="7"/>
      <c r="K9" s="2" t="s">
        <v>180</v>
      </c>
      <c r="L9" s="2" t="s">
        <v>123</v>
      </c>
      <c r="M9" s="2" t="s">
        <v>11</v>
      </c>
      <c r="N9" s="2" t="s">
        <v>124</v>
      </c>
      <c r="O9" s="7" t="str">
        <f t="shared" si="3"/>
        <v>A/SWINE/SASKATCHEWAN/SD0102/2015</v>
      </c>
      <c r="P9" s="2">
        <v>4</v>
      </c>
      <c r="Q9" s="7">
        <f t="shared" si="5"/>
        <v>1.474382602285293E-3</v>
      </c>
      <c r="R9" s="7">
        <f t="shared" si="4"/>
        <v>0.14743826022852929</v>
      </c>
    </row>
    <row r="10" spans="1:18">
      <c r="B10" s="2" t="s">
        <v>180</v>
      </c>
      <c r="C10" s="2" t="s">
        <v>73</v>
      </c>
      <c r="D10" s="2" t="s">
        <v>25</v>
      </c>
      <c r="E10" s="2" t="s">
        <v>74</v>
      </c>
      <c r="F10" s="7" t="str">
        <f t="shared" si="0"/>
        <v>A/SWINE/NORTH_CAROLINA/A02076926/2015</v>
      </c>
      <c r="G10" s="2">
        <v>1</v>
      </c>
      <c r="H10" s="7">
        <f t="shared" si="1"/>
        <v>4.6168051708217911E-4</v>
      </c>
      <c r="I10" s="7">
        <f t="shared" si="2"/>
        <v>4.616805170821791E-2</v>
      </c>
      <c r="J10" s="7"/>
      <c r="K10" s="2" t="s">
        <v>180</v>
      </c>
      <c r="L10" s="2" t="s">
        <v>48</v>
      </c>
      <c r="M10" s="2" t="s">
        <v>11</v>
      </c>
      <c r="N10" s="2" t="s">
        <v>49</v>
      </c>
      <c r="O10" s="7" t="str">
        <f t="shared" si="3"/>
        <v>A/SWINE/MINNESOTA/A01781045/2016</v>
      </c>
      <c r="P10" s="2">
        <v>4</v>
      </c>
      <c r="Q10" s="7">
        <f t="shared" si="5"/>
        <v>1.474382602285293E-3</v>
      </c>
      <c r="R10" s="7">
        <f t="shared" si="4"/>
        <v>0.14743826022852929</v>
      </c>
    </row>
    <row r="11" spans="1:18">
      <c r="B11" s="2" t="s">
        <v>180</v>
      </c>
      <c r="C11" s="2" t="s">
        <v>112</v>
      </c>
      <c r="D11" s="2" t="s">
        <v>25</v>
      </c>
      <c r="E11" s="2" t="s">
        <v>113</v>
      </c>
      <c r="F11" s="7" t="str">
        <f t="shared" si="0"/>
        <v>A/SWINE/MINNESOTA/A01567490/2014</v>
      </c>
      <c r="G11" s="2">
        <v>1</v>
      </c>
      <c r="H11" s="7">
        <f t="shared" si="1"/>
        <v>4.6168051708217911E-4</v>
      </c>
      <c r="I11" s="7">
        <f t="shared" si="2"/>
        <v>4.616805170821791E-2</v>
      </c>
      <c r="J11" s="7"/>
      <c r="K11" s="2" t="s">
        <v>180</v>
      </c>
      <c r="L11" s="2" t="s">
        <v>134</v>
      </c>
      <c r="M11" s="2" t="s">
        <v>25</v>
      </c>
      <c r="N11" s="2" t="s">
        <v>135</v>
      </c>
      <c r="O11" s="7" t="str">
        <f t="shared" si="3"/>
        <v>A/SWINE/MEXICO/AVX23/2012</v>
      </c>
      <c r="P11" s="2">
        <v>4</v>
      </c>
      <c r="Q11" s="7">
        <f t="shared" si="5"/>
        <v>1.474382602285293E-3</v>
      </c>
      <c r="R11" s="7">
        <f t="shared" si="4"/>
        <v>0.14743826022852929</v>
      </c>
    </row>
    <row r="12" spans="1:18">
      <c r="B12" s="2" t="s">
        <v>180</v>
      </c>
      <c r="C12" s="2" t="s">
        <v>126</v>
      </c>
      <c r="D12" s="2" t="s">
        <v>11</v>
      </c>
      <c r="E12" s="2" t="s">
        <v>127</v>
      </c>
      <c r="F12" s="7" t="str">
        <f t="shared" si="0"/>
        <v>A/SWINE/NEBRASKA/A01492366/2014</v>
      </c>
      <c r="G12" s="2">
        <v>1</v>
      </c>
      <c r="H12" s="7">
        <f t="shared" si="1"/>
        <v>4.6168051708217911E-4</v>
      </c>
      <c r="I12" s="7">
        <f t="shared" si="2"/>
        <v>4.616805170821791E-2</v>
      </c>
      <c r="J12" s="7"/>
      <c r="K12" s="2" t="s">
        <v>180</v>
      </c>
      <c r="L12" s="2" t="s">
        <v>31</v>
      </c>
      <c r="M12" s="2" t="s">
        <v>11</v>
      </c>
      <c r="N12" s="2" t="s">
        <v>32</v>
      </c>
      <c r="O12" s="7" t="str">
        <f t="shared" si="3"/>
        <v>A/SWINE/MANITOBA/D0392/2015</v>
      </c>
      <c r="P12" s="2">
        <v>3</v>
      </c>
      <c r="Q12" s="7">
        <f t="shared" si="5"/>
        <v>1.1057869517139699E-3</v>
      </c>
      <c r="R12" s="7">
        <f t="shared" si="4"/>
        <v>0.11057869517139698</v>
      </c>
    </row>
    <row r="13" spans="1:18">
      <c r="K13" s="2" t="s">
        <v>180</v>
      </c>
      <c r="L13" s="2" t="s">
        <v>40</v>
      </c>
      <c r="M13" s="2" t="s">
        <v>25</v>
      </c>
      <c r="N13" s="2" t="s">
        <v>41</v>
      </c>
      <c r="O13" s="7" t="str">
        <f t="shared" si="3"/>
        <v>A/SWINE/SASKATCHEWAN/SD0094/2015</v>
      </c>
      <c r="P13" s="2">
        <v>3</v>
      </c>
      <c r="Q13" s="7">
        <f t="shared" si="5"/>
        <v>1.1057869517139699E-3</v>
      </c>
      <c r="R13" s="7">
        <f t="shared" si="4"/>
        <v>0.11057869517139698</v>
      </c>
    </row>
    <row r="14" spans="1:18">
      <c r="B14" s="2" t="s">
        <v>181</v>
      </c>
      <c r="C14" s="2" t="s">
        <v>52</v>
      </c>
      <c r="D14" s="2" t="s">
        <v>11</v>
      </c>
      <c r="E14" s="2" t="s">
        <v>53</v>
      </c>
      <c r="F14" s="2" t="str">
        <f>UPPER(E14)</f>
        <v>A/SWINE/MICHIGAN/A01104117/2018</v>
      </c>
      <c r="G14" s="2">
        <v>25</v>
      </c>
      <c r="H14" s="2">
        <f>G14/$H$2</f>
        <v>1.8288222384784197E-2</v>
      </c>
      <c r="I14" s="2">
        <f>H14*100</f>
        <v>1.8288222384784198</v>
      </c>
      <c r="K14" s="2" t="s">
        <v>180</v>
      </c>
      <c r="L14" s="2" t="s">
        <v>44</v>
      </c>
      <c r="M14" s="2" t="s">
        <v>11</v>
      </c>
      <c r="N14" s="2" t="s">
        <v>45</v>
      </c>
      <c r="O14" s="7" t="str">
        <f t="shared" si="3"/>
        <v>A/SWINE/ALBERTA/SD0191/2016</v>
      </c>
      <c r="P14" s="2">
        <v>3</v>
      </c>
      <c r="Q14" s="7">
        <f t="shared" si="5"/>
        <v>1.1057869517139699E-3</v>
      </c>
      <c r="R14" s="7">
        <f t="shared" si="4"/>
        <v>0.11057869517139698</v>
      </c>
    </row>
    <row r="15" spans="1:18">
      <c r="B15" s="2" t="s">
        <v>181</v>
      </c>
      <c r="C15" s="2" t="s">
        <v>60</v>
      </c>
      <c r="D15" s="2" t="s">
        <v>25</v>
      </c>
      <c r="E15" s="2" t="s">
        <v>61</v>
      </c>
      <c r="F15" s="2" t="str">
        <f t="shared" ref="F15:F22" si="6">UPPER(E15)</f>
        <v>A/SWINE/IOWA/A01731653/2016</v>
      </c>
      <c r="G15" s="2">
        <v>23</v>
      </c>
      <c r="H15" s="2">
        <f t="shared" ref="H15:H22" si="7">G15/$H$2</f>
        <v>1.6825164594001463E-2</v>
      </c>
      <c r="I15" s="2">
        <f t="shared" ref="I15:I22" si="8">H15*100</f>
        <v>1.6825164594001463</v>
      </c>
      <c r="K15" s="2" t="s">
        <v>180</v>
      </c>
      <c r="L15" s="2" t="s">
        <v>95</v>
      </c>
      <c r="M15" s="2" t="s">
        <v>11</v>
      </c>
      <c r="N15" s="2" t="s">
        <v>96</v>
      </c>
      <c r="O15" s="7" t="str">
        <f t="shared" si="3"/>
        <v>A/SWINE/MEXICO/AVX18/2012</v>
      </c>
      <c r="P15" s="2">
        <v>3</v>
      </c>
      <c r="Q15" s="7">
        <f t="shared" si="5"/>
        <v>1.1057869517139699E-3</v>
      </c>
      <c r="R15" s="7">
        <f t="shared" si="4"/>
        <v>0.11057869517139698</v>
      </c>
    </row>
    <row r="16" spans="1:18">
      <c r="B16" s="2" t="s">
        <v>181</v>
      </c>
      <c r="C16" s="2" t="s">
        <v>18</v>
      </c>
      <c r="D16" s="2" t="s">
        <v>11</v>
      </c>
      <c r="E16" s="2" t="s">
        <v>19</v>
      </c>
      <c r="F16" s="2" t="str">
        <f t="shared" si="6"/>
        <v>A/MINNESOTA/45/2016</v>
      </c>
      <c r="G16" s="2">
        <v>15</v>
      </c>
      <c r="H16" s="2">
        <f t="shared" si="7"/>
        <v>1.0972933430870519E-2</v>
      </c>
      <c r="I16" s="2">
        <f t="shared" si="8"/>
        <v>1.097293343087052</v>
      </c>
      <c r="K16" s="2" t="s">
        <v>180</v>
      </c>
      <c r="L16" s="2" t="s">
        <v>101</v>
      </c>
      <c r="M16" s="2" t="s">
        <v>25</v>
      </c>
      <c r="N16" s="2" t="s">
        <v>102</v>
      </c>
      <c r="O16" s="7" t="str">
        <f t="shared" si="3"/>
        <v>A/SWINE/ALBERTA/SD0125/2015</v>
      </c>
      <c r="P16" s="2">
        <v>1</v>
      </c>
      <c r="Q16" s="7">
        <f t="shared" si="5"/>
        <v>3.6859565057132326E-4</v>
      </c>
      <c r="R16" s="7">
        <f t="shared" si="4"/>
        <v>3.6859565057132324E-2</v>
      </c>
    </row>
    <row r="17" spans="2:18">
      <c r="B17" s="2" t="s">
        <v>181</v>
      </c>
      <c r="C17" s="2" t="s">
        <v>10</v>
      </c>
      <c r="D17" s="2" t="s">
        <v>11</v>
      </c>
      <c r="E17" s="2" t="s">
        <v>12</v>
      </c>
      <c r="F17" s="2" t="str">
        <f t="shared" si="6"/>
        <v>A/SWINE/ILLINOIS/A02139356/2018</v>
      </c>
      <c r="G17" s="2">
        <v>5</v>
      </c>
      <c r="H17" s="2">
        <f t="shared" si="7"/>
        <v>3.6576444769568397E-3</v>
      </c>
      <c r="I17" s="2">
        <f t="shared" si="8"/>
        <v>0.36576444769568395</v>
      </c>
      <c r="K17" s="2" t="s">
        <v>180</v>
      </c>
      <c r="L17" s="2" t="s">
        <v>24</v>
      </c>
      <c r="M17" s="2" t="s">
        <v>25</v>
      </c>
      <c r="N17" s="2" t="s">
        <v>26</v>
      </c>
      <c r="O17" s="7" t="str">
        <f t="shared" si="3"/>
        <v>A/SWINE/ALBERTA/SD0154/2016</v>
      </c>
      <c r="P17" s="2">
        <v>1</v>
      </c>
      <c r="Q17" s="7">
        <f t="shared" si="5"/>
        <v>3.6859565057132326E-4</v>
      </c>
      <c r="R17" s="7">
        <f t="shared" si="4"/>
        <v>3.6859565057132324E-2</v>
      </c>
    </row>
    <row r="18" spans="2:18">
      <c r="B18" s="2" t="s">
        <v>181</v>
      </c>
      <c r="C18" s="2" t="s">
        <v>104</v>
      </c>
      <c r="D18" s="2" t="s">
        <v>11</v>
      </c>
      <c r="E18" s="2" t="s">
        <v>105</v>
      </c>
      <c r="F18" s="2" t="str">
        <f t="shared" si="6"/>
        <v>A/SWINE/OKLAHOMA/A01409770/2014</v>
      </c>
      <c r="G18" s="2">
        <v>2</v>
      </c>
      <c r="H18" s="2">
        <f t="shared" si="7"/>
        <v>1.463057790782736E-3</v>
      </c>
      <c r="I18" s="2">
        <f t="shared" si="8"/>
        <v>0.14630577907827361</v>
      </c>
      <c r="K18" s="2" t="s">
        <v>180</v>
      </c>
      <c r="L18" s="2" t="s">
        <v>131</v>
      </c>
      <c r="M18" s="2" t="s">
        <v>25</v>
      </c>
      <c r="N18" s="2" t="s">
        <v>132</v>
      </c>
      <c r="O18" s="7" t="str">
        <f t="shared" si="3"/>
        <v>A/SWINE/MEXICO/AVX31/2012</v>
      </c>
      <c r="P18" s="2">
        <v>1</v>
      </c>
      <c r="Q18" s="7">
        <f t="shared" si="5"/>
        <v>3.6859565057132326E-4</v>
      </c>
      <c r="R18" s="7">
        <f t="shared" si="4"/>
        <v>3.6859565057132324E-2</v>
      </c>
    </row>
    <row r="19" spans="2:18">
      <c r="B19" s="2" t="s">
        <v>181</v>
      </c>
      <c r="C19" s="2" t="s">
        <v>88</v>
      </c>
      <c r="D19" s="2" t="s">
        <v>11</v>
      </c>
      <c r="E19" s="2" t="s">
        <v>89</v>
      </c>
      <c r="F19" s="2" t="str">
        <f t="shared" si="6"/>
        <v>A/SWINE/ILLINOIS/A01644323/2018</v>
      </c>
      <c r="G19" s="2">
        <v>1</v>
      </c>
      <c r="H19" s="2">
        <f t="shared" si="7"/>
        <v>7.3152889539136799E-4</v>
      </c>
      <c r="I19" s="2">
        <f t="shared" si="8"/>
        <v>7.3152889539136803E-2</v>
      </c>
      <c r="K19" s="2" t="s">
        <v>180</v>
      </c>
      <c r="L19" s="2" t="s">
        <v>108</v>
      </c>
      <c r="M19" s="2" t="s">
        <v>11</v>
      </c>
      <c r="N19" s="2" t="s">
        <v>109</v>
      </c>
      <c r="O19" s="7" t="str">
        <f t="shared" si="3"/>
        <v>A/SWINE/MEXICO/AVX61/2013</v>
      </c>
      <c r="P19" s="2">
        <v>1</v>
      </c>
      <c r="Q19" s="7">
        <f t="shared" si="5"/>
        <v>3.6859565057132326E-4</v>
      </c>
      <c r="R19" s="7">
        <f t="shared" si="4"/>
        <v>3.6859565057132324E-2</v>
      </c>
    </row>
    <row r="20" spans="2:18">
      <c r="B20" s="2" t="s">
        <v>181</v>
      </c>
      <c r="C20" s="2" t="s">
        <v>73</v>
      </c>
      <c r="D20" s="2" t="s">
        <v>25</v>
      </c>
      <c r="E20" s="2" t="s">
        <v>74</v>
      </c>
      <c r="F20" s="2" t="str">
        <f t="shared" si="6"/>
        <v>A/SWINE/NORTH_CAROLINA/A02076926/2015</v>
      </c>
      <c r="G20" s="2">
        <v>1</v>
      </c>
      <c r="H20" s="2">
        <f t="shared" si="7"/>
        <v>7.3152889539136799E-4</v>
      </c>
      <c r="I20" s="2">
        <f t="shared" si="8"/>
        <v>7.3152889539136803E-2</v>
      </c>
      <c r="K20" s="2" t="s">
        <v>180</v>
      </c>
      <c r="L20" s="2" t="s">
        <v>156</v>
      </c>
      <c r="M20" s="2" t="s">
        <v>11</v>
      </c>
      <c r="N20" s="2" t="s">
        <v>157</v>
      </c>
      <c r="O20" s="7" t="str">
        <f t="shared" si="3"/>
        <v>A/SWINE/MANITOBA/D0333/2014</v>
      </c>
      <c r="P20" s="2">
        <v>1</v>
      </c>
      <c r="Q20" s="7">
        <f t="shared" si="5"/>
        <v>3.6859565057132326E-4</v>
      </c>
      <c r="R20" s="7">
        <f t="shared" si="4"/>
        <v>3.6859565057132324E-2</v>
      </c>
    </row>
    <row r="21" spans="2:18">
      <c r="B21" s="2" t="s">
        <v>181</v>
      </c>
      <c r="C21" s="2" t="s">
        <v>112</v>
      </c>
      <c r="D21" s="2" t="s">
        <v>25</v>
      </c>
      <c r="E21" s="2" t="s">
        <v>113</v>
      </c>
      <c r="F21" s="2" t="str">
        <f t="shared" si="6"/>
        <v>A/SWINE/MINNESOTA/A01567490/2014</v>
      </c>
      <c r="G21" s="2">
        <v>1</v>
      </c>
      <c r="H21" s="2">
        <f t="shared" si="7"/>
        <v>7.3152889539136799E-4</v>
      </c>
      <c r="I21" s="2">
        <f t="shared" si="8"/>
        <v>7.3152889539136803E-2</v>
      </c>
      <c r="K21" s="2" t="s">
        <v>180</v>
      </c>
      <c r="L21" s="2" t="s">
        <v>148</v>
      </c>
      <c r="M21" s="2" t="s">
        <v>25</v>
      </c>
      <c r="N21" s="2" t="s">
        <v>149</v>
      </c>
      <c r="O21" s="7" t="str">
        <f t="shared" si="3"/>
        <v>A/SWINE/ALBERTA/SD0014/2013</v>
      </c>
      <c r="P21" s="2">
        <v>1</v>
      </c>
      <c r="Q21" s="7">
        <f t="shared" si="5"/>
        <v>3.6859565057132326E-4</v>
      </c>
      <c r="R21" s="7">
        <f t="shared" si="4"/>
        <v>3.6859565057132324E-2</v>
      </c>
    </row>
    <row r="22" spans="2:18">
      <c r="B22" s="2" t="s">
        <v>181</v>
      </c>
      <c r="C22" s="2" t="s">
        <v>126</v>
      </c>
      <c r="D22" s="2" t="s">
        <v>11</v>
      </c>
      <c r="E22" s="2" t="s">
        <v>127</v>
      </c>
      <c r="F22" s="2" t="str">
        <f t="shared" si="6"/>
        <v>A/SWINE/NEBRASKA/A01492366/2014</v>
      </c>
      <c r="G22" s="2">
        <v>1</v>
      </c>
      <c r="H22" s="2">
        <f t="shared" si="7"/>
        <v>7.3152889539136799E-4</v>
      </c>
      <c r="I22" s="2">
        <f t="shared" si="8"/>
        <v>7.3152889539136803E-2</v>
      </c>
      <c r="O22" s="7" t="str">
        <f t="shared" si="3"/>
        <v/>
      </c>
    </row>
    <row r="23" spans="2:18">
      <c r="K23" s="2" t="s">
        <v>181</v>
      </c>
      <c r="L23" s="2" t="s">
        <v>91</v>
      </c>
      <c r="M23" s="2" t="s">
        <v>11</v>
      </c>
      <c r="N23" s="2" t="s">
        <v>92</v>
      </c>
      <c r="O23" s="7" t="str">
        <f t="shared" si="3"/>
        <v>A/SWINE/MANITOBA/SD0114/2015</v>
      </c>
      <c r="P23" s="2">
        <v>7</v>
      </c>
      <c r="Q23" s="2">
        <f>P23/$Q$2</f>
        <v>4.1322314049586778E-3</v>
      </c>
      <c r="R23" s="2">
        <f>Q23*100</f>
        <v>0.41322314049586778</v>
      </c>
    </row>
    <row r="24" spans="2:18">
      <c r="K24" s="2" t="s">
        <v>181</v>
      </c>
      <c r="L24" s="2" t="s">
        <v>67</v>
      </c>
      <c r="M24" s="2" t="s">
        <v>25</v>
      </c>
      <c r="N24" s="2" t="s">
        <v>68</v>
      </c>
      <c r="O24" s="7" t="str">
        <f t="shared" si="3"/>
        <v>A/SWINE/ILLINOIS/A01493472/2014</v>
      </c>
      <c r="P24" s="2">
        <v>6</v>
      </c>
      <c r="Q24" s="2">
        <f t="shared" ref="Q24:Q40" si="9">P24/$Q$2</f>
        <v>3.5419126328217238E-3</v>
      </c>
      <c r="R24" s="2">
        <f t="shared" ref="R24:R40" si="10">Q24*100</f>
        <v>0.35419126328217237</v>
      </c>
    </row>
    <row r="25" spans="2:18">
      <c r="K25" s="2" t="s">
        <v>181</v>
      </c>
      <c r="L25" s="2" t="s">
        <v>134</v>
      </c>
      <c r="M25" s="2" t="s">
        <v>25</v>
      </c>
      <c r="N25" s="2" t="s">
        <v>135</v>
      </c>
      <c r="O25" s="7" t="str">
        <f t="shared" si="3"/>
        <v>A/SWINE/MEXICO/AVX23/2012</v>
      </c>
      <c r="P25" s="2">
        <v>4</v>
      </c>
      <c r="Q25" s="2">
        <f t="shared" si="9"/>
        <v>2.3612750885478157E-3</v>
      </c>
      <c r="R25" s="2">
        <f t="shared" si="10"/>
        <v>0.23612750885478156</v>
      </c>
    </row>
    <row r="26" spans="2:18">
      <c r="K26" s="2" t="s">
        <v>181</v>
      </c>
      <c r="L26" s="2" t="s">
        <v>57</v>
      </c>
      <c r="M26" s="2" t="s">
        <v>11</v>
      </c>
      <c r="N26" s="2" t="s">
        <v>58</v>
      </c>
      <c r="O26" s="7" t="str">
        <f t="shared" si="3"/>
        <v>A/SWINE/MANITOBA/D0348/2014</v>
      </c>
      <c r="P26" s="2">
        <v>4</v>
      </c>
      <c r="Q26" s="2">
        <f t="shared" si="9"/>
        <v>2.3612750885478157E-3</v>
      </c>
      <c r="R26" s="2">
        <f t="shared" si="10"/>
        <v>0.23612750885478156</v>
      </c>
    </row>
    <row r="27" spans="2:18">
      <c r="K27" s="2" t="s">
        <v>181</v>
      </c>
      <c r="L27" s="2" t="s">
        <v>40</v>
      </c>
      <c r="M27" s="2" t="s">
        <v>25</v>
      </c>
      <c r="N27" s="2" t="s">
        <v>41</v>
      </c>
      <c r="O27" s="7" t="str">
        <f t="shared" si="3"/>
        <v>A/SWINE/SASKATCHEWAN/SD0094/2015</v>
      </c>
      <c r="P27" s="2">
        <v>3</v>
      </c>
      <c r="Q27" s="2">
        <f t="shared" si="9"/>
        <v>1.7709563164108619E-3</v>
      </c>
      <c r="R27" s="2">
        <f t="shared" si="10"/>
        <v>0.17709563164108619</v>
      </c>
    </row>
    <row r="28" spans="2:18">
      <c r="K28" s="2" t="s">
        <v>181</v>
      </c>
      <c r="L28" s="2" t="s">
        <v>48</v>
      </c>
      <c r="M28" s="2" t="s">
        <v>11</v>
      </c>
      <c r="N28" s="2" t="s">
        <v>49</v>
      </c>
      <c r="O28" s="7" t="str">
        <f t="shared" si="3"/>
        <v>A/SWINE/MINNESOTA/A01781045/2016</v>
      </c>
      <c r="P28" s="2">
        <v>3</v>
      </c>
      <c r="Q28" s="2">
        <f t="shared" si="9"/>
        <v>1.7709563164108619E-3</v>
      </c>
      <c r="R28" s="2">
        <f t="shared" si="10"/>
        <v>0.17709563164108619</v>
      </c>
    </row>
    <row r="29" spans="2:18">
      <c r="K29" s="2" t="s">
        <v>181</v>
      </c>
      <c r="L29" s="2" t="s">
        <v>152</v>
      </c>
      <c r="M29" s="2" t="s">
        <v>11</v>
      </c>
      <c r="N29" s="2" t="s">
        <v>153</v>
      </c>
      <c r="O29" s="7" t="str">
        <f t="shared" si="3"/>
        <v>A/SWINE/SASKATCHEWAN/SD0200/2016</v>
      </c>
      <c r="P29" s="2">
        <v>2</v>
      </c>
      <c r="Q29" s="2">
        <f t="shared" si="9"/>
        <v>1.1806375442739079E-3</v>
      </c>
      <c r="R29" s="2">
        <f t="shared" si="10"/>
        <v>0.11806375442739078</v>
      </c>
    </row>
    <row r="30" spans="2:18">
      <c r="K30" s="2" t="s">
        <v>181</v>
      </c>
      <c r="L30" s="2" t="s">
        <v>123</v>
      </c>
      <c r="M30" s="2" t="s">
        <v>11</v>
      </c>
      <c r="N30" s="2" t="s">
        <v>124</v>
      </c>
      <c r="O30" s="7" t="str">
        <f t="shared" si="3"/>
        <v>A/SWINE/SASKATCHEWAN/SD0102/2015</v>
      </c>
      <c r="P30" s="2">
        <v>2</v>
      </c>
      <c r="Q30" s="2">
        <f t="shared" si="9"/>
        <v>1.1806375442739079E-3</v>
      </c>
      <c r="R30" s="2">
        <f t="shared" si="10"/>
        <v>0.11806375442739078</v>
      </c>
    </row>
    <row r="31" spans="2:18">
      <c r="K31" s="2" t="s">
        <v>181</v>
      </c>
      <c r="L31" s="2" t="s">
        <v>31</v>
      </c>
      <c r="M31" s="2" t="s">
        <v>11</v>
      </c>
      <c r="N31" s="2" t="s">
        <v>32</v>
      </c>
      <c r="O31" s="7" t="str">
        <f t="shared" si="3"/>
        <v>A/SWINE/MANITOBA/D0392/2015</v>
      </c>
      <c r="P31" s="2">
        <v>2</v>
      </c>
      <c r="Q31" s="2">
        <f t="shared" si="9"/>
        <v>1.1806375442739079E-3</v>
      </c>
      <c r="R31" s="2">
        <f t="shared" si="10"/>
        <v>0.11806375442739078</v>
      </c>
    </row>
    <row r="32" spans="2:18">
      <c r="K32" s="2" t="s">
        <v>181</v>
      </c>
      <c r="L32" s="2" t="s">
        <v>44</v>
      </c>
      <c r="M32" s="2" t="s">
        <v>11</v>
      </c>
      <c r="N32" s="2" t="s">
        <v>45</v>
      </c>
      <c r="O32" s="7" t="str">
        <f t="shared" si="3"/>
        <v>A/SWINE/ALBERTA/SD0191/2016</v>
      </c>
      <c r="P32" s="2">
        <v>2</v>
      </c>
      <c r="Q32" s="2">
        <f t="shared" si="9"/>
        <v>1.1806375442739079E-3</v>
      </c>
      <c r="R32" s="2">
        <f t="shared" si="10"/>
        <v>0.11806375442739078</v>
      </c>
    </row>
    <row r="33" spans="11:18">
      <c r="K33" s="2" t="s">
        <v>181</v>
      </c>
      <c r="L33" s="2" t="s">
        <v>78</v>
      </c>
      <c r="M33" s="2" t="s">
        <v>25</v>
      </c>
      <c r="N33" s="2" t="s">
        <v>79</v>
      </c>
      <c r="O33" s="7" t="str">
        <f t="shared" si="3"/>
        <v>A/SWINE/MEXICO/AVX44/2012</v>
      </c>
      <c r="P33" s="2">
        <v>2</v>
      </c>
      <c r="Q33" s="2">
        <f t="shared" si="9"/>
        <v>1.1806375442739079E-3</v>
      </c>
      <c r="R33" s="2">
        <f t="shared" si="10"/>
        <v>0.11806375442739078</v>
      </c>
    </row>
    <row r="34" spans="11:18">
      <c r="K34" s="2" t="s">
        <v>181</v>
      </c>
      <c r="L34" s="2" t="s">
        <v>95</v>
      </c>
      <c r="M34" s="2" t="s">
        <v>11</v>
      </c>
      <c r="N34" s="2" t="s">
        <v>96</v>
      </c>
      <c r="O34" s="7" t="str">
        <f t="shared" si="3"/>
        <v>A/SWINE/MEXICO/AVX18/2012</v>
      </c>
      <c r="P34" s="2">
        <v>2</v>
      </c>
      <c r="Q34" s="2">
        <f t="shared" si="9"/>
        <v>1.1806375442739079E-3</v>
      </c>
      <c r="R34" s="2">
        <f t="shared" si="10"/>
        <v>0.11806375442739078</v>
      </c>
    </row>
    <row r="35" spans="11:18">
      <c r="K35" s="2" t="s">
        <v>181</v>
      </c>
      <c r="L35" s="2" t="s">
        <v>101</v>
      </c>
      <c r="M35" s="2" t="s">
        <v>25</v>
      </c>
      <c r="N35" s="2" t="s">
        <v>102</v>
      </c>
      <c r="O35" s="7" t="str">
        <f t="shared" si="3"/>
        <v>A/SWINE/ALBERTA/SD0125/2015</v>
      </c>
      <c r="P35" s="2">
        <v>1</v>
      </c>
      <c r="Q35" s="2">
        <f t="shared" si="9"/>
        <v>5.9031877213695393E-4</v>
      </c>
      <c r="R35" s="2">
        <f t="shared" si="10"/>
        <v>5.9031877213695391E-2</v>
      </c>
    </row>
    <row r="36" spans="11:18">
      <c r="K36" s="2" t="s">
        <v>181</v>
      </c>
      <c r="L36" s="2" t="s">
        <v>24</v>
      </c>
      <c r="M36" s="2" t="s">
        <v>25</v>
      </c>
      <c r="N36" s="2" t="s">
        <v>26</v>
      </c>
      <c r="O36" s="7" t="str">
        <f t="shared" si="3"/>
        <v>A/SWINE/ALBERTA/SD0154/2016</v>
      </c>
      <c r="P36" s="2">
        <v>1</v>
      </c>
      <c r="Q36" s="2">
        <f t="shared" si="9"/>
        <v>5.9031877213695393E-4</v>
      </c>
      <c r="R36" s="2">
        <f t="shared" si="10"/>
        <v>5.9031877213695391E-2</v>
      </c>
    </row>
    <row r="37" spans="11:18">
      <c r="K37" s="2" t="s">
        <v>181</v>
      </c>
      <c r="L37" s="2" t="s">
        <v>131</v>
      </c>
      <c r="M37" s="2" t="s">
        <v>25</v>
      </c>
      <c r="N37" s="2" t="s">
        <v>132</v>
      </c>
      <c r="O37" s="7" t="str">
        <f t="shared" si="3"/>
        <v>A/SWINE/MEXICO/AVX31/2012</v>
      </c>
      <c r="P37" s="2">
        <v>1</v>
      </c>
      <c r="Q37" s="2">
        <f t="shared" si="9"/>
        <v>5.9031877213695393E-4</v>
      </c>
      <c r="R37" s="2">
        <f t="shared" si="10"/>
        <v>5.9031877213695391E-2</v>
      </c>
    </row>
    <row r="38" spans="11:18">
      <c r="K38" s="2" t="s">
        <v>181</v>
      </c>
      <c r="L38" s="2" t="s">
        <v>108</v>
      </c>
      <c r="M38" s="2" t="s">
        <v>11</v>
      </c>
      <c r="N38" s="2" t="s">
        <v>109</v>
      </c>
      <c r="O38" s="7" t="str">
        <f t="shared" si="3"/>
        <v>A/SWINE/MEXICO/AVX61/2013</v>
      </c>
      <c r="P38" s="2">
        <v>1</v>
      </c>
      <c r="Q38" s="2">
        <f t="shared" si="9"/>
        <v>5.9031877213695393E-4</v>
      </c>
      <c r="R38" s="2">
        <f t="shared" si="10"/>
        <v>5.9031877213695391E-2</v>
      </c>
    </row>
    <row r="39" spans="11:18">
      <c r="K39" s="2" t="s">
        <v>181</v>
      </c>
      <c r="L39" s="2" t="s">
        <v>156</v>
      </c>
      <c r="M39" s="2" t="s">
        <v>11</v>
      </c>
      <c r="N39" s="2" t="s">
        <v>157</v>
      </c>
      <c r="O39" s="7" t="str">
        <f t="shared" si="3"/>
        <v>A/SWINE/MANITOBA/D0333/2014</v>
      </c>
      <c r="P39" s="2">
        <v>1</v>
      </c>
      <c r="Q39" s="2">
        <f t="shared" si="9"/>
        <v>5.9031877213695393E-4</v>
      </c>
      <c r="R39" s="2">
        <f t="shared" si="10"/>
        <v>5.9031877213695391E-2</v>
      </c>
    </row>
    <row r="40" spans="11:18">
      <c r="K40" s="2" t="s">
        <v>181</v>
      </c>
      <c r="L40" s="2" t="s">
        <v>148</v>
      </c>
      <c r="M40" s="2" t="s">
        <v>25</v>
      </c>
      <c r="N40" s="2" t="s">
        <v>149</v>
      </c>
      <c r="O40" s="7" t="str">
        <f t="shared" si="3"/>
        <v>A/SWINE/ALBERTA/SD0014/2013</v>
      </c>
      <c r="P40" s="2">
        <v>1</v>
      </c>
      <c r="Q40" s="2">
        <f t="shared" si="9"/>
        <v>5.9031877213695393E-4</v>
      </c>
      <c r="R40" s="2">
        <f t="shared" si="10"/>
        <v>5.9031877213695391E-2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BE4D0-79FB-B344-AAA3-FBD8283BD8CF}">
  <dimension ref="A1:T60"/>
  <sheetViews>
    <sheetView workbookViewId="0">
      <selection activeCell="H27" sqref="H27"/>
    </sheetView>
  </sheetViews>
  <sheetFormatPr baseColWidth="10" defaultRowHeight="16"/>
  <cols>
    <col min="1" max="5" width="10.83203125" style="9"/>
    <col min="6" max="6" width="40.83203125" style="9" bestFit="1" customWidth="1"/>
    <col min="7" max="13" width="10.83203125" style="9"/>
    <col min="14" max="14" width="40.1640625" style="9" bestFit="1" customWidth="1"/>
    <col min="15" max="15" width="41" style="9" bestFit="1" customWidth="1"/>
    <col min="16" max="16384" width="10.83203125" style="9"/>
  </cols>
  <sheetData>
    <row r="1" spans="1:20">
      <c r="A1" s="13" t="s">
        <v>163</v>
      </c>
      <c r="B1" s="13"/>
      <c r="C1" s="13"/>
      <c r="D1" s="13"/>
      <c r="E1" s="13"/>
      <c r="F1" s="13"/>
      <c r="G1" s="14" t="s">
        <v>184</v>
      </c>
      <c r="H1" s="14">
        <v>2166</v>
      </c>
      <c r="I1" s="13"/>
      <c r="J1" s="13"/>
      <c r="K1" s="13"/>
      <c r="L1" s="13"/>
      <c r="M1" s="13"/>
      <c r="N1" s="15"/>
      <c r="O1" s="15"/>
      <c r="P1" s="14" t="s">
        <v>184</v>
      </c>
      <c r="Q1" s="16">
        <v>2713</v>
      </c>
      <c r="R1" s="15"/>
      <c r="S1" s="15"/>
      <c r="T1" s="15"/>
    </row>
    <row r="2" spans="1:20">
      <c r="A2" s="15"/>
      <c r="B2" s="15"/>
      <c r="C2" s="17" t="s">
        <v>178</v>
      </c>
      <c r="D2" s="17"/>
      <c r="E2" s="17"/>
      <c r="F2" s="17"/>
      <c r="G2" s="16" t="s">
        <v>185</v>
      </c>
      <c r="H2" s="16">
        <v>1367</v>
      </c>
      <c r="I2" s="17"/>
      <c r="J2" s="17"/>
      <c r="K2" s="15"/>
      <c r="L2" s="17" t="s">
        <v>179</v>
      </c>
      <c r="M2" s="17"/>
      <c r="N2" s="17"/>
      <c r="O2" s="17"/>
      <c r="P2" s="16" t="s">
        <v>185</v>
      </c>
      <c r="Q2" s="16">
        <v>1694</v>
      </c>
      <c r="R2" s="17"/>
      <c r="S2" s="15"/>
      <c r="T2" s="15"/>
    </row>
    <row r="3" spans="1:20">
      <c r="A3" s="15"/>
      <c r="B3" s="15"/>
      <c r="C3" s="15"/>
      <c r="D3" s="15"/>
      <c r="E3" s="15"/>
      <c r="F3" s="18" t="s">
        <v>0</v>
      </c>
      <c r="G3" s="18" t="s">
        <v>160</v>
      </c>
      <c r="H3" s="18" t="s">
        <v>161</v>
      </c>
      <c r="I3" s="18" t="s">
        <v>162</v>
      </c>
      <c r="J3" s="18"/>
      <c r="K3" s="18"/>
      <c r="L3" s="18"/>
      <c r="M3" s="18"/>
      <c r="N3" s="15"/>
      <c r="O3" s="18" t="s">
        <v>0</v>
      </c>
      <c r="P3" s="18" t="s">
        <v>160</v>
      </c>
      <c r="Q3" s="18" t="s">
        <v>161</v>
      </c>
      <c r="R3" s="18" t="s">
        <v>162</v>
      </c>
      <c r="S3" s="15"/>
      <c r="T3" s="15"/>
    </row>
    <row r="4" spans="1:20">
      <c r="A4" s="15"/>
      <c r="B4" s="15" t="s">
        <v>180</v>
      </c>
      <c r="C4" s="15" t="s">
        <v>60</v>
      </c>
      <c r="D4" s="15" t="s">
        <v>25</v>
      </c>
      <c r="E4" s="15" t="s">
        <v>61</v>
      </c>
      <c r="F4" s="9" t="str">
        <f>VLOOKUP(E4, metadata!$D:$J,7,FALSE)</f>
        <v>A/SWINE/IOWA/A01731653/2016</v>
      </c>
      <c r="G4" s="15">
        <v>793</v>
      </c>
      <c r="H4" s="15">
        <f>G4/2166</f>
        <v>0.36611265004616805</v>
      </c>
      <c r="I4" s="15">
        <f>H4*100</f>
        <v>36.611265004616804</v>
      </c>
      <c r="J4" s="15"/>
      <c r="K4" s="15" t="s">
        <v>180</v>
      </c>
      <c r="L4" s="15" t="s">
        <v>67</v>
      </c>
      <c r="M4" s="15" t="s">
        <v>25</v>
      </c>
      <c r="N4" s="15" t="s">
        <v>68</v>
      </c>
      <c r="O4" s="9" t="str">
        <f>VLOOKUP(N4, metadata!$D:$J,7,FALSE)</f>
        <v>A/SWINE/ILLINOIS/A01493472/2014</v>
      </c>
      <c r="P4" s="15">
        <v>750</v>
      </c>
      <c r="Q4" s="15">
        <f>P4/2713</f>
        <v>0.27644673792849245</v>
      </c>
      <c r="R4" s="15">
        <f>Q4*100</f>
        <v>27.644673792849243</v>
      </c>
      <c r="S4" s="15"/>
      <c r="T4" s="15"/>
    </row>
    <row r="5" spans="1:20">
      <c r="A5" s="15"/>
      <c r="B5" s="15" t="s">
        <v>180</v>
      </c>
      <c r="C5" s="15" t="s">
        <v>52</v>
      </c>
      <c r="D5" s="15" t="s">
        <v>11</v>
      </c>
      <c r="E5" s="15" t="s">
        <v>53</v>
      </c>
      <c r="F5" s="9" t="str">
        <f>VLOOKUP(E5, metadata!$D:$J,7,FALSE)</f>
        <v>A/SWINE/MICHIGAN/A01104117/2018</v>
      </c>
      <c r="G5" s="15">
        <v>264</v>
      </c>
      <c r="H5" s="15">
        <f t="shared" ref="H5:H22" si="0">G5/2166</f>
        <v>0.12188365650969529</v>
      </c>
      <c r="I5" s="15">
        <f t="shared" ref="I5:I22" si="1">H5*100</f>
        <v>12.18836565096953</v>
      </c>
      <c r="J5" s="15"/>
      <c r="K5" s="15" t="s">
        <v>180</v>
      </c>
      <c r="L5" s="15" t="s">
        <v>40</v>
      </c>
      <c r="M5" s="15" t="s">
        <v>25</v>
      </c>
      <c r="N5" s="15" t="s">
        <v>41</v>
      </c>
      <c r="O5" s="9" t="str">
        <f>VLOOKUP(N5, metadata!$D:$J,7,FALSE)</f>
        <v>A/SWINE/SASKATCHEWAN/SD0094/2015</v>
      </c>
      <c r="P5" s="15">
        <v>458</v>
      </c>
      <c r="Q5" s="15">
        <f t="shared" ref="Q5:Q31" si="2">P5/2713</f>
        <v>0.16881680796166607</v>
      </c>
      <c r="R5" s="15">
        <f t="shared" ref="R5:R31" si="3">Q5*100</f>
        <v>16.881680796166606</v>
      </c>
      <c r="S5" s="15"/>
      <c r="T5" s="15"/>
    </row>
    <row r="6" spans="1:20">
      <c r="A6" s="15"/>
      <c r="B6" s="15" t="s">
        <v>180</v>
      </c>
      <c r="C6" s="15" t="s">
        <v>10</v>
      </c>
      <c r="D6" s="15" t="s">
        <v>11</v>
      </c>
      <c r="E6" s="15" t="s">
        <v>12</v>
      </c>
      <c r="F6" s="9" t="str">
        <f>VLOOKUP(E6, metadata!$D:$J,7,FALSE)</f>
        <v>A/SWINE/ILLINOIS/A02139356/2018</v>
      </c>
      <c r="G6" s="15">
        <v>167</v>
      </c>
      <c r="H6" s="15">
        <f t="shared" si="0"/>
        <v>7.7100646352723914E-2</v>
      </c>
      <c r="I6" s="15">
        <f t="shared" si="1"/>
        <v>7.7100646352723912</v>
      </c>
      <c r="J6" s="15"/>
      <c r="K6" s="15" t="s">
        <v>180</v>
      </c>
      <c r="L6" s="15" t="s">
        <v>101</v>
      </c>
      <c r="M6" s="15" t="s">
        <v>25</v>
      </c>
      <c r="N6" s="15" t="s">
        <v>102</v>
      </c>
      <c r="O6" s="9" t="str">
        <f>VLOOKUP(N6, metadata!$D:$J,7,FALSE)</f>
        <v>A/SWINE/ALBERTA/SD0125/2015</v>
      </c>
      <c r="P6" s="15">
        <v>212</v>
      </c>
      <c r="Q6" s="15">
        <f t="shared" si="2"/>
        <v>7.8142277921120537E-2</v>
      </c>
      <c r="R6" s="15">
        <f t="shared" si="3"/>
        <v>7.814227792112054</v>
      </c>
      <c r="S6" s="15"/>
      <c r="T6" s="15"/>
    </row>
    <row r="7" spans="1:20">
      <c r="A7" s="15"/>
      <c r="B7" s="15" t="s">
        <v>180</v>
      </c>
      <c r="C7" s="15" t="s">
        <v>126</v>
      </c>
      <c r="D7" s="15" t="s">
        <v>11</v>
      </c>
      <c r="E7" s="15" t="s">
        <v>127</v>
      </c>
      <c r="F7" s="9" t="str">
        <f>VLOOKUP(E7, metadata!$D:$J,7,FALSE)</f>
        <v>A/SWINE/NEBRASKA/A01492366/2014</v>
      </c>
      <c r="G7" s="15">
        <v>157</v>
      </c>
      <c r="H7" s="15">
        <f t="shared" si="0"/>
        <v>7.2483841181902126E-2</v>
      </c>
      <c r="I7" s="15">
        <f t="shared" si="1"/>
        <v>7.2483841181902129</v>
      </c>
      <c r="J7" s="15"/>
      <c r="K7" s="15" t="s">
        <v>180</v>
      </c>
      <c r="L7" s="15" t="s">
        <v>95</v>
      </c>
      <c r="M7" s="15" t="s">
        <v>11</v>
      </c>
      <c r="N7" s="15" t="s">
        <v>96</v>
      </c>
      <c r="O7" s="9" t="str">
        <f>VLOOKUP(N7, metadata!$D:$J,7,FALSE)</f>
        <v>A/SWINE/MEXICO/AVX18/2012</v>
      </c>
      <c r="P7" s="15">
        <v>211</v>
      </c>
      <c r="Q7" s="15">
        <f t="shared" si="2"/>
        <v>7.7773682270549205E-2</v>
      </c>
      <c r="R7" s="15">
        <f t="shared" si="3"/>
        <v>7.7773682270549207</v>
      </c>
      <c r="S7" s="15"/>
      <c r="T7" s="15"/>
    </row>
    <row r="8" spans="1:20">
      <c r="A8" s="15"/>
      <c r="B8" s="15" t="s">
        <v>180</v>
      </c>
      <c r="C8" s="15" t="s">
        <v>67</v>
      </c>
      <c r="D8" s="15" t="s">
        <v>25</v>
      </c>
      <c r="E8" s="15" t="s">
        <v>68</v>
      </c>
      <c r="F8" s="9" t="str">
        <f>VLOOKUP(E8, metadata!$D:$J,7,FALSE)</f>
        <v>A/SWINE/ILLINOIS/A01493472/2014</v>
      </c>
      <c r="G8" s="15">
        <v>125</v>
      </c>
      <c r="H8" s="15">
        <f t="shared" si="0"/>
        <v>5.7710064635272389E-2</v>
      </c>
      <c r="I8" s="15">
        <f t="shared" si="1"/>
        <v>5.7710064635272387</v>
      </c>
      <c r="J8" s="15"/>
      <c r="K8" s="15" t="s">
        <v>180</v>
      </c>
      <c r="L8" s="15" t="s">
        <v>134</v>
      </c>
      <c r="M8" s="15" t="s">
        <v>25</v>
      </c>
      <c r="N8" s="15" t="s">
        <v>135</v>
      </c>
      <c r="O8" s="9" t="str">
        <f>VLOOKUP(N8, metadata!$D:$J,7,FALSE)</f>
        <v>A/SWINE/MEXICO/AVX23/2012</v>
      </c>
      <c r="P8" s="15">
        <v>164</v>
      </c>
      <c r="Q8" s="15">
        <f t="shared" si="2"/>
        <v>6.0449686693697012E-2</v>
      </c>
      <c r="R8" s="15">
        <f t="shared" si="3"/>
        <v>6.0449686693697009</v>
      </c>
      <c r="S8" s="15"/>
      <c r="T8" s="15"/>
    </row>
    <row r="9" spans="1:20">
      <c r="A9" s="15"/>
      <c r="B9" s="15" t="s">
        <v>180</v>
      </c>
      <c r="C9" s="15" t="s">
        <v>18</v>
      </c>
      <c r="D9" s="15" t="s">
        <v>11</v>
      </c>
      <c r="E9" s="15" t="s">
        <v>19</v>
      </c>
      <c r="F9" s="9" t="str">
        <f>VLOOKUP(E9, metadata!$D:$J,7,FALSE)</f>
        <v>A/MINNESOTA/45/2016</v>
      </c>
      <c r="G9" s="15">
        <v>124</v>
      </c>
      <c r="H9" s="15">
        <f t="shared" si="0"/>
        <v>5.7248384118190214E-2</v>
      </c>
      <c r="I9" s="15">
        <f t="shared" si="1"/>
        <v>5.7248384118190216</v>
      </c>
      <c r="J9" s="15"/>
      <c r="K9" s="15" t="s">
        <v>180</v>
      </c>
      <c r="L9" s="15" t="s">
        <v>104</v>
      </c>
      <c r="M9" s="15" t="s">
        <v>11</v>
      </c>
      <c r="N9" s="15" t="s">
        <v>105</v>
      </c>
      <c r="O9" s="9" t="str">
        <f>VLOOKUP(N9, metadata!$D:$J,7,FALSE)</f>
        <v>A/SWINE/OKLAHOMA/A01409770/2014</v>
      </c>
      <c r="P9" s="15">
        <v>61</v>
      </c>
      <c r="Q9" s="15">
        <f t="shared" si="2"/>
        <v>2.2484334684850719E-2</v>
      </c>
      <c r="R9" s="15">
        <f t="shared" si="3"/>
        <v>2.248433468485072</v>
      </c>
      <c r="S9" s="15"/>
      <c r="T9" s="15"/>
    </row>
    <row r="10" spans="1:20">
      <c r="A10" s="15"/>
      <c r="B10" s="15" t="s">
        <v>180</v>
      </c>
      <c r="C10" s="15" t="s">
        <v>88</v>
      </c>
      <c r="D10" s="15" t="s">
        <v>11</v>
      </c>
      <c r="E10" s="15" t="s">
        <v>89</v>
      </c>
      <c r="F10" s="9" t="str">
        <f>VLOOKUP(E10, metadata!$D:$J,7,FALSE)</f>
        <v>A/SWINE/ILLINOIS/A01644323/2018</v>
      </c>
      <c r="G10" s="15">
        <v>101</v>
      </c>
      <c r="H10" s="15">
        <f t="shared" si="0"/>
        <v>4.6629732225300091E-2</v>
      </c>
      <c r="I10" s="15">
        <f t="shared" si="1"/>
        <v>4.6629732225300096</v>
      </c>
      <c r="J10" s="15"/>
      <c r="K10" s="15" t="s">
        <v>180</v>
      </c>
      <c r="L10" s="15" t="s">
        <v>57</v>
      </c>
      <c r="M10" s="15" t="s">
        <v>11</v>
      </c>
      <c r="N10" s="15" t="s">
        <v>58</v>
      </c>
      <c r="O10" s="9" t="str">
        <f>VLOOKUP(N10, metadata!$D:$J,7,FALSE)</f>
        <v>A/SWINE/MANITOBA/D0348/2014</v>
      </c>
      <c r="P10" s="15">
        <v>42</v>
      </c>
      <c r="Q10" s="15">
        <f t="shared" si="2"/>
        <v>1.5481017323995577E-2</v>
      </c>
      <c r="R10" s="15">
        <f t="shared" si="3"/>
        <v>1.5481017323995576</v>
      </c>
      <c r="S10" s="15"/>
      <c r="T10" s="15"/>
    </row>
    <row r="11" spans="1:20">
      <c r="A11" s="15"/>
      <c r="B11" s="15" t="s">
        <v>180</v>
      </c>
      <c r="C11" s="15" t="s">
        <v>35</v>
      </c>
      <c r="D11" s="15" t="s">
        <v>11</v>
      </c>
      <c r="E11" s="15" t="s">
        <v>36</v>
      </c>
      <c r="F11" s="9" t="str">
        <f>VLOOKUP(E11, metadata!$D:$J,7,FALSE)</f>
        <v>A/SWINE/MINNESOTA/A01134353/2011</v>
      </c>
      <c r="G11" s="15">
        <v>97</v>
      </c>
      <c r="H11" s="15">
        <f t="shared" si="0"/>
        <v>4.4783010156971378E-2</v>
      </c>
      <c r="I11" s="15">
        <f t="shared" si="1"/>
        <v>4.4783010156971379</v>
      </c>
      <c r="J11" s="15"/>
      <c r="K11" s="15" t="s">
        <v>180</v>
      </c>
      <c r="L11" s="15" t="s">
        <v>131</v>
      </c>
      <c r="M11" s="15" t="s">
        <v>25</v>
      </c>
      <c r="N11" s="15" t="s">
        <v>132</v>
      </c>
      <c r="O11" s="9" t="str">
        <f>VLOOKUP(N11, metadata!$D:$J,7,FALSE)</f>
        <v>A/SWINE/MEXICO/AVX31/2012</v>
      </c>
      <c r="P11" s="15">
        <v>39</v>
      </c>
      <c r="Q11" s="15">
        <f t="shared" si="2"/>
        <v>1.4375230372281608E-2</v>
      </c>
      <c r="R11" s="15">
        <f t="shared" si="3"/>
        <v>1.4375230372281607</v>
      </c>
      <c r="S11" s="15"/>
      <c r="T11" s="15"/>
    </row>
    <row r="12" spans="1:20">
      <c r="A12" s="15"/>
      <c r="B12" s="15" t="s">
        <v>180</v>
      </c>
      <c r="C12" s="15" t="s">
        <v>104</v>
      </c>
      <c r="D12" s="15" t="s">
        <v>11</v>
      </c>
      <c r="E12" s="15" t="s">
        <v>105</v>
      </c>
      <c r="F12" s="9" t="str">
        <f>VLOOKUP(E12, metadata!$D:$J,7,FALSE)</f>
        <v>A/SWINE/OKLAHOMA/A01409770/2014</v>
      </c>
      <c r="G12" s="15">
        <v>82</v>
      </c>
      <c r="H12" s="15">
        <f t="shared" si="0"/>
        <v>3.7857802400738688E-2</v>
      </c>
      <c r="I12" s="15">
        <f t="shared" si="1"/>
        <v>3.7857802400738687</v>
      </c>
      <c r="J12" s="15"/>
      <c r="K12" s="15" t="s">
        <v>180</v>
      </c>
      <c r="L12" s="15" t="s">
        <v>112</v>
      </c>
      <c r="M12" s="15" t="s">
        <v>25</v>
      </c>
      <c r="N12" s="15" t="s">
        <v>113</v>
      </c>
      <c r="O12" s="9" t="str">
        <f>VLOOKUP(N12, metadata!$D:$J,7,FALSE)</f>
        <v>A/SWINE/MINNESOTA/A01567490/2014</v>
      </c>
      <c r="P12" s="15">
        <v>36</v>
      </c>
      <c r="Q12" s="15">
        <f t="shared" si="2"/>
        <v>1.3269443420567637E-2</v>
      </c>
      <c r="R12" s="15">
        <f t="shared" si="3"/>
        <v>1.3269443420567637</v>
      </c>
      <c r="S12" s="15"/>
      <c r="T12" s="15"/>
    </row>
    <row r="13" spans="1:20">
      <c r="A13" s="15"/>
      <c r="B13" s="15" t="s">
        <v>180</v>
      </c>
      <c r="C13" s="15" t="s">
        <v>91</v>
      </c>
      <c r="D13" s="15" t="s">
        <v>11</v>
      </c>
      <c r="E13" s="15" t="s">
        <v>92</v>
      </c>
      <c r="F13" s="9" t="str">
        <f>VLOOKUP(E13, metadata!$D:$J,7,FALSE)</f>
        <v>A/SWINE/MANITOBA/SD0114/2015</v>
      </c>
      <c r="G13" s="15">
        <v>56</v>
      </c>
      <c r="H13" s="15">
        <f t="shared" si="0"/>
        <v>2.5854108956602031E-2</v>
      </c>
      <c r="I13" s="15">
        <f t="shared" si="1"/>
        <v>2.5854108956602029</v>
      </c>
      <c r="J13" s="15"/>
      <c r="K13" s="15" t="s">
        <v>180</v>
      </c>
      <c r="L13" s="15" t="s">
        <v>48</v>
      </c>
      <c r="M13" s="15" t="s">
        <v>11</v>
      </c>
      <c r="N13" s="15" t="s">
        <v>49</v>
      </c>
      <c r="O13" s="9" t="str">
        <f>VLOOKUP(N13, metadata!$D:$J,7,FALSE)</f>
        <v>A/SWINE/MINNESOTA/A01781045/2016</v>
      </c>
      <c r="P13" s="15">
        <v>27</v>
      </c>
      <c r="Q13" s="15">
        <f t="shared" si="2"/>
        <v>9.9520825654257281E-3</v>
      </c>
      <c r="R13" s="15">
        <f t="shared" si="3"/>
        <v>0.99520825654257283</v>
      </c>
      <c r="S13" s="15"/>
      <c r="T13" s="15"/>
    </row>
    <row r="14" spans="1:20">
      <c r="A14" s="15"/>
      <c r="B14" s="15" t="s">
        <v>180</v>
      </c>
      <c r="C14" s="15" t="s">
        <v>134</v>
      </c>
      <c r="D14" s="15" t="s">
        <v>25</v>
      </c>
      <c r="E14" s="15" t="s">
        <v>135</v>
      </c>
      <c r="F14" s="9" t="str">
        <f>VLOOKUP(E14, metadata!$D:$J,7,FALSE)</f>
        <v>A/SWINE/MEXICO/AVX23/2012</v>
      </c>
      <c r="G14" s="15">
        <v>54</v>
      </c>
      <c r="H14" s="15">
        <f t="shared" si="0"/>
        <v>2.4930747922437674E-2</v>
      </c>
      <c r="I14" s="15">
        <f t="shared" si="1"/>
        <v>2.4930747922437675</v>
      </c>
      <c r="J14" s="15"/>
      <c r="K14" s="15" t="s">
        <v>180</v>
      </c>
      <c r="L14" s="15" t="s">
        <v>91</v>
      </c>
      <c r="M14" s="15" t="s">
        <v>11</v>
      </c>
      <c r="N14" s="15" t="s">
        <v>92</v>
      </c>
      <c r="O14" s="9" t="str">
        <f>VLOOKUP(N14, metadata!$D:$J,7,FALSE)</f>
        <v>A/SWINE/MANITOBA/SD0114/2015</v>
      </c>
      <c r="P14" s="15">
        <v>22</v>
      </c>
      <c r="Q14" s="15">
        <f t="shared" si="2"/>
        <v>8.1091043125691119E-3</v>
      </c>
      <c r="R14" s="15">
        <f t="shared" si="3"/>
        <v>0.8109104312569112</v>
      </c>
      <c r="S14" s="15"/>
      <c r="T14" s="15"/>
    </row>
    <row r="15" spans="1:20">
      <c r="A15" s="15"/>
      <c r="B15" s="15" t="s">
        <v>180</v>
      </c>
      <c r="C15" s="15" t="s">
        <v>112</v>
      </c>
      <c r="D15" s="15" t="s">
        <v>25</v>
      </c>
      <c r="E15" s="15" t="s">
        <v>113</v>
      </c>
      <c r="F15" s="9" t="str">
        <f>VLOOKUP(E15, metadata!$D:$J,7,FALSE)</f>
        <v>A/SWINE/MINNESOTA/A01567490/2014</v>
      </c>
      <c r="G15" s="15">
        <v>49</v>
      </c>
      <c r="H15" s="15">
        <f t="shared" si="0"/>
        <v>2.2622345337026777E-2</v>
      </c>
      <c r="I15" s="15">
        <f t="shared" si="1"/>
        <v>2.2622345337026775</v>
      </c>
      <c r="J15" s="15"/>
      <c r="K15" s="15" t="s">
        <v>180</v>
      </c>
      <c r="L15" s="15" t="s">
        <v>88</v>
      </c>
      <c r="M15" s="15" t="s">
        <v>11</v>
      </c>
      <c r="N15" s="15" t="s">
        <v>89</v>
      </c>
      <c r="O15" s="9" t="str">
        <f>VLOOKUP(N15, metadata!$D:$J,7,FALSE)</f>
        <v>A/SWINE/ILLINOIS/A01644323/2018</v>
      </c>
      <c r="P15" s="15">
        <v>18</v>
      </c>
      <c r="Q15" s="15">
        <f t="shared" si="2"/>
        <v>6.6347217102838184E-3</v>
      </c>
      <c r="R15" s="15">
        <f t="shared" si="3"/>
        <v>0.66347217102838185</v>
      </c>
      <c r="S15" s="15"/>
      <c r="T15" s="15"/>
    </row>
    <row r="16" spans="1:20">
      <c r="A16" s="15"/>
      <c r="B16" s="15" t="s">
        <v>180</v>
      </c>
      <c r="C16" s="15" t="s">
        <v>48</v>
      </c>
      <c r="D16" s="15" t="s">
        <v>11</v>
      </c>
      <c r="E16" s="15" t="s">
        <v>49</v>
      </c>
      <c r="F16" s="9" t="str">
        <f>VLOOKUP(E16, metadata!$D:$J,7,FALSE)</f>
        <v>A/SWINE/MINNESOTA/A01781045/2016</v>
      </c>
      <c r="G16" s="15">
        <v>45</v>
      </c>
      <c r="H16" s="15">
        <f t="shared" si="0"/>
        <v>2.077562326869806E-2</v>
      </c>
      <c r="I16" s="15">
        <f t="shared" si="1"/>
        <v>2.0775623268698062</v>
      </c>
      <c r="J16" s="15"/>
      <c r="K16" s="15" t="s">
        <v>180</v>
      </c>
      <c r="L16" s="15" t="s">
        <v>123</v>
      </c>
      <c r="M16" s="15" t="s">
        <v>11</v>
      </c>
      <c r="N16" s="15" t="s">
        <v>124</v>
      </c>
      <c r="O16" s="9" t="str">
        <f>VLOOKUP(N16, metadata!$D:$J,7,FALSE)</f>
        <v>A/SWINE/SASKATCHEWAN/SD0102/2015</v>
      </c>
      <c r="P16" s="15">
        <v>16</v>
      </c>
      <c r="Q16" s="15">
        <f t="shared" si="2"/>
        <v>5.8975304091411721E-3</v>
      </c>
      <c r="R16" s="15">
        <f t="shared" si="3"/>
        <v>0.58975304091411718</v>
      </c>
      <c r="S16" s="15"/>
      <c r="T16" s="15"/>
    </row>
    <row r="17" spans="1:20">
      <c r="A17" s="15"/>
      <c r="B17" s="15" t="s">
        <v>180</v>
      </c>
      <c r="C17" s="15" t="s">
        <v>73</v>
      </c>
      <c r="D17" s="15" t="s">
        <v>25</v>
      </c>
      <c r="E17" s="15" t="s">
        <v>74</v>
      </c>
      <c r="F17" s="9" t="str">
        <f>VLOOKUP(E17, metadata!$D:$J,7,FALSE)</f>
        <v>A/SWINE/NORTH_CAROLINA/A02076926/2015</v>
      </c>
      <c r="G17" s="15">
        <v>29</v>
      </c>
      <c r="H17" s="15">
        <f t="shared" si="0"/>
        <v>1.3388734995383195E-2</v>
      </c>
      <c r="I17" s="15">
        <f t="shared" si="1"/>
        <v>1.3388734995383196</v>
      </c>
      <c r="J17" s="15"/>
      <c r="K17" s="15" t="s">
        <v>180</v>
      </c>
      <c r="L17" s="15" t="s">
        <v>126</v>
      </c>
      <c r="M17" s="15" t="s">
        <v>11</v>
      </c>
      <c r="N17" s="15" t="s">
        <v>127</v>
      </c>
      <c r="O17" s="9" t="str">
        <f>VLOOKUP(N17, metadata!$D:$J,7,FALSE)</f>
        <v>A/SWINE/NEBRASKA/A01492366/2014</v>
      </c>
      <c r="P17" s="15">
        <v>13</v>
      </c>
      <c r="Q17" s="15">
        <f t="shared" si="2"/>
        <v>4.7917434574272022E-3</v>
      </c>
      <c r="R17" s="15">
        <f t="shared" si="3"/>
        <v>0.47917434574272022</v>
      </c>
      <c r="S17" s="15"/>
      <c r="T17" s="15"/>
    </row>
    <row r="18" spans="1:20">
      <c r="A18" s="15"/>
      <c r="B18" s="15" t="s">
        <v>180</v>
      </c>
      <c r="C18" s="15" t="s">
        <v>140</v>
      </c>
      <c r="D18" s="15" t="s">
        <v>25</v>
      </c>
      <c r="E18" s="15" t="s">
        <v>141</v>
      </c>
      <c r="F18" s="9" t="str">
        <f>VLOOKUP(E18, metadata!$D:$J,7,FALSE)</f>
        <v>A/SWINE/NORTH_CAROLINA/A01841602/2015</v>
      </c>
      <c r="G18" s="15">
        <v>13</v>
      </c>
      <c r="H18" s="15">
        <f t="shared" si="0"/>
        <v>6.0018467220683287E-3</v>
      </c>
      <c r="I18" s="15">
        <f t="shared" si="1"/>
        <v>0.60018467220683291</v>
      </c>
      <c r="J18" s="15"/>
      <c r="K18" s="15" t="s">
        <v>180</v>
      </c>
      <c r="L18" s="15" t="s">
        <v>44</v>
      </c>
      <c r="M18" s="15" t="s">
        <v>11</v>
      </c>
      <c r="N18" s="15" t="s">
        <v>45</v>
      </c>
      <c r="O18" s="9" t="str">
        <f>VLOOKUP(N18, metadata!$D:$J,7,FALSE)</f>
        <v>A/SWINE/ALBERTA/SD0191/2016</v>
      </c>
      <c r="P18" s="15">
        <v>11</v>
      </c>
      <c r="Q18" s="15">
        <f t="shared" si="2"/>
        <v>4.0545521562845559E-3</v>
      </c>
      <c r="R18" s="15">
        <f t="shared" si="3"/>
        <v>0.4054552156284556</v>
      </c>
      <c r="S18" s="15"/>
      <c r="T18" s="15"/>
    </row>
    <row r="19" spans="1:20">
      <c r="A19" s="15"/>
      <c r="B19" s="15" t="s">
        <v>180</v>
      </c>
      <c r="C19" s="15" t="s">
        <v>144</v>
      </c>
      <c r="D19" s="15" t="s">
        <v>25</v>
      </c>
      <c r="E19" s="15" t="s">
        <v>145</v>
      </c>
      <c r="F19" s="9" t="str">
        <f>VLOOKUP(E19, metadata!$D:$J,7,FALSE)</f>
        <v>A/SWINE/NORTH_CAROLINA/A01797415/2015</v>
      </c>
      <c r="G19" s="15">
        <v>3</v>
      </c>
      <c r="H19" s="15">
        <f t="shared" si="0"/>
        <v>1.3850415512465374E-3</v>
      </c>
      <c r="I19" s="15">
        <f t="shared" si="1"/>
        <v>0.13850415512465375</v>
      </c>
      <c r="J19" s="15"/>
      <c r="K19" s="15" t="s">
        <v>180</v>
      </c>
      <c r="L19" s="15" t="s">
        <v>18</v>
      </c>
      <c r="M19" s="15" t="s">
        <v>11</v>
      </c>
      <c r="N19" s="15" t="s">
        <v>19</v>
      </c>
      <c r="O19" s="9" t="str">
        <f>VLOOKUP(N19, metadata!$D:$J,7,FALSE)</f>
        <v>A/MINNESOTA/45/2016</v>
      </c>
      <c r="P19" s="15">
        <v>11</v>
      </c>
      <c r="Q19" s="15">
        <f t="shared" si="2"/>
        <v>4.0545521562845559E-3</v>
      </c>
      <c r="R19" s="15">
        <f t="shared" si="3"/>
        <v>0.4054552156284556</v>
      </c>
      <c r="S19" s="15"/>
      <c r="T19" s="15"/>
    </row>
    <row r="20" spans="1:20">
      <c r="A20" s="15"/>
      <c r="B20" s="15" t="s">
        <v>180</v>
      </c>
      <c r="C20" s="15" t="s">
        <v>57</v>
      </c>
      <c r="D20" s="15" t="s">
        <v>11</v>
      </c>
      <c r="E20" s="15" t="s">
        <v>58</v>
      </c>
      <c r="F20" s="9" t="str">
        <f>VLOOKUP(E20, metadata!$D:$J,7,FALSE)</f>
        <v>A/SWINE/MANITOBA/D0348/2014</v>
      </c>
      <c r="G20" s="15">
        <v>3</v>
      </c>
      <c r="H20" s="15">
        <f t="shared" si="0"/>
        <v>1.3850415512465374E-3</v>
      </c>
      <c r="I20" s="15">
        <f t="shared" si="1"/>
        <v>0.13850415512465375</v>
      </c>
      <c r="J20" s="15"/>
      <c r="K20" s="15" t="s">
        <v>180</v>
      </c>
      <c r="L20" s="15" t="s">
        <v>108</v>
      </c>
      <c r="M20" s="15" t="s">
        <v>11</v>
      </c>
      <c r="N20" s="15" t="s">
        <v>109</v>
      </c>
      <c r="O20" s="9" t="str">
        <f>VLOOKUP(N20, metadata!$D:$J,7,FALSE)</f>
        <v>A/SWINE/MEXICO/AVX61/2013</v>
      </c>
      <c r="P20" s="15">
        <v>8</v>
      </c>
      <c r="Q20" s="15">
        <f t="shared" si="2"/>
        <v>2.9487652045705861E-3</v>
      </c>
      <c r="R20" s="15">
        <f t="shared" si="3"/>
        <v>0.29487652045705859</v>
      </c>
      <c r="S20" s="15"/>
      <c r="T20" s="15"/>
    </row>
    <row r="21" spans="1:20">
      <c r="A21" s="15"/>
      <c r="B21" s="15" t="s">
        <v>180</v>
      </c>
      <c r="C21" s="15" t="s">
        <v>123</v>
      </c>
      <c r="D21" s="15" t="s">
        <v>11</v>
      </c>
      <c r="E21" s="15" t="s">
        <v>124</v>
      </c>
      <c r="F21" s="9" t="str">
        <f>VLOOKUP(E21, metadata!$D:$J,7,FALSE)</f>
        <v>A/SWINE/SASKATCHEWAN/SD0102/2015</v>
      </c>
      <c r="G21" s="15">
        <v>2</v>
      </c>
      <c r="H21" s="15">
        <f t="shared" si="0"/>
        <v>9.2336103416435823E-4</v>
      </c>
      <c r="I21" s="15">
        <f t="shared" si="1"/>
        <v>9.2336103416435819E-2</v>
      </c>
      <c r="J21" s="15"/>
      <c r="K21" s="15" t="s">
        <v>180</v>
      </c>
      <c r="L21" s="15" t="s">
        <v>144</v>
      </c>
      <c r="M21" s="15" t="s">
        <v>25</v>
      </c>
      <c r="N21" s="15" t="s">
        <v>145</v>
      </c>
      <c r="O21" s="9" t="str">
        <f>VLOOKUP(N21, metadata!$D:$J,7,FALSE)</f>
        <v>A/SWINE/NORTH_CAROLINA/A01797415/2015</v>
      </c>
      <c r="P21" s="15">
        <v>8</v>
      </c>
      <c r="Q21" s="15">
        <f t="shared" si="2"/>
        <v>2.9487652045705861E-3</v>
      </c>
      <c r="R21" s="15">
        <f t="shared" si="3"/>
        <v>0.29487652045705859</v>
      </c>
      <c r="S21" s="15"/>
      <c r="T21" s="15"/>
    </row>
    <row r="22" spans="1:20">
      <c r="A22" s="15"/>
      <c r="B22" s="15" t="s">
        <v>180</v>
      </c>
      <c r="C22" s="15" t="s">
        <v>44</v>
      </c>
      <c r="D22" s="15" t="s">
        <v>11</v>
      </c>
      <c r="E22" s="19" t="s">
        <v>45</v>
      </c>
      <c r="F22" s="9" t="str">
        <f>VLOOKUP(E22, metadata!$D:$J,7,FALSE)</f>
        <v>A/SWINE/ALBERTA/SD0191/2016</v>
      </c>
      <c r="G22" s="15">
        <v>2</v>
      </c>
      <c r="H22" s="15">
        <f t="shared" si="0"/>
        <v>9.2336103416435823E-4</v>
      </c>
      <c r="I22" s="15">
        <f t="shared" si="1"/>
        <v>9.2336103416435819E-2</v>
      </c>
      <c r="J22" s="15"/>
      <c r="K22" s="15" t="s">
        <v>180</v>
      </c>
      <c r="L22" s="15" t="s">
        <v>78</v>
      </c>
      <c r="M22" s="15" t="s">
        <v>25</v>
      </c>
      <c r="N22" s="15" t="s">
        <v>79</v>
      </c>
      <c r="O22" s="9" t="str">
        <f>VLOOKUP(N22, metadata!$D:$J,7,FALSE)</f>
        <v>A/SWINE/MEXICO/AVX44/2012</v>
      </c>
      <c r="P22" s="15">
        <v>6</v>
      </c>
      <c r="Q22" s="15">
        <f t="shared" si="2"/>
        <v>2.2115739034279398E-3</v>
      </c>
      <c r="R22" s="15">
        <f t="shared" si="3"/>
        <v>0.22115739034279397</v>
      </c>
      <c r="S22" s="15"/>
      <c r="T22" s="15"/>
    </row>
    <row r="23" spans="1:20">
      <c r="A23" s="15"/>
      <c r="B23" s="15"/>
      <c r="K23" s="15" t="s">
        <v>180</v>
      </c>
      <c r="L23" s="15" t="s">
        <v>152</v>
      </c>
      <c r="M23" s="15" t="s">
        <v>11</v>
      </c>
      <c r="N23" s="15" t="s">
        <v>153</v>
      </c>
      <c r="O23" s="9" t="str">
        <f>VLOOKUP(N23, metadata!$D:$J,7,FALSE)</f>
        <v>A/SWINE/SASKATCHEWAN/SD0200/2016</v>
      </c>
      <c r="P23" s="15">
        <v>5</v>
      </c>
      <c r="Q23" s="15">
        <f t="shared" si="2"/>
        <v>1.8429782528566164E-3</v>
      </c>
      <c r="R23" s="15">
        <f t="shared" si="3"/>
        <v>0.18429782528566163</v>
      </c>
      <c r="S23" s="15"/>
      <c r="T23" s="15"/>
    </row>
    <row r="24" spans="1:20">
      <c r="A24" s="15"/>
      <c r="B24" s="15"/>
      <c r="K24" s="15" t="s">
        <v>180</v>
      </c>
      <c r="L24" s="15" t="s">
        <v>31</v>
      </c>
      <c r="M24" s="15" t="s">
        <v>11</v>
      </c>
      <c r="N24" s="15" t="s">
        <v>32</v>
      </c>
      <c r="O24" s="9" t="str">
        <f>VLOOKUP(N24, metadata!$D:$J,7,FALSE)</f>
        <v>A/SWINE/MANITOBA/D0392/2015</v>
      </c>
      <c r="P24" s="15">
        <v>5</v>
      </c>
      <c r="Q24" s="15">
        <f t="shared" si="2"/>
        <v>1.8429782528566164E-3</v>
      </c>
      <c r="R24" s="15">
        <f t="shared" si="3"/>
        <v>0.18429782528566163</v>
      </c>
      <c r="S24" s="15"/>
      <c r="T24" s="15"/>
    </row>
    <row r="25" spans="1:20">
      <c r="A25" s="15"/>
      <c r="B25" s="15"/>
      <c r="K25" s="15" t="s">
        <v>180</v>
      </c>
      <c r="L25" s="15" t="s">
        <v>60</v>
      </c>
      <c r="M25" s="15" t="s">
        <v>25</v>
      </c>
      <c r="N25" s="15" t="s">
        <v>61</v>
      </c>
      <c r="O25" s="9" t="str">
        <f>VLOOKUP(N25, metadata!$D:$J,7,FALSE)</f>
        <v>A/SWINE/IOWA/A01731653/2016</v>
      </c>
      <c r="P25" s="15">
        <v>3</v>
      </c>
      <c r="Q25" s="15">
        <f t="shared" si="2"/>
        <v>1.1057869517139699E-3</v>
      </c>
      <c r="R25" s="15">
        <f t="shared" si="3"/>
        <v>0.11057869517139698</v>
      </c>
      <c r="S25" s="15"/>
      <c r="T25" s="15"/>
    </row>
    <row r="26" spans="1:20">
      <c r="A26" s="15"/>
      <c r="B26" s="15" t="s">
        <v>181</v>
      </c>
      <c r="C26" s="9" t="s">
        <v>60</v>
      </c>
      <c r="D26" s="9" t="s">
        <v>25</v>
      </c>
      <c r="E26" s="9" t="s">
        <v>61</v>
      </c>
      <c r="F26" s="9" t="str">
        <f>VLOOKUP(E26, metadata!$D:$J,7,FALSE)</f>
        <v>A/SWINE/IOWA/A01731653/2016</v>
      </c>
      <c r="G26" s="9">
        <v>495</v>
      </c>
      <c r="H26" s="9">
        <f>G26/$H$2</f>
        <v>0.36210680321872712</v>
      </c>
      <c r="I26" s="9">
        <f>H26*100</f>
        <v>36.210680321872715</v>
      </c>
      <c r="K26" s="15" t="s">
        <v>180</v>
      </c>
      <c r="L26" s="15" t="s">
        <v>24</v>
      </c>
      <c r="M26" s="15" t="s">
        <v>25</v>
      </c>
      <c r="N26" s="15" t="s">
        <v>26</v>
      </c>
      <c r="O26" s="9" t="str">
        <f>VLOOKUP(N26, metadata!$D:$J,7,FALSE)</f>
        <v>A/SWINE/ALBERTA/SD0154/2016</v>
      </c>
      <c r="P26" s="15">
        <v>1</v>
      </c>
      <c r="Q26" s="15">
        <f t="shared" si="2"/>
        <v>3.6859565057132326E-4</v>
      </c>
      <c r="R26" s="15">
        <f t="shared" si="3"/>
        <v>3.6859565057132324E-2</v>
      </c>
      <c r="S26" s="15"/>
      <c r="T26" s="15"/>
    </row>
    <row r="27" spans="1:20">
      <c r="A27" s="15"/>
      <c r="B27" s="15" t="s">
        <v>181</v>
      </c>
      <c r="C27" s="9" t="s">
        <v>126</v>
      </c>
      <c r="D27" s="9" t="s">
        <v>11</v>
      </c>
      <c r="E27" s="9" t="s">
        <v>127</v>
      </c>
      <c r="F27" s="9" t="str">
        <f>VLOOKUP(E27, metadata!$D:$J,7,FALSE)</f>
        <v>A/SWINE/NEBRASKA/A01492366/2014</v>
      </c>
      <c r="G27" s="9">
        <v>119</v>
      </c>
      <c r="H27" s="9">
        <f t="shared" ref="H27:H44" si="4">G27/$H$2</f>
        <v>8.7051938551572783E-2</v>
      </c>
      <c r="I27" s="9">
        <f t="shared" ref="I27:I44" si="5">H27*100</f>
        <v>8.7051938551572778</v>
      </c>
      <c r="K27" s="15" t="s">
        <v>180</v>
      </c>
      <c r="L27" s="15" t="s">
        <v>73</v>
      </c>
      <c r="M27" s="15" t="s">
        <v>25</v>
      </c>
      <c r="N27" s="15" t="s">
        <v>74</v>
      </c>
      <c r="O27" s="9" t="str">
        <f>VLOOKUP(N27, metadata!$D:$J,7,FALSE)</f>
        <v>A/SWINE/NORTH_CAROLINA/A02076926/2015</v>
      </c>
      <c r="P27" s="15">
        <v>1</v>
      </c>
      <c r="Q27" s="15">
        <f t="shared" si="2"/>
        <v>3.6859565057132326E-4</v>
      </c>
      <c r="R27" s="15">
        <f t="shared" si="3"/>
        <v>3.6859565057132324E-2</v>
      </c>
      <c r="S27" s="15"/>
      <c r="T27" s="15"/>
    </row>
    <row r="28" spans="1:20">
      <c r="A28" s="15"/>
      <c r="B28" s="15" t="s">
        <v>181</v>
      </c>
      <c r="C28" s="9" t="s">
        <v>10</v>
      </c>
      <c r="D28" s="9" t="s">
        <v>11</v>
      </c>
      <c r="E28" s="9" t="s">
        <v>12</v>
      </c>
      <c r="F28" s="9" t="str">
        <f>VLOOKUP(E28, metadata!$D:$J,7,FALSE)</f>
        <v>A/SWINE/ILLINOIS/A02139356/2018</v>
      </c>
      <c r="G28" s="9">
        <v>114</v>
      </c>
      <c r="H28" s="9">
        <f t="shared" si="4"/>
        <v>8.3394294074615946E-2</v>
      </c>
      <c r="I28" s="9">
        <f t="shared" si="5"/>
        <v>8.3394294074615942</v>
      </c>
      <c r="K28" s="15" t="s">
        <v>180</v>
      </c>
      <c r="L28" s="15" t="s">
        <v>83</v>
      </c>
      <c r="M28" s="15" t="s">
        <v>25</v>
      </c>
      <c r="N28" s="15" t="s">
        <v>84</v>
      </c>
      <c r="O28" s="9" t="str">
        <f>VLOOKUP(N28, metadata!$D:$J,7,FALSE)</f>
        <v>A/SWINE/OHIO/A01847657/2015</v>
      </c>
      <c r="P28" s="15">
        <v>1</v>
      </c>
      <c r="Q28" s="15">
        <f t="shared" si="2"/>
        <v>3.6859565057132326E-4</v>
      </c>
      <c r="R28" s="15">
        <f t="shared" si="3"/>
        <v>3.6859565057132324E-2</v>
      </c>
      <c r="S28" s="15"/>
      <c r="T28" s="15"/>
    </row>
    <row r="29" spans="1:20">
      <c r="A29" s="15"/>
      <c r="B29" s="15" t="s">
        <v>181</v>
      </c>
      <c r="C29" s="9" t="s">
        <v>67</v>
      </c>
      <c r="D29" s="9" t="s">
        <v>25</v>
      </c>
      <c r="E29" s="9" t="s">
        <v>68</v>
      </c>
      <c r="F29" s="9" t="str">
        <f>VLOOKUP(E29, metadata!$D:$J,7,FALSE)</f>
        <v>A/SWINE/ILLINOIS/A01493472/2014</v>
      </c>
      <c r="G29" s="9">
        <v>94</v>
      </c>
      <c r="H29" s="9">
        <f t="shared" si="4"/>
        <v>6.8763716166788585E-2</v>
      </c>
      <c r="I29" s="9">
        <f t="shared" si="5"/>
        <v>6.8763716166788589</v>
      </c>
      <c r="K29" s="15" t="s">
        <v>180</v>
      </c>
      <c r="L29" s="15" t="s">
        <v>116</v>
      </c>
      <c r="M29" s="15" t="s">
        <v>25</v>
      </c>
      <c r="N29" s="15" t="s">
        <v>117</v>
      </c>
      <c r="O29" s="9" t="str">
        <f>VLOOKUP(N29, metadata!$D:$J,7,FALSE)</f>
        <v>A/OHIO/09/2015</v>
      </c>
      <c r="P29" s="15">
        <v>1</v>
      </c>
      <c r="Q29" s="15">
        <f t="shared" si="2"/>
        <v>3.6859565057132326E-4</v>
      </c>
      <c r="R29" s="15">
        <f t="shared" si="3"/>
        <v>3.6859565057132324E-2</v>
      </c>
      <c r="S29" s="15"/>
      <c r="T29" s="15"/>
    </row>
    <row r="30" spans="1:20">
      <c r="A30" s="15"/>
      <c r="B30" s="15" t="s">
        <v>181</v>
      </c>
      <c r="C30" s="9" t="s">
        <v>88</v>
      </c>
      <c r="D30" s="9" t="s">
        <v>11</v>
      </c>
      <c r="E30" s="9" t="s">
        <v>89</v>
      </c>
      <c r="F30" s="9" t="str">
        <f>VLOOKUP(E30, metadata!$D:$J,7,FALSE)</f>
        <v>A/SWINE/ILLINOIS/A01644323/2018</v>
      </c>
      <c r="G30" s="9">
        <v>87</v>
      </c>
      <c r="H30" s="9">
        <f t="shared" si="4"/>
        <v>6.3643013899049014E-2</v>
      </c>
      <c r="I30" s="9">
        <f t="shared" si="5"/>
        <v>6.3643013899049015</v>
      </c>
      <c r="K30" s="15" t="s">
        <v>180</v>
      </c>
      <c r="L30" s="15" t="s">
        <v>156</v>
      </c>
      <c r="M30" s="15" t="s">
        <v>11</v>
      </c>
      <c r="N30" s="15" t="s">
        <v>157</v>
      </c>
      <c r="O30" s="9" t="str">
        <f>VLOOKUP(N30, metadata!$D:$J,7,FALSE)</f>
        <v>A/SWINE/MANITOBA/D0333/2014</v>
      </c>
      <c r="P30" s="15">
        <v>1</v>
      </c>
      <c r="Q30" s="15">
        <f t="shared" si="2"/>
        <v>3.6859565057132326E-4</v>
      </c>
      <c r="R30" s="15">
        <f t="shared" si="3"/>
        <v>3.6859565057132324E-2</v>
      </c>
      <c r="S30" s="15"/>
      <c r="T30" s="15"/>
    </row>
    <row r="31" spans="1:20">
      <c r="A31" s="15"/>
      <c r="B31" s="15" t="s">
        <v>181</v>
      </c>
      <c r="C31" s="9" t="s">
        <v>35</v>
      </c>
      <c r="D31" s="9" t="s">
        <v>11</v>
      </c>
      <c r="E31" s="9" t="s">
        <v>36</v>
      </c>
      <c r="F31" s="9" t="str">
        <f>VLOOKUP(E31, metadata!$D:$J,7,FALSE)</f>
        <v>A/SWINE/MINNESOTA/A01134353/2011</v>
      </c>
      <c r="G31" s="9">
        <v>78</v>
      </c>
      <c r="H31" s="9">
        <f t="shared" si="4"/>
        <v>5.7059253840526701E-2</v>
      </c>
      <c r="I31" s="9">
        <f t="shared" si="5"/>
        <v>5.7059253840526702</v>
      </c>
      <c r="K31" s="15" t="s">
        <v>180</v>
      </c>
      <c r="L31" s="15" t="s">
        <v>148</v>
      </c>
      <c r="M31" s="15" t="s">
        <v>25</v>
      </c>
      <c r="N31" s="15" t="s">
        <v>149</v>
      </c>
      <c r="O31" s="9" t="str">
        <f>VLOOKUP(N31, metadata!$D:$J,7,FALSE)</f>
        <v>A/SWINE/ALBERTA/SD0014/2013</v>
      </c>
      <c r="P31" s="15">
        <v>1</v>
      </c>
      <c r="Q31" s="15">
        <f t="shared" si="2"/>
        <v>3.6859565057132326E-4</v>
      </c>
      <c r="R31" s="15">
        <f t="shared" si="3"/>
        <v>3.6859565057132324E-2</v>
      </c>
      <c r="S31" s="15"/>
      <c r="T31" s="15"/>
    </row>
    <row r="32" spans="1:20">
      <c r="A32" s="15"/>
      <c r="B32" s="15" t="s">
        <v>181</v>
      </c>
      <c r="C32" s="9" t="s">
        <v>52</v>
      </c>
      <c r="D32" s="9" t="s">
        <v>11</v>
      </c>
      <c r="E32" s="9" t="s">
        <v>53</v>
      </c>
      <c r="F32" s="9" t="str">
        <f>VLOOKUP(E32, metadata!$D:$J,7,FALSE)</f>
        <v>A/SWINE/MICHIGAN/A01104117/2018</v>
      </c>
      <c r="G32" s="9">
        <v>74</v>
      </c>
      <c r="H32" s="9">
        <f t="shared" si="4"/>
        <v>5.4133138258961232E-2</v>
      </c>
      <c r="I32" s="9">
        <f t="shared" si="5"/>
        <v>5.4133138258961235</v>
      </c>
      <c r="K32" s="15"/>
      <c r="S32" s="15"/>
      <c r="T32" s="15"/>
    </row>
    <row r="33" spans="1:20">
      <c r="A33" s="15"/>
      <c r="B33" s="15" t="s">
        <v>181</v>
      </c>
      <c r="C33" s="9" t="s">
        <v>18</v>
      </c>
      <c r="D33" s="9" t="s">
        <v>11</v>
      </c>
      <c r="E33" s="9" t="s">
        <v>19</v>
      </c>
      <c r="F33" s="9" t="str">
        <f>VLOOKUP(E33, metadata!$D:$J,7,FALSE)</f>
        <v>A/MINNESOTA/45/2016</v>
      </c>
      <c r="G33" s="9">
        <v>73</v>
      </c>
      <c r="H33" s="9">
        <f t="shared" si="4"/>
        <v>5.3401609363569864E-2</v>
      </c>
      <c r="I33" s="9">
        <f t="shared" si="5"/>
        <v>5.3401609363569866</v>
      </c>
      <c r="K33" s="15" t="s">
        <v>181</v>
      </c>
      <c r="L33" s="9" t="s">
        <v>67</v>
      </c>
      <c r="M33" s="9" t="s">
        <v>25</v>
      </c>
      <c r="N33" s="9" t="s">
        <v>68</v>
      </c>
      <c r="O33" s="9" t="str">
        <f>VLOOKUP(N33, metadata!$D:$J,7,FALSE)</f>
        <v>A/SWINE/ILLINOIS/A01493472/2014</v>
      </c>
      <c r="P33" s="9">
        <v>520</v>
      </c>
      <c r="Q33" s="15">
        <f>P33/$Q$2</f>
        <v>0.30696576151121607</v>
      </c>
      <c r="R33" s="15">
        <f>Q33*100</f>
        <v>30.696576151121608</v>
      </c>
      <c r="S33" s="15"/>
      <c r="T33" s="15"/>
    </row>
    <row r="34" spans="1:20">
      <c r="A34" s="15"/>
      <c r="B34" s="15" t="s">
        <v>181</v>
      </c>
      <c r="C34" s="15" t="s">
        <v>91</v>
      </c>
      <c r="D34" s="15" t="s">
        <v>11</v>
      </c>
      <c r="E34" s="15" t="s">
        <v>92</v>
      </c>
      <c r="F34" s="9" t="str">
        <f>VLOOKUP(E34, metadata!$D:$J,7,FALSE)</f>
        <v>A/SWINE/MANITOBA/SD0114/2015</v>
      </c>
      <c r="G34" s="15">
        <v>48</v>
      </c>
      <c r="H34" s="9">
        <f t="shared" si="4"/>
        <v>3.511338697878566E-2</v>
      </c>
      <c r="I34" s="9">
        <f t="shared" si="5"/>
        <v>3.5113386978785659</v>
      </c>
      <c r="K34" s="15" t="s">
        <v>181</v>
      </c>
      <c r="L34" s="9" t="s">
        <v>40</v>
      </c>
      <c r="M34" s="9" t="s">
        <v>25</v>
      </c>
      <c r="N34" s="9" t="s">
        <v>41</v>
      </c>
      <c r="O34" s="9" t="str">
        <f>VLOOKUP(N34, metadata!$D:$J,7,FALSE)</f>
        <v>A/SWINE/SASKATCHEWAN/SD0094/2015</v>
      </c>
      <c r="P34" s="9">
        <v>401</v>
      </c>
      <c r="Q34" s="15">
        <f t="shared" ref="Q34:Q60" si="6">P34/$Q$2</f>
        <v>0.23671782762691854</v>
      </c>
      <c r="R34" s="15">
        <f t="shared" ref="R34:R60" si="7">Q34*100</f>
        <v>23.671782762691855</v>
      </c>
      <c r="S34" s="15"/>
      <c r="T34" s="15"/>
    </row>
    <row r="35" spans="1:20">
      <c r="A35" s="15"/>
      <c r="B35" s="15" t="s">
        <v>181</v>
      </c>
      <c r="C35" s="15" t="s">
        <v>48</v>
      </c>
      <c r="D35" s="15" t="s">
        <v>11</v>
      </c>
      <c r="E35" s="15" t="s">
        <v>49</v>
      </c>
      <c r="F35" s="9" t="str">
        <f>VLOOKUP(E35, metadata!$D:$J,7,FALSE)</f>
        <v>A/SWINE/MINNESOTA/A01781045/2016</v>
      </c>
      <c r="G35" s="15">
        <v>37</v>
      </c>
      <c r="H35" s="9">
        <f t="shared" si="4"/>
        <v>2.7066569129480616E-2</v>
      </c>
      <c r="I35" s="9">
        <f t="shared" si="5"/>
        <v>2.7066569129480618</v>
      </c>
      <c r="K35" s="15" t="s">
        <v>181</v>
      </c>
      <c r="L35" s="9" t="s">
        <v>95</v>
      </c>
      <c r="M35" s="9" t="s">
        <v>11</v>
      </c>
      <c r="N35" s="9" t="s">
        <v>96</v>
      </c>
      <c r="O35" s="9" t="str">
        <f>VLOOKUP(N35, metadata!$D:$J,7,FALSE)</f>
        <v>A/SWINE/MEXICO/AVX18/2012</v>
      </c>
      <c r="P35" s="9">
        <v>214</v>
      </c>
      <c r="Q35" s="15">
        <f t="shared" si="6"/>
        <v>0.12632821723730814</v>
      </c>
      <c r="R35" s="15">
        <f t="shared" si="7"/>
        <v>12.632821723730814</v>
      </c>
      <c r="S35" s="15"/>
      <c r="T35" s="15"/>
    </row>
    <row r="36" spans="1:20">
      <c r="A36" s="15"/>
      <c r="B36" s="15" t="s">
        <v>181</v>
      </c>
      <c r="C36" s="15" t="s">
        <v>134</v>
      </c>
      <c r="D36" s="15" t="s">
        <v>25</v>
      </c>
      <c r="E36" s="15" t="s">
        <v>135</v>
      </c>
      <c r="F36" s="9" t="str">
        <f>VLOOKUP(E36, metadata!$D:$J,7,FALSE)</f>
        <v>A/SWINE/MEXICO/AVX23/2012</v>
      </c>
      <c r="G36" s="15">
        <v>37</v>
      </c>
      <c r="H36" s="9">
        <f t="shared" si="4"/>
        <v>2.7066569129480616E-2</v>
      </c>
      <c r="I36" s="9">
        <f t="shared" si="5"/>
        <v>2.7066569129480618</v>
      </c>
      <c r="K36" s="15" t="s">
        <v>181</v>
      </c>
      <c r="L36" s="9" t="s">
        <v>101</v>
      </c>
      <c r="M36" s="9" t="s">
        <v>25</v>
      </c>
      <c r="N36" s="9" t="s">
        <v>102</v>
      </c>
      <c r="O36" s="9" t="str">
        <f>VLOOKUP(N36, metadata!$D:$J,7,FALSE)</f>
        <v>A/SWINE/ALBERTA/SD0125/2015</v>
      </c>
      <c r="P36" s="9">
        <v>160</v>
      </c>
      <c r="Q36" s="15">
        <f t="shared" si="6"/>
        <v>9.4451003541912631E-2</v>
      </c>
      <c r="R36" s="15">
        <f t="shared" si="7"/>
        <v>9.445100354191263</v>
      </c>
      <c r="S36" s="15"/>
      <c r="T36" s="15"/>
    </row>
    <row r="37" spans="1:20">
      <c r="A37" s="15"/>
      <c r="B37" s="15" t="s">
        <v>181</v>
      </c>
      <c r="C37" s="15" t="s">
        <v>112</v>
      </c>
      <c r="D37" s="15" t="s">
        <v>25</v>
      </c>
      <c r="E37" s="15" t="s">
        <v>113</v>
      </c>
      <c r="F37" s="9" t="str">
        <f>VLOOKUP(E37, metadata!$D:$J,7,FALSE)</f>
        <v>A/SWINE/MINNESOTA/A01567490/2014</v>
      </c>
      <c r="G37" s="15">
        <v>35</v>
      </c>
      <c r="H37" s="9">
        <f t="shared" si="4"/>
        <v>2.5603511338697878E-2</v>
      </c>
      <c r="I37" s="9">
        <f t="shared" si="5"/>
        <v>2.560351133869788</v>
      </c>
      <c r="K37" s="15" t="s">
        <v>181</v>
      </c>
      <c r="L37" s="9" t="s">
        <v>134</v>
      </c>
      <c r="M37" s="9" t="s">
        <v>25</v>
      </c>
      <c r="N37" s="9" t="s">
        <v>135</v>
      </c>
      <c r="O37" s="9" t="str">
        <f>VLOOKUP(N37, metadata!$D:$J,7,FALSE)</f>
        <v>A/SWINE/MEXICO/AVX23/2012</v>
      </c>
      <c r="P37" s="9">
        <v>121</v>
      </c>
      <c r="Q37" s="15">
        <f t="shared" si="6"/>
        <v>7.1428571428571425E-2</v>
      </c>
      <c r="R37" s="15">
        <f t="shared" si="7"/>
        <v>7.1428571428571423</v>
      </c>
      <c r="S37" s="15"/>
      <c r="T37" s="15"/>
    </row>
    <row r="38" spans="1:20">
      <c r="A38" s="15"/>
      <c r="B38" s="15" t="s">
        <v>181</v>
      </c>
      <c r="C38" s="15" t="s">
        <v>104</v>
      </c>
      <c r="D38" s="15" t="s">
        <v>11</v>
      </c>
      <c r="E38" s="19" t="s">
        <v>105</v>
      </c>
      <c r="F38" s="9" t="str">
        <f>VLOOKUP(E38, metadata!$D:$J,7,FALSE)</f>
        <v>A/SWINE/OKLAHOMA/A01409770/2014</v>
      </c>
      <c r="G38" s="15">
        <v>35</v>
      </c>
      <c r="H38" s="9">
        <f t="shared" si="4"/>
        <v>2.5603511338697878E-2</v>
      </c>
      <c r="I38" s="9">
        <f t="shared" si="5"/>
        <v>2.560351133869788</v>
      </c>
      <c r="K38" s="15" t="s">
        <v>181</v>
      </c>
      <c r="L38" s="9" t="s">
        <v>131</v>
      </c>
      <c r="M38" s="9" t="s">
        <v>25</v>
      </c>
      <c r="N38" s="9" t="s">
        <v>132</v>
      </c>
      <c r="O38" s="9" t="str">
        <f>VLOOKUP(N38, metadata!$D:$J,7,FALSE)</f>
        <v>A/SWINE/MEXICO/AVX31/2012</v>
      </c>
      <c r="P38" s="9">
        <v>55</v>
      </c>
      <c r="Q38" s="15">
        <f t="shared" si="6"/>
        <v>3.2467532467532464E-2</v>
      </c>
      <c r="R38" s="15">
        <f t="shared" si="7"/>
        <v>3.2467532467532463</v>
      </c>
      <c r="S38" s="15"/>
      <c r="T38" s="15"/>
    </row>
    <row r="39" spans="1:20">
      <c r="A39" s="15"/>
      <c r="B39" s="15" t="s">
        <v>181</v>
      </c>
      <c r="C39" s="15" t="s">
        <v>73</v>
      </c>
      <c r="D39" s="15" t="s">
        <v>25</v>
      </c>
      <c r="E39" s="19" t="s">
        <v>74</v>
      </c>
      <c r="F39" s="9" t="str">
        <f>VLOOKUP(E39, metadata!$D:$J,7,FALSE)</f>
        <v>A/SWINE/NORTH_CAROLINA/A02076926/2015</v>
      </c>
      <c r="G39" s="15">
        <v>20</v>
      </c>
      <c r="H39" s="9">
        <f t="shared" si="4"/>
        <v>1.4630577907827359E-2</v>
      </c>
      <c r="I39" s="9">
        <f t="shared" si="5"/>
        <v>1.4630577907827358</v>
      </c>
      <c r="K39" s="15" t="s">
        <v>181</v>
      </c>
      <c r="L39" s="9" t="s">
        <v>104</v>
      </c>
      <c r="M39" s="9" t="s">
        <v>11</v>
      </c>
      <c r="N39" s="9" t="s">
        <v>105</v>
      </c>
      <c r="O39" s="9" t="str">
        <f>VLOOKUP(N39, metadata!$D:$J,7,FALSE)</f>
        <v>A/SWINE/OKLAHOMA/A01409770/2014</v>
      </c>
      <c r="P39" s="9">
        <v>34</v>
      </c>
      <c r="Q39" s="15">
        <f t="shared" si="6"/>
        <v>2.0070838252656435E-2</v>
      </c>
      <c r="R39" s="15">
        <f t="shared" si="7"/>
        <v>2.0070838252656436</v>
      </c>
      <c r="S39" s="15"/>
      <c r="T39" s="15"/>
    </row>
    <row r="40" spans="1:20">
      <c r="A40" s="15"/>
      <c r="B40" s="15" t="s">
        <v>181</v>
      </c>
      <c r="C40" s="15" t="s">
        <v>140</v>
      </c>
      <c r="D40" s="15" t="s">
        <v>25</v>
      </c>
      <c r="E40" s="15" t="s">
        <v>141</v>
      </c>
      <c r="F40" s="9" t="str">
        <f>VLOOKUP(E40, metadata!$D:$J,7,FALSE)</f>
        <v>A/SWINE/NORTH_CAROLINA/A01841602/2015</v>
      </c>
      <c r="G40" s="15">
        <v>11</v>
      </c>
      <c r="H40" s="9">
        <f t="shared" si="4"/>
        <v>8.0468178493050477E-3</v>
      </c>
      <c r="I40" s="9">
        <f t="shared" si="5"/>
        <v>0.8046817849305048</v>
      </c>
      <c r="K40" s="15" t="s">
        <v>181</v>
      </c>
      <c r="L40" s="9" t="s">
        <v>57</v>
      </c>
      <c r="M40" s="9" t="s">
        <v>11</v>
      </c>
      <c r="N40" s="9" t="s">
        <v>58</v>
      </c>
      <c r="O40" s="9" t="str">
        <f>VLOOKUP(N40, metadata!$D:$J,7,FALSE)</f>
        <v>A/SWINE/MANITOBA/D0348/2014</v>
      </c>
      <c r="P40" s="9">
        <v>28</v>
      </c>
      <c r="Q40" s="15">
        <f t="shared" si="6"/>
        <v>1.6528925619834711E-2</v>
      </c>
      <c r="R40" s="15">
        <f t="shared" si="7"/>
        <v>1.6528925619834711</v>
      </c>
      <c r="S40" s="15"/>
      <c r="T40" s="15"/>
    </row>
    <row r="41" spans="1:20">
      <c r="A41" s="15"/>
      <c r="B41" s="15" t="s">
        <v>181</v>
      </c>
      <c r="C41" s="15" t="s">
        <v>144</v>
      </c>
      <c r="D41" s="15" t="s">
        <v>25</v>
      </c>
      <c r="E41" s="15" t="s">
        <v>145</v>
      </c>
      <c r="F41" s="9" t="str">
        <f>VLOOKUP(E41, metadata!$D:$J,7,FALSE)</f>
        <v>A/SWINE/NORTH_CAROLINA/A01797415/2015</v>
      </c>
      <c r="G41" s="15">
        <v>3</v>
      </c>
      <c r="H41" s="9">
        <f t="shared" si="4"/>
        <v>2.1945866861741038E-3</v>
      </c>
      <c r="I41" s="9">
        <f t="shared" si="5"/>
        <v>0.21945866861741037</v>
      </c>
      <c r="K41" s="15" t="s">
        <v>181</v>
      </c>
      <c r="L41" s="9" t="s">
        <v>112</v>
      </c>
      <c r="M41" s="9" t="s">
        <v>25</v>
      </c>
      <c r="N41" s="9" t="s">
        <v>113</v>
      </c>
      <c r="O41" s="9" t="str">
        <f>VLOOKUP(N41, metadata!$D:$J,7,FALSE)</f>
        <v>A/SWINE/MINNESOTA/A01567490/2014</v>
      </c>
      <c r="P41" s="9">
        <v>26</v>
      </c>
      <c r="Q41" s="15">
        <f t="shared" si="6"/>
        <v>1.5348288075560802E-2</v>
      </c>
      <c r="R41" s="15">
        <f t="shared" si="7"/>
        <v>1.5348288075560803</v>
      </c>
      <c r="S41" s="15"/>
      <c r="T41" s="15"/>
    </row>
    <row r="42" spans="1:20">
      <c r="A42" s="15"/>
      <c r="B42" s="15" t="s">
        <v>181</v>
      </c>
      <c r="C42" s="15" t="s">
        <v>57</v>
      </c>
      <c r="D42" s="15" t="s">
        <v>11</v>
      </c>
      <c r="E42" s="15" t="s">
        <v>58</v>
      </c>
      <c r="F42" s="9" t="str">
        <f>VLOOKUP(E42, metadata!$D:$J,7,FALSE)</f>
        <v>A/SWINE/MANITOBA/D0348/2014</v>
      </c>
      <c r="G42" s="15">
        <v>3</v>
      </c>
      <c r="H42" s="9">
        <f t="shared" si="4"/>
        <v>2.1945866861741038E-3</v>
      </c>
      <c r="I42" s="9">
        <f t="shared" si="5"/>
        <v>0.21945866861741037</v>
      </c>
      <c r="K42" s="15" t="s">
        <v>181</v>
      </c>
      <c r="L42" s="9" t="s">
        <v>48</v>
      </c>
      <c r="M42" s="9" t="s">
        <v>11</v>
      </c>
      <c r="N42" s="9" t="s">
        <v>49</v>
      </c>
      <c r="O42" s="9" t="str">
        <f>VLOOKUP(N42, metadata!$D:$J,7,FALSE)</f>
        <v>A/SWINE/MINNESOTA/A01781045/2016</v>
      </c>
      <c r="P42" s="9">
        <v>23</v>
      </c>
      <c r="Q42" s="15">
        <f t="shared" si="6"/>
        <v>1.3577331759149941E-2</v>
      </c>
      <c r="R42" s="15">
        <f t="shared" si="7"/>
        <v>1.357733175914994</v>
      </c>
      <c r="S42" s="15"/>
      <c r="T42" s="15"/>
    </row>
    <row r="43" spans="1:20">
      <c r="A43" s="15"/>
      <c r="B43" s="15" t="s">
        <v>181</v>
      </c>
      <c r="C43" s="15" t="s">
        <v>123</v>
      </c>
      <c r="D43" s="15" t="s">
        <v>11</v>
      </c>
      <c r="E43" s="20" t="s">
        <v>124</v>
      </c>
      <c r="F43" s="9" t="str">
        <f>VLOOKUP(E43, metadata!$D:$J,7,FALSE)</f>
        <v>A/SWINE/SASKATCHEWAN/SD0102/2015</v>
      </c>
      <c r="G43" s="15">
        <v>2</v>
      </c>
      <c r="H43" s="9">
        <f t="shared" si="4"/>
        <v>1.463057790782736E-3</v>
      </c>
      <c r="I43" s="9">
        <f t="shared" si="5"/>
        <v>0.14630577907827361</v>
      </c>
      <c r="K43" s="15" t="s">
        <v>181</v>
      </c>
      <c r="L43" s="9" t="s">
        <v>88</v>
      </c>
      <c r="M43" s="9" t="s">
        <v>11</v>
      </c>
      <c r="N43" s="9" t="s">
        <v>89</v>
      </c>
      <c r="O43" s="9" t="str">
        <f>VLOOKUP(N43, metadata!$D:$J,7,FALSE)</f>
        <v>A/SWINE/ILLINOIS/A01644323/2018</v>
      </c>
      <c r="P43" s="9">
        <v>18</v>
      </c>
      <c r="Q43" s="15">
        <f t="shared" si="6"/>
        <v>1.0625737898465172E-2</v>
      </c>
      <c r="R43" s="15">
        <f t="shared" si="7"/>
        <v>1.0625737898465171</v>
      </c>
      <c r="S43" s="15"/>
      <c r="T43" s="15"/>
    </row>
    <row r="44" spans="1:20">
      <c r="A44" s="15"/>
      <c r="B44" s="15" t="s">
        <v>181</v>
      </c>
      <c r="C44" s="15" t="s">
        <v>44</v>
      </c>
      <c r="D44" s="15" t="s">
        <v>11</v>
      </c>
      <c r="E44" s="19" t="s">
        <v>45</v>
      </c>
      <c r="F44" s="9" t="str">
        <f>VLOOKUP(E44, metadata!$D:$J,7,FALSE)</f>
        <v>A/SWINE/ALBERTA/SD0191/2016</v>
      </c>
      <c r="G44" s="15">
        <v>2</v>
      </c>
      <c r="H44" s="9">
        <f t="shared" si="4"/>
        <v>1.463057790782736E-3</v>
      </c>
      <c r="I44" s="9">
        <f t="shared" si="5"/>
        <v>0.14630577907827361</v>
      </c>
      <c r="K44" s="15" t="s">
        <v>181</v>
      </c>
      <c r="L44" s="9" t="s">
        <v>91</v>
      </c>
      <c r="M44" s="9" t="s">
        <v>11</v>
      </c>
      <c r="N44" s="9" t="s">
        <v>92</v>
      </c>
      <c r="O44" s="9" t="str">
        <f>VLOOKUP(N44, metadata!$D:$J,7,FALSE)</f>
        <v>A/SWINE/MANITOBA/SD0114/2015</v>
      </c>
      <c r="P44" s="9">
        <v>18</v>
      </c>
      <c r="Q44" s="15">
        <f t="shared" si="6"/>
        <v>1.0625737898465172E-2</v>
      </c>
      <c r="R44" s="15">
        <f t="shared" si="7"/>
        <v>1.0625737898465171</v>
      </c>
      <c r="S44" s="15"/>
      <c r="T44" s="15"/>
    </row>
    <row r="45" spans="1:20">
      <c r="A45" s="15"/>
      <c r="B45" s="15"/>
      <c r="C45" s="15"/>
      <c r="D45" s="15"/>
      <c r="E45" s="19"/>
      <c r="F45" s="15"/>
      <c r="G45" s="15"/>
      <c r="H45" s="15"/>
      <c r="I45" s="15"/>
      <c r="J45" s="15"/>
      <c r="K45" s="15" t="s">
        <v>181</v>
      </c>
      <c r="L45" s="9" t="s">
        <v>123</v>
      </c>
      <c r="M45" s="9" t="s">
        <v>11</v>
      </c>
      <c r="N45" s="9" t="s">
        <v>124</v>
      </c>
      <c r="O45" s="9" t="str">
        <f>VLOOKUP(N45, metadata!$D:$J,7,FALSE)</f>
        <v>A/SWINE/SASKATCHEWAN/SD0102/2015</v>
      </c>
      <c r="P45" s="9">
        <v>14</v>
      </c>
      <c r="Q45" s="15">
        <f t="shared" si="6"/>
        <v>8.2644628099173556E-3</v>
      </c>
      <c r="R45" s="15">
        <f t="shared" si="7"/>
        <v>0.82644628099173556</v>
      </c>
      <c r="S45" s="15"/>
      <c r="T45" s="15"/>
    </row>
    <row r="46" spans="1:20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 t="s">
        <v>181</v>
      </c>
      <c r="L46" s="9" t="s">
        <v>126</v>
      </c>
      <c r="M46" s="9" t="s">
        <v>11</v>
      </c>
      <c r="N46" s="9" t="s">
        <v>127</v>
      </c>
      <c r="O46" s="9" t="str">
        <f>VLOOKUP(N46, metadata!$D:$J,7,FALSE)</f>
        <v>A/SWINE/NEBRASKA/A01492366/2014</v>
      </c>
      <c r="P46" s="9">
        <v>11</v>
      </c>
      <c r="Q46" s="15">
        <f t="shared" si="6"/>
        <v>6.4935064935064939E-3</v>
      </c>
      <c r="R46" s="15">
        <f t="shared" si="7"/>
        <v>0.64935064935064934</v>
      </c>
      <c r="S46" s="15"/>
      <c r="T46" s="15"/>
    </row>
    <row r="47" spans="1:20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 t="s">
        <v>181</v>
      </c>
      <c r="L47" s="9" t="s">
        <v>108</v>
      </c>
      <c r="M47" s="9" t="s">
        <v>11</v>
      </c>
      <c r="N47" s="9" t="s">
        <v>109</v>
      </c>
      <c r="O47" s="9" t="str">
        <f>VLOOKUP(N47, metadata!$D:$J,7,FALSE)</f>
        <v>A/SWINE/MEXICO/AVX61/2013</v>
      </c>
      <c r="P47" s="9">
        <v>10</v>
      </c>
      <c r="Q47" s="15">
        <f t="shared" si="6"/>
        <v>5.9031877213695395E-3</v>
      </c>
      <c r="R47" s="15">
        <f t="shared" si="7"/>
        <v>0.59031877213695394</v>
      </c>
      <c r="S47" s="15"/>
      <c r="T47" s="15"/>
    </row>
    <row r="48" spans="1:20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 t="s">
        <v>181</v>
      </c>
      <c r="L48" s="9" t="s">
        <v>18</v>
      </c>
      <c r="M48" s="9" t="s">
        <v>11</v>
      </c>
      <c r="N48" s="9" t="s">
        <v>19</v>
      </c>
      <c r="O48" s="9" t="str">
        <f>VLOOKUP(N48, metadata!$D:$J,7,FALSE)</f>
        <v>A/MINNESOTA/45/2016</v>
      </c>
      <c r="P48" s="9">
        <v>8</v>
      </c>
      <c r="Q48" s="15">
        <f t="shared" si="6"/>
        <v>4.7225501770956314E-3</v>
      </c>
      <c r="R48" s="15">
        <f t="shared" si="7"/>
        <v>0.47225501770956313</v>
      </c>
      <c r="S48" s="15"/>
      <c r="T48" s="15"/>
    </row>
    <row r="49" spans="1:20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 t="s">
        <v>181</v>
      </c>
      <c r="L49" s="9" t="s">
        <v>44</v>
      </c>
      <c r="M49" s="9" t="s">
        <v>11</v>
      </c>
      <c r="N49" s="9" t="s">
        <v>45</v>
      </c>
      <c r="O49" s="9" t="str">
        <f>VLOOKUP(N49, metadata!$D:$J,7,FALSE)</f>
        <v>A/SWINE/ALBERTA/SD0191/2016</v>
      </c>
      <c r="P49" s="9">
        <v>7</v>
      </c>
      <c r="Q49" s="15">
        <f t="shared" si="6"/>
        <v>4.1322314049586778E-3</v>
      </c>
      <c r="R49" s="15">
        <f t="shared" si="7"/>
        <v>0.41322314049586778</v>
      </c>
      <c r="S49" s="15"/>
      <c r="T49" s="15"/>
    </row>
    <row r="50" spans="1:2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 t="s">
        <v>181</v>
      </c>
      <c r="L50" s="9" t="s">
        <v>144</v>
      </c>
      <c r="M50" s="9" t="s">
        <v>25</v>
      </c>
      <c r="N50" s="9" t="s">
        <v>145</v>
      </c>
      <c r="O50" s="9" t="str">
        <f>VLOOKUP(N50, metadata!$D:$J,7,FALSE)</f>
        <v>A/SWINE/NORTH_CAROLINA/A01797415/2015</v>
      </c>
      <c r="P50" s="9">
        <v>5</v>
      </c>
      <c r="Q50" s="15">
        <f t="shared" si="6"/>
        <v>2.9515938606847697E-3</v>
      </c>
      <c r="R50" s="15">
        <f t="shared" si="7"/>
        <v>0.29515938606847697</v>
      </c>
      <c r="S50" s="15"/>
      <c r="T50" s="15"/>
    </row>
    <row r="51" spans="1:20">
      <c r="A51" s="15"/>
      <c r="B51" s="15"/>
      <c r="C51" s="15"/>
      <c r="D51" s="15"/>
      <c r="E51" s="19"/>
      <c r="F51" s="15"/>
      <c r="G51" s="15"/>
      <c r="H51" s="15"/>
      <c r="I51" s="15"/>
      <c r="J51" s="15"/>
      <c r="K51" s="15" t="s">
        <v>181</v>
      </c>
      <c r="L51" s="9" t="s">
        <v>31</v>
      </c>
      <c r="M51" s="9" t="s">
        <v>11</v>
      </c>
      <c r="N51" s="9" t="s">
        <v>32</v>
      </c>
      <c r="O51" s="9" t="str">
        <f>VLOOKUP(N51, metadata!$D:$J,7,FALSE)</f>
        <v>A/SWINE/MANITOBA/D0392/2015</v>
      </c>
      <c r="P51" s="9">
        <v>4</v>
      </c>
      <c r="Q51" s="15">
        <f t="shared" si="6"/>
        <v>2.3612750885478157E-3</v>
      </c>
      <c r="R51" s="15">
        <f t="shared" si="7"/>
        <v>0.23612750885478156</v>
      </c>
      <c r="S51" s="15"/>
      <c r="T51" s="15"/>
    </row>
    <row r="52" spans="1:20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 t="s">
        <v>181</v>
      </c>
      <c r="L52" s="15" t="s">
        <v>152</v>
      </c>
      <c r="M52" s="15" t="s">
        <v>11</v>
      </c>
      <c r="N52" s="15" t="s">
        <v>153</v>
      </c>
      <c r="O52" s="9" t="str">
        <f>VLOOKUP(N52, metadata!$D:$J,7,FALSE)</f>
        <v>A/SWINE/SASKATCHEWAN/SD0200/2016</v>
      </c>
      <c r="P52" s="15">
        <v>3</v>
      </c>
      <c r="Q52" s="15">
        <f t="shared" si="6"/>
        <v>1.7709563164108619E-3</v>
      </c>
      <c r="R52" s="15">
        <f t="shared" si="7"/>
        <v>0.17709563164108619</v>
      </c>
      <c r="S52" s="15"/>
      <c r="T52" s="15"/>
    </row>
    <row r="53" spans="1:20">
      <c r="A53" s="15"/>
      <c r="B53" s="15"/>
      <c r="C53" s="15"/>
      <c r="D53" s="15"/>
      <c r="E53" s="19"/>
      <c r="F53" s="15"/>
      <c r="G53" s="15"/>
      <c r="H53" s="15"/>
      <c r="I53" s="15"/>
      <c r="J53" s="15"/>
      <c r="K53" s="15" t="s">
        <v>181</v>
      </c>
      <c r="L53" s="15" t="s">
        <v>78</v>
      </c>
      <c r="M53" s="15" t="s">
        <v>25</v>
      </c>
      <c r="N53" s="15" t="s">
        <v>79</v>
      </c>
      <c r="O53" s="9" t="str">
        <f>VLOOKUP(N53, metadata!$D:$J,7,FALSE)</f>
        <v>A/SWINE/MEXICO/AVX44/2012</v>
      </c>
      <c r="P53" s="15">
        <v>3</v>
      </c>
      <c r="Q53" s="15">
        <f t="shared" si="6"/>
        <v>1.7709563164108619E-3</v>
      </c>
      <c r="R53" s="15">
        <f t="shared" si="7"/>
        <v>0.17709563164108619</v>
      </c>
      <c r="S53" s="15"/>
      <c r="T53" s="15"/>
    </row>
    <row r="54" spans="1:20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 t="s">
        <v>181</v>
      </c>
      <c r="L54" s="15" t="s">
        <v>156</v>
      </c>
      <c r="M54" s="15" t="s">
        <v>11</v>
      </c>
      <c r="N54" s="15" t="s">
        <v>157</v>
      </c>
      <c r="O54" s="9" t="str">
        <f>VLOOKUP(N54, metadata!$D:$J,7,FALSE)</f>
        <v>A/SWINE/MANITOBA/D0333/2014</v>
      </c>
      <c r="P54" s="15">
        <v>3</v>
      </c>
      <c r="Q54" s="15">
        <f t="shared" si="6"/>
        <v>1.7709563164108619E-3</v>
      </c>
      <c r="R54" s="15">
        <f t="shared" si="7"/>
        <v>0.17709563164108619</v>
      </c>
      <c r="S54" s="15"/>
      <c r="T54" s="15"/>
    </row>
    <row r="55" spans="1:20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 t="s">
        <v>181</v>
      </c>
      <c r="L55" s="15" t="s">
        <v>60</v>
      </c>
      <c r="M55" s="15" t="s">
        <v>25</v>
      </c>
      <c r="N55" s="15" t="s">
        <v>61</v>
      </c>
      <c r="O55" s="9" t="str">
        <f>VLOOKUP(N55, metadata!$D:$J,7,FALSE)</f>
        <v>A/SWINE/IOWA/A01731653/2016</v>
      </c>
      <c r="P55" s="15">
        <v>2</v>
      </c>
      <c r="Q55" s="15">
        <f t="shared" si="6"/>
        <v>1.1806375442739079E-3</v>
      </c>
      <c r="R55" s="15">
        <f t="shared" si="7"/>
        <v>0.11806375442739078</v>
      </c>
      <c r="S55" s="15"/>
      <c r="T55" s="15"/>
    </row>
    <row r="56" spans="1:20">
      <c r="A56" s="15"/>
      <c r="B56" s="15"/>
      <c r="C56" s="15"/>
      <c r="D56" s="15"/>
      <c r="E56" s="19"/>
      <c r="F56" s="15"/>
      <c r="G56" s="15"/>
      <c r="H56" s="15"/>
      <c r="I56" s="15"/>
      <c r="J56" s="15"/>
      <c r="K56" s="15" t="s">
        <v>181</v>
      </c>
      <c r="L56" s="15" t="s">
        <v>24</v>
      </c>
      <c r="M56" s="15" t="s">
        <v>25</v>
      </c>
      <c r="N56" s="15" t="s">
        <v>26</v>
      </c>
      <c r="O56" s="9" t="str">
        <f>VLOOKUP(N56, metadata!$D:$J,7,FALSE)</f>
        <v>A/SWINE/ALBERTA/SD0154/2016</v>
      </c>
      <c r="P56" s="15">
        <v>1</v>
      </c>
      <c r="Q56" s="15">
        <f t="shared" si="6"/>
        <v>5.9031877213695393E-4</v>
      </c>
      <c r="R56" s="15">
        <f t="shared" si="7"/>
        <v>5.9031877213695391E-2</v>
      </c>
      <c r="S56" s="15"/>
      <c r="T56" s="15"/>
    </row>
    <row r="57" spans="1:20">
      <c r="K57" s="15" t="s">
        <v>181</v>
      </c>
      <c r="L57" s="9" t="s">
        <v>73</v>
      </c>
      <c r="M57" s="9" t="s">
        <v>25</v>
      </c>
      <c r="N57" s="9" t="s">
        <v>74</v>
      </c>
      <c r="O57" s="9" t="str">
        <f>VLOOKUP(N57, metadata!$D:$J,7,FALSE)</f>
        <v>A/SWINE/NORTH_CAROLINA/A02076926/2015</v>
      </c>
      <c r="P57" s="9">
        <v>1</v>
      </c>
      <c r="Q57" s="15">
        <f t="shared" si="6"/>
        <v>5.9031877213695393E-4</v>
      </c>
      <c r="R57" s="15">
        <f t="shared" si="7"/>
        <v>5.9031877213695391E-2</v>
      </c>
    </row>
    <row r="58" spans="1:20">
      <c r="K58" s="15" t="s">
        <v>181</v>
      </c>
      <c r="L58" s="9" t="s">
        <v>83</v>
      </c>
      <c r="M58" s="9" t="s">
        <v>25</v>
      </c>
      <c r="N58" s="9" t="s">
        <v>84</v>
      </c>
      <c r="O58" s="9" t="str">
        <f>VLOOKUP(N58, metadata!$D:$J,7,FALSE)</f>
        <v>A/SWINE/OHIO/A01847657/2015</v>
      </c>
      <c r="P58" s="9">
        <v>1</v>
      </c>
      <c r="Q58" s="15">
        <f t="shared" si="6"/>
        <v>5.9031877213695393E-4</v>
      </c>
      <c r="R58" s="15">
        <f t="shared" si="7"/>
        <v>5.9031877213695391E-2</v>
      </c>
    </row>
    <row r="59" spans="1:20">
      <c r="K59" s="15" t="s">
        <v>181</v>
      </c>
      <c r="L59" s="9" t="s">
        <v>116</v>
      </c>
      <c r="M59" s="9" t="s">
        <v>25</v>
      </c>
      <c r="N59" s="9" t="s">
        <v>117</v>
      </c>
      <c r="O59" s="9" t="str">
        <f>VLOOKUP(N59, metadata!$D:$J,7,FALSE)</f>
        <v>A/OHIO/09/2015</v>
      </c>
      <c r="P59" s="9">
        <v>1</v>
      </c>
      <c r="Q59" s="15">
        <f t="shared" si="6"/>
        <v>5.9031877213695393E-4</v>
      </c>
      <c r="R59" s="15">
        <f t="shared" si="7"/>
        <v>5.9031877213695391E-2</v>
      </c>
    </row>
    <row r="60" spans="1:20">
      <c r="K60" s="15" t="s">
        <v>181</v>
      </c>
      <c r="L60" s="9" t="s">
        <v>148</v>
      </c>
      <c r="M60" s="9" t="s">
        <v>25</v>
      </c>
      <c r="N60" s="9" t="s">
        <v>149</v>
      </c>
      <c r="O60" s="9" t="str">
        <f>VLOOKUP(N60, metadata!$D:$J,7,FALSE)</f>
        <v>A/SWINE/ALBERTA/SD0014/2013</v>
      </c>
      <c r="P60" s="9">
        <v>1</v>
      </c>
      <c r="Q60" s="15">
        <f t="shared" si="6"/>
        <v>5.9031877213695393E-4</v>
      </c>
      <c r="R60" s="15">
        <f t="shared" si="7"/>
        <v>5.9031877213695391E-2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9607B-AFB5-754E-9B24-1FA418705DDF}">
  <dimension ref="B3:AJ36"/>
  <sheetViews>
    <sheetView zoomScale="97" zoomScaleNormal="97" workbookViewId="0">
      <selection sqref="A1:XFD1"/>
    </sheetView>
  </sheetViews>
  <sheetFormatPr baseColWidth="10" defaultRowHeight="16"/>
  <cols>
    <col min="1" max="1" width="10.83203125" style="10"/>
    <col min="2" max="2" width="46.5" style="10" customWidth="1"/>
    <col min="3" max="3" width="20.1640625" style="10" bestFit="1" customWidth="1"/>
    <col min="4" max="16" width="7.83203125" style="10" customWidth="1"/>
    <col min="17" max="17" width="7.83203125" style="25" customWidth="1"/>
    <col min="18" max="21" width="7.83203125" style="10" customWidth="1"/>
    <col min="22" max="22" width="7.83203125" style="21" customWidth="1"/>
    <col min="23" max="25" width="7.83203125" style="10" customWidth="1"/>
    <col min="26" max="16384" width="10.83203125" style="10"/>
  </cols>
  <sheetData>
    <row r="3" spans="2:36" ht="182">
      <c r="B3" s="50" t="s">
        <v>0</v>
      </c>
      <c r="C3" s="39" t="s">
        <v>7</v>
      </c>
      <c r="D3" s="65" t="s">
        <v>186</v>
      </c>
      <c r="E3" s="65" t="s">
        <v>187</v>
      </c>
      <c r="F3" s="65" t="s">
        <v>188</v>
      </c>
      <c r="G3" s="65" t="s">
        <v>189</v>
      </c>
      <c r="H3" s="66" t="s">
        <v>177</v>
      </c>
      <c r="I3" s="65" t="s">
        <v>164</v>
      </c>
      <c r="J3" s="65" t="s">
        <v>165</v>
      </c>
      <c r="K3" s="65" t="s">
        <v>166</v>
      </c>
      <c r="L3" s="65" t="s">
        <v>167</v>
      </c>
      <c r="M3" s="65" t="s">
        <v>168</v>
      </c>
      <c r="N3" s="65" t="s">
        <v>169</v>
      </c>
      <c r="O3" s="65" t="s">
        <v>170</v>
      </c>
      <c r="P3" s="65" t="s">
        <v>171</v>
      </c>
      <c r="Q3" s="67" t="s">
        <v>172</v>
      </c>
      <c r="R3" s="65" t="s">
        <v>173</v>
      </c>
      <c r="S3" s="65" t="s">
        <v>174</v>
      </c>
      <c r="T3" s="65" t="s">
        <v>190</v>
      </c>
      <c r="U3" s="65" t="s">
        <v>175</v>
      </c>
      <c r="V3" s="65" t="s">
        <v>176</v>
      </c>
      <c r="W3" s="66" t="s">
        <v>191</v>
      </c>
      <c r="X3" s="66" t="s">
        <v>192</v>
      </c>
    </row>
    <row r="4" spans="2:36" s="22" customFormat="1">
      <c r="B4" s="26" t="s">
        <v>39</v>
      </c>
      <c r="C4" s="68" t="s">
        <v>193</v>
      </c>
      <c r="D4" s="27">
        <v>0</v>
      </c>
      <c r="E4" s="27">
        <v>0.18</v>
      </c>
      <c r="F4" s="27">
        <v>0</v>
      </c>
      <c r="G4" s="27">
        <v>23.67</v>
      </c>
      <c r="H4" s="51">
        <f t="shared" ref="H4:H36" si="0">((D4*1367+E4*1694)+(F4*1367+G4*1694))/1000</f>
        <v>40.401900000000005</v>
      </c>
      <c r="I4" s="27">
        <v>5.7730948654808696</v>
      </c>
      <c r="J4" s="27">
        <v>3.64973663551031</v>
      </c>
      <c r="K4" s="27">
        <v>5.8163052923749401</v>
      </c>
      <c r="L4" s="27">
        <v>5.6229967024504504</v>
      </c>
      <c r="M4" s="27">
        <v>6.39631407318375</v>
      </c>
      <c r="N4" s="27">
        <v>5.6935887029426304</v>
      </c>
      <c r="O4" s="27">
        <v>5.0945544842912298</v>
      </c>
      <c r="P4" s="27">
        <v>6.1510302295758894</v>
      </c>
      <c r="Q4" s="28">
        <v>7.8139763132099898</v>
      </c>
      <c r="R4" s="27">
        <v>3.5423742301292198</v>
      </c>
      <c r="S4" s="27">
        <v>2.5624687876074601</v>
      </c>
      <c r="T4" s="27">
        <f t="shared" ref="T4:T36" si="1">AVERAGE(I4:S4)</f>
        <v>5.2833127560687947</v>
      </c>
      <c r="U4" s="27">
        <f t="shared" ref="U4:U36" si="2">STDEV(I4:S4)</f>
        <v>1.4947140916669972</v>
      </c>
      <c r="V4" s="29">
        <f t="shared" ref="V4:V36" si="3">COUNTIF(I4:S4, "&gt;3")</f>
        <v>10</v>
      </c>
      <c r="W4" s="58">
        <f t="shared" ref="W4:W36" si="4">V4+3*U4</f>
        <v>14.484142275000991</v>
      </c>
      <c r="X4" s="58">
        <f t="shared" ref="X4:X36" si="5">H4+W4</f>
        <v>54.886042275000996</v>
      </c>
    </row>
    <row r="5" spans="2:36">
      <c r="B5" s="30" t="s">
        <v>23</v>
      </c>
      <c r="C5" s="69" t="s">
        <v>193</v>
      </c>
      <c r="D5" s="10">
        <v>0</v>
      </c>
      <c r="E5" s="10">
        <v>0.06</v>
      </c>
      <c r="F5" s="10">
        <v>0</v>
      </c>
      <c r="G5" s="10">
        <v>0.06</v>
      </c>
      <c r="H5" s="52">
        <f t="shared" si="0"/>
        <v>0.20327999999999999</v>
      </c>
      <c r="I5" s="10">
        <v>6.9624340960333901</v>
      </c>
      <c r="J5" s="10">
        <v>4.91151070654686</v>
      </c>
      <c r="K5" s="10">
        <v>6.6194605118756202</v>
      </c>
      <c r="L5" s="10">
        <v>6.41016522669692</v>
      </c>
      <c r="M5" s="10">
        <v>7.5627523672695096</v>
      </c>
      <c r="N5" s="10">
        <v>6.2452727109754296</v>
      </c>
      <c r="O5" s="10">
        <v>6.2664821304354597</v>
      </c>
      <c r="P5" s="10">
        <v>6.6901964112388654</v>
      </c>
      <c r="Q5" s="25">
        <v>7.7897506310744697</v>
      </c>
      <c r="R5" s="10">
        <v>2.11881517872279</v>
      </c>
      <c r="S5" s="10">
        <v>1.8511388564736799</v>
      </c>
      <c r="T5" s="10">
        <f t="shared" si="1"/>
        <v>5.7661798933948178</v>
      </c>
      <c r="U5" s="10">
        <f t="shared" si="2"/>
        <v>2.0147271306071071</v>
      </c>
      <c r="V5" s="21">
        <f t="shared" si="3"/>
        <v>9</v>
      </c>
      <c r="W5" s="59">
        <f t="shared" si="4"/>
        <v>15.044181391821322</v>
      </c>
      <c r="X5" s="59">
        <f t="shared" si="5"/>
        <v>15.247461391821322</v>
      </c>
    </row>
    <row r="6" spans="2:36">
      <c r="B6" s="30" t="s">
        <v>100</v>
      </c>
      <c r="C6" s="69" t="s">
        <v>193</v>
      </c>
      <c r="D6" s="10">
        <v>0</v>
      </c>
      <c r="E6" s="10">
        <v>0.06</v>
      </c>
      <c r="F6" s="10">
        <v>0</v>
      </c>
      <c r="G6" s="10">
        <v>9.4499999999999993</v>
      </c>
      <c r="H6" s="52">
        <f t="shared" si="0"/>
        <v>16.109939999999998</v>
      </c>
      <c r="I6" s="10">
        <v>6.0296160124511102</v>
      </c>
      <c r="J6" s="10">
        <v>5.2873760636540696</v>
      </c>
      <c r="K6" s="10">
        <v>6.0541900097321903</v>
      </c>
      <c r="L6" s="10">
        <v>6.0932844465420004</v>
      </c>
      <c r="M6" s="10">
        <v>7.98752273843865</v>
      </c>
      <c r="N6" s="10">
        <v>7.3731250346864803</v>
      </c>
      <c r="O6" s="10">
        <v>6.7667627559032004</v>
      </c>
      <c r="P6" s="10">
        <v>7.3396973068013995</v>
      </c>
      <c r="Q6" s="25">
        <v>8.6507832500066399</v>
      </c>
      <c r="R6" s="10">
        <v>3.1150593993128699</v>
      </c>
      <c r="S6" s="10">
        <v>1.7488426113044599</v>
      </c>
      <c r="T6" s="10">
        <f t="shared" si="1"/>
        <v>6.0405690571666417</v>
      </c>
      <c r="U6" s="10">
        <f t="shared" si="2"/>
        <v>2.0528650818168486</v>
      </c>
      <c r="V6" s="21">
        <f t="shared" si="3"/>
        <v>10</v>
      </c>
      <c r="W6" s="59">
        <f t="shared" si="4"/>
        <v>16.158595245450545</v>
      </c>
      <c r="X6" s="59">
        <f t="shared" si="5"/>
        <v>32.268535245450543</v>
      </c>
    </row>
    <row r="7" spans="2:36" s="22" customFormat="1">
      <c r="B7" s="30" t="s">
        <v>147</v>
      </c>
      <c r="C7" s="69" t="s">
        <v>193</v>
      </c>
      <c r="D7" s="10">
        <v>0</v>
      </c>
      <c r="E7" s="10">
        <v>0.06</v>
      </c>
      <c r="F7" s="10">
        <v>0</v>
      </c>
      <c r="G7" s="10">
        <v>0.06</v>
      </c>
      <c r="H7" s="52">
        <f t="shared" si="0"/>
        <v>0.20327999999999999</v>
      </c>
      <c r="I7" s="10">
        <v>6.9082296567508203</v>
      </c>
      <c r="J7" s="10">
        <v>5.5414320689086596</v>
      </c>
      <c r="K7" s="10">
        <v>8.0921117435222101</v>
      </c>
      <c r="L7" s="10">
        <v>8.0755519535757596</v>
      </c>
      <c r="M7" s="10">
        <v>8.2277891566747599</v>
      </c>
      <c r="N7" s="10">
        <v>7.8298383799535403</v>
      </c>
      <c r="O7" s="10">
        <v>6.9307056793189297</v>
      </c>
      <c r="P7" s="10">
        <v>8.792456073343315</v>
      </c>
      <c r="Q7" s="25">
        <v>10.5631381238321</v>
      </c>
      <c r="R7" s="10">
        <v>4.3500533799484904</v>
      </c>
      <c r="S7" s="10">
        <v>2.4711904634244801</v>
      </c>
      <c r="T7" s="10">
        <f t="shared" si="1"/>
        <v>7.0711360617502796</v>
      </c>
      <c r="U7" s="10">
        <f t="shared" si="2"/>
        <v>2.2376725221451568</v>
      </c>
      <c r="V7" s="21">
        <f t="shared" si="3"/>
        <v>10</v>
      </c>
      <c r="W7" s="59">
        <f t="shared" si="4"/>
        <v>16.713017566435468</v>
      </c>
      <c r="X7" s="59">
        <f t="shared" si="5"/>
        <v>16.916297566435468</v>
      </c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</row>
    <row r="8" spans="2:36">
      <c r="B8" s="31" t="s">
        <v>155</v>
      </c>
      <c r="C8" s="70" t="s">
        <v>193</v>
      </c>
      <c r="D8" s="71">
        <v>0</v>
      </c>
      <c r="E8" s="32">
        <v>0.06</v>
      </c>
      <c r="F8" s="32">
        <v>0</v>
      </c>
      <c r="G8" s="72">
        <v>0.18</v>
      </c>
      <c r="H8" s="53">
        <f t="shared" si="0"/>
        <v>0.40655999999999998</v>
      </c>
      <c r="I8" s="71">
        <v>9.3266305323121994</v>
      </c>
      <c r="J8" s="32">
        <v>5.2203647331521896</v>
      </c>
      <c r="K8" s="32">
        <v>9.4863276029261492</v>
      </c>
      <c r="L8" s="32">
        <v>8.9632101810558709</v>
      </c>
      <c r="M8" s="32">
        <v>6.89103912878263</v>
      </c>
      <c r="N8" s="32">
        <v>5.0005484828361002</v>
      </c>
      <c r="O8" s="32">
        <v>5.7158679482175803</v>
      </c>
      <c r="P8" s="32">
        <v>7.4287093135605797</v>
      </c>
      <c r="Q8" s="33">
        <v>8.8749297475773599</v>
      </c>
      <c r="R8" s="32">
        <v>5.8708503076062302</v>
      </c>
      <c r="S8" s="32">
        <v>5.9180045143074196</v>
      </c>
      <c r="T8" s="32">
        <f t="shared" si="1"/>
        <v>7.1542256811213027</v>
      </c>
      <c r="U8" s="32">
        <f t="shared" si="2"/>
        <v>1.7366119247896321</v>
      </c>
      <c r="V8" s="73">
        <f t="shared" si="3"/>
        <v>11</v>
      </c>
      <c r="W8" s="60">
        <f t="shared" si="4"/>
        <v>16.209835774368898</v>
      </c>
      <c r="X8" s="60">
        <f t="shared" si="5"/>
        <v>16.616395774368897</v>
      </c>
    </row>
    <row r="9" spans="2:36" s="22" customFormat="1">
      <c r="B9" s="30" t="s">
        <v>151</v>
      </c>
      <c r="C9" s="74" t="s">
        <v>194</v>
      </c>
      <c r="D9" s="10">
        <v>0</v>
      </c>
      <c r="E9" s="10">
        <v>0.12</v>
      </c>
      <c r="F9" s="10">
        <v>0</v>
      </c>
      <c r="G9" s="10">
        <v>0.18</v>
      </c>
      <c r="H9" s="52">
        <f t="shared" si="0"/>
        <v>0.5082000000000001</v>
      </c>
      <c r="I9" s="10">
        <v>6.1693121688443799</v>
      </c>
      <c r="J9" s="10">
        <v>3.3260197123458002</v>
      </c>
      <c r="K9" s="10">
        <v>7.1340311743464797</v>
      </c>
      <c r="L9" s="10">
        <v>6.7475869663535901</v>
      </c>
      <c r="M9" s="10">
        <v>2.9696109029101301</v>
      </c>
      <c r="N9" s="10">
        <v>5.3441975843833198</v>
      </c>
      <c r="O9" s="10">
        <v>2.7726518815025698</v>
      </c>
      <c r="P9" s="10">
        <v>6.415142495613515</v>
      </c>
      <c r="Q9" s="25">
        <v>9.3157324868671605</v>
      </c>
      <c r="R9" s="10">
        <v>9.6165936332803295</v>
      </c>
      <c r="S9" s="10">
        <v>8.6484787271420593</v>
      </c>
      <c r="T9" s="10">
        <f t="shared" si="1"/>
        <v>6.2235779757808496</v>
      </c>
      <c r="U9" s="10">
        <f t="shared" si="2"/>
        <v>2.4446598332024352</v>
      </c>
      <c r="V9" s="21">
        <f t="shared" si="3"/>
        <v>9</v>
      </c>
      <c r="W9" s="59">
        <f t="shared" si="4"/>
        <v>16.333979499607306</v>
      </c>
      <c r="X9" s="59">
        <f t="shared" si="5"/>
        <v>16.842179499607305</v>
      </c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</row>
    <row r="10" spans="2:36" s="22" customFormat="1">
      <c r="B10" s="30" t="s">
        <v>56</v>
      </c>
      <c r="C10" s="74" t="s">
        <v>194</v>
      </c>
      <c r="D10" s="10">
        <v>0</v>
      </c>
      <c r="E10" s="10">
        <v>0.24</v>
      </c>
      <c r="F10" s="10">
        <v>0.22</v>
      </c>
      <c r="G10" s="10">
        <v>1.65</v>
      </c>
      <c r="H10" s="52">
        <f t="shared" si="0"/>
        <v>3.5024000000000002</v>
      </c>
      <c r="I10" s="10">
        <v>5.8157885067308603</v>
      </c>
      <c r="J10" s="10">
        <v>3.37557024334795</v>
      </c>
      <c r="K10" s="10">
        <v>6.90112048158585</v>
      </c>
      <c r="L10" s="10">
        <v>6.5623164836930004</v>
      </c>
      <c r="M10" s="10">
        <v>2.9571196167010099</v>
      </c>
      <c r="N10" s="10">
        <v>5.6399447292265501</v>
      </c>
      <c r="O10" s="10">
        <v>2.8615160485050102</v>
      </c>
      <c r="P10" s="10">
        <v>6.4940410064349958</v>
      </c>
      <c r="Q10" s="25">
        <v>9.4517058193038306</v>
      </c>
      <c r="R10" s="10">
        <v>9.7951493764896291</v>
      </c>
      <c r="S10" s="10">
        <v>8.7514409679278309</v>
      </c>
      <c r="T10" s="10">
        <f t="shared" si="1"/>
        <v>6.2368830254496848</v>
      </c>
      <c r="U10" s="10">
        <f t="shared" si="2"/>
        <v>2.4658327646983067</v>
      </c>
      <c r="V10" s="21">
        <f t="shared" si="3"/>
        <v>9</v>
      </c>
      <c r="W10" s="59">
        <f t="shared" si="4"/>
        <v>16.39749829409492</v>
      </c>
      <c r="X10" s="59">
        <f t="shared" si="5"/>
        <v>19.899898294094921</v>
      </c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</row>
    <row r="11" spans="2:36">
      <c r="B11" s="30" t="s">
        <v>90</v>
      </c>
      <c r="C11" s="74" t="s">
        <v>194</v>
      </c>
      <c r="D11" s="10">
        <v>0</v>
      </c>
      <c r="E11" s="10">
        <v>0.41</v>
      </c>
      <c r="F11" s="10">
        <v>3.51</v>
      </c>
      <c r="G11" s="10">
        <v>1.06</v>
      </c>
      <c r="H11" s="52">
        <f t="shared" si="0"/>
        <v>7.2883500000000003</v>
      </c>
      <c r="I11" s="10">
        <v>5.6961972803414502</v>
      </c>
      <c r="J11" s="10">
        <v>4.2938233259666996</v>
      </c>
      <c r="K11" s="10">
        <v>7.6540212148607099</v>
      </c>
      <c r="L11" s="10">
        <v>7.5214959876709901</v>
      </c>
      <c r="M11" s="10">
        <v>4.8260067015474002</v>
      </c>
      <c r="N11" s="10">
        <v>7.11303689116217</v>
      </c>
      <c r="O11" s="10">
        <v>4.4189248195354596</v>
      </c>
      <c r="P11" s="10">
        <v>8.0474352109536795</v>
      </c>
      <c r="Q11" s="25">
        <v>10.9680428871951</v>
      </c>
      <c r="R11" s="10">
        <v>9.7511170269483394</v>
      </c>
      <c r="S11" s="10">
        <v>8.3380105915269809</v>
      </c>
      <c r="T11" s="10">
        <f t="shared" si="1"/>
        <v>7.1480101761553616</v>
      </c>
      <c r="U11" s="10">
        <f t="shared" si="2"/>
        <v>2.169893863885374</v>
      </c>
      <c r="V11" s="21">
        <f t="shared" si="3"/>
        <v>11</v>
      </c>
      <c r="W11" s="59">
        <f t="shared" si="4"/>
        <v>17.509681591656122</v>
      </c>
      <c r="X11" s="59">
        <f t="shared" si="5"/>
        <v>24.798031591656123</v>
      </c>
    </row>
    <row r="12" spans="2:36">
      <c r="B12" s="30" t="s">
        <v>43</v>
      </c>
      <c r="C12" s="74" t="s">
        <v>194</v>
      </c>
      <c r="D12" s="10">
        <v>0</v>
      </c>
      <c r="E12" s="10">
        <v>0.12</v>
      </c>
      <c r="F12" s="10">
        <v>0.15</v>
      </c>
      <c r="G12" s="10">
        <v>0.41</v>
      </c>
      <c r="H12" s="52">
        <f t="shared" si="0"/>
        <v>1.1028699999999998</v>
      </c>
      <c r="I12" s="10">
        <v>6.3524552985256797</v>
      </c>
      <c r="J12" s="10">
        <v>3.8972572145330902</v>
      </c>
      <c r="K12" s="10">
        <v>7.6090447930933403</v>
      </c>
      <c r="L12" s="10">
        <v>7.2834892814267</v>
      </c>
      <c r="M12" s="10">
        <v>3.6233227612327301</v>
      </c>
      <c r="N12" s="10">
        <v>6.0052445083503496</v>
      </c>
      <c r="O12" s="10">
        <v>3.4601140193547399</v>
      </c>
      <c r="P12" s="10">
        <v>7.1052327468685901</v>
      </c>
      <c r="Q12" s="25">
        <v>10.0159678603675</v>
      </c>
      <c r="R12" s="10">
        <v>9.99853267379393</v>
      </c>
      <c r="S12" s="10">
        <v>8.9213520379557991</v>
      </c>
      <c r="T12" s="10">
        <f t="shared" si="1"/>
        <v>6.752001199591132</v>
      </c>
      <c r="U12" s="10">
        <f t="shared" si="2"/>
        <v>2.3776732228189084</v>
      </c>
      <c r="V12" s="21">
        <f t="shared" si="3"/>
        <v>11</v>
      </c>
      <c r="W12" s="59">
        <f t="shared" si="4"/>
        <v>18.133019668456726</v>
      </c>
      <c r="X12" s="59">
        <f t="shared" si="5"/>
        <v>19.235889668456725</v>
      </c>
    </row>
    <row r="13" spans="2:36">
      <c r="B13" s="30" t="s">
        <v>122</v>
      </c>
      <c r="C13" s="74" t="s">
        <v>194</v>
      </c>
      <c r="D13" s="10">
        <v>0</v>
      </c>
      <c r="E13" s="10">
        <v>0.12</v>
      </c>
      <c r="F13" s="10">
        <v>0.15</v>
      </c>
      <c r="G13" s="10">
        <v>0.83</v>
      </c>
      <c r="H13" s="52">
        <f t="shared" si="0"/>
        <v>1.8143499999999999</v>
      </c>
      <c r="I13" s="10">
        <v>7.38121653435919</v>
      </c>
      <c r="J13" s="10">
        <v>5.8194866080306697</v>
      </c>
      <c r="K13" s="10">
        <v>8.9093563161920795</v>
      </c>
      <c r="L13" s="10">
        <v>8.6578605402081497</v>
      </c>
      <c r="M13" s="10">
        <v>4.8762900446545796</v>
      </c>
      <c r="N13" s="10">
        <v>7.7346821316060801</v>
      </c>
      <c r="O13" s="10">
        <v>5.1785885083741601</v>
      </c>
      <c r="P13" s="10">
        <v>8.6377535656297688</v>
      </c>
      <c r="Q13" s="25">
        <v>11.6132177364351</v>
      </c>
      <c r="R13" s="10">
        <v>12.065131520089</v>
      </c>
      <c r="S13" s="10">
        <v>10.8866564051428</v>
      </c>
      <c r="T13" s="10">
        <f t="shared" si="1"/>
        <v>8.3418399918837807</v>
      </c>
      <c r="U13" s="10">
        <f t="shared" si="2"/>
        <v>2.4742738815526164</v>
      </c>
      <c r="V13" s="21">
        <f t="shared" si="3"/>
        <v>11</v>
      </c>
      <c r="W13" s="59">
        <f t="shared" si="4"/>
        <v>18.422821644657851</v>
      </c>
      <c r="X13" s="59">
        <f t="shared" si="5"/>
        <v>20.237171644657852</v>
      </c>
    </row>
    <row r="14" spans="2:36" s="22" customFormat="1">
      <c r="B14" s="40" t="s">
        <v>47</v>
      </c>
      <c r="C14" s="75" t="s">
        <v>194</v>
      </c>
      <c r="D14" s="22">
        <v>0</v>
      </c>
      <c r="E14" s="22">
        <v>0.18</v>
      </c>
      <c r="F14" s="22">
        <v>2.71</v>
      </c>
      <c r="G14" s="22">
        <v>1.36</v>
      </c>
      <c r="H14" s="55">
        <f t="shared" si="0"/>
        <v>6.3133299999999997</v>
      </c>
      <c r="I14" s="22">
        <v>3.2480609147047002</v>
      </c>
      <c r="J14" s="22">
        <v>4.1304965289053897</v>
      </c>
      <c r="K14" s="22">
        <v>5.1398652490146803</v>
      </c>
      <c r="L14" s="22">
        <v>5.2141621848692399</v>
      </c>
      <c r="M14" s="22">
        <v>4.1000645331125201</v>
      </c>
      <c r="N14" s="22">
        <v>7.3875256553309701</v>
      </c>
      <c r="O14" s="22">
        <v>4.1868217498964704</v>
      </c>
      <c r="P14" s="22">
        <v>7.0071081933711801</v>
      </c>
      <c r="Q14" s="24">
        <v>10.017516461667</v>
      </c>
      <c r="R14" s="22">
        <v>10.2961647382997</v>
      </c>
      <c r="S14" s="22">
        <v>8.9028076287593496</v>
      </c>
      <c r="T14" s="22">
        <f t="shared" si="1"/>
        <v>6.3300539852664741</v>
      </c>
      <c r="U14" s="22">
        <f t="shared" si="2"/>
        <v>2.531559192757705</v>
      </c>
      <c r="V14" s="23">
        <f t="shared" si="3"/>
        <v>11</v>
      </c>
      <c r="W14" s="62">
        <f t="shared" si="4"/>
        <v>18.594677578273114</v>
      </c>
      <c r="X14" s="62">
        <f t="shared" si="5"/>
        <v>24.908007578273114</v>
      </c>
    </row>
    <row r="15" spans="2:36" s="22" customFormat="1">
      <c r="B15" s="30" t="s">
        <v>17</v>
      </c>
      <c r="C15" s="74" t="s">
        <v>194</v>
      </c>
      <c r="D15" s="10">
        <v>1.1000000000000001</v>
      </c>
      <c r="E15" s="10">
        <v>0</v>
      </c>
      <c r="F15" s="10">
        <v>5.34</v>
      </c>
      <c r="G15" s="10">
        <v>0.47</v>
      </c>
      <c r="H15" s="52">
        <f t="shared" si="0"/>
        <v>9.5996600000000001</v>
      </c>
      <c r="I15" s="10">
        <v>4.7678529217456402</v>
      </c>
      <c r="J15" s="10">
        <v>5.2863629013607696</v>
      </c>
      <c r="K15" s="10">
        <v>6.17536986796223</v>
      </c>
      <c r="L15" s="10">
        <v>6.1546811513808599</v>
      </c>
      <c r="M15" s="10">
        <v>4.2455415450178</v>
      </c>
      <c r="N15" s="10">
        <v>7.9522106741331999</v>
      </c>
      <c r="O15" s="10">
        <v>4.8370203376847796</v>
      </c>
      <c r="P15" s="10">
        <v>7.5257486861305498</v>
      </c>
      <c r="Q15" s="25">
        <v>10.5599067479378</v>
      </c>
      <c r="R15" s="10">
        <v>11.863845125142999</v>
      </c>
      <c r="S15" s="10">
        <v>10.590298490281</v>
      </c>
      <c r="T15" s="10">
        <f t="shared" si="1"/>
        <v>7.2689853135252385</v>
      </c>
      <c r="U15" s="10">
        <f t="shared" si="2"/>
        <v>2.6680804965534795</v>
      </c>
      <c r="V15" s="21">
        <f t="shared" si="3"/>
        <v>11</v>
      </c>
      <c r="W15" s="59">
        <f t="shared" si="4"/>
        <v>19.004241489660437</v>
      </c>
      <c r="X15" s="59">
        <f t="shared" si="5"/>
        <v>28.603901489660437</v>
      </c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</row>
    <row r="16" spans="2:36">
      <c r="B16" s="41" t="s">
        <v>30</v>
      </c>
      <c r="C16" s="74" t="s">
        <v>194</v>
      </c>
      <c r="D16" s="32">
        <v>0</v>
      </c>
      <c r="E16" s="32">
        <v>0.12</v>
      </c>
      <c r="F16" s="32">
        <v>0</v>
      </c>
      <c r="G16" s="32">
        <v>0.24</v>
      </c>
      <c r="H16" s="53">
        <f t="shared" si="0"/>
        <v>0.60984000000000005</v>
      </c>
      <c r="I16" s="32">
        <v>8.0640066058066697</v>
      </c>
      <c r="J16" s="32">
        <v>7.0327662764037697</v>
      </c>
      <c r="K16" s="32">
        <v>8.0666227680412295</v>
      </c>
      <c r="L16" s="32">
        <v>7.6851877372781301</v>
      </c>
      <c r="M16" s="32">
        <v>4.5331256297850704</v>
      </c>
      <c r="N16" s="32">
        <v>7.9525919061976502</v>
      </c>
      <c r="O16" s="32">
        <v>5.8112692026878099</v>
      </c>
      <c r="P16" s="32">
        <v>7.4995360098112602</v>
      </c>
      <c r="Q16" s="33">
        <v>10.1954096405071</v>
      </c>
      <c r="R16" s="32">
        <v>13.9068569074101</v>
      </c>
      <c r="S16" s="32">
        <v>13.1390001632174</v>
      </c>
      <c r="T16" s="32">
        <f t="shared" si="1"/>
        <v>8.5351248042860171</v>
      </c>
      <c r="U16" s="32">
        <f t="shared" si="2"/>
        <v>2.8473815336978414</v>
      </c>
      <c r="V16" s="34">
        <f t="shared" si="3"/>
        <v>11</v>
      </c>
      <c r="W16" s="60">
        <f t="shared" si="4"/>
        <v>19.542144601093526</v>
      </c>
      <c r="X16" s="60">
        <f t="shared" si="5"/>
        <v>20.151984601093524</v>
      </c>
    </row>
    <row r="17" spans="2:36" s="22" customFormat="1">
      <c r="B17" s="46" t="s">
        <v>133</v>
      </c>
      <c r="C17" s="76" t="s">
        <v>137</v>
      </c>
      <c r="D17" s="47">
        <v>0</v>
      </c>
      <c r="E17" s="47">
        <v>0.24</v>
      </c>
      <c r="F17" s="47">
        <v>2.71</v>
      </c>
      <c r="G17" s="47">
        <v>7.14</v>
      </c>
      <c r="H17" s="57">
        <f t="shared" si="0"/>
        <v>16.206289999999999</v>
      </c>
      <c r="I17" s="47">
        <v>7.3504096147798501</v>
      </c>
      <c r="J17" s="47">
        <v>6.22784295864688</v>
      </c>
      <c r="K17" s="47">
        <v>6.2521905212769298</v>
      </c>
      <c r="L17" s="47">
        <v>6.1470392105797496</v>
      </c>
      <c r="M17" s="47">
        <v>8.6407467433245095</v>
      </c>
      <c r="N17" s="47">
        <v>7.3387355815780904</v>
      </c>
      <c r="O17" s="47">
        <v>7.5063543475431</v>
      </c>
      <c r="P17" s="47">
        <v>6.9307227249248697</v>
      </c>
      <c r="Q17" s="48">
        <v>7.4224457887839597</v>
      </c>
      <c r="R17" s="47">
        <v>2.7870228481153401</v>
      </c>
      <c r="S17" s="47">
        <v>3.1973104043300902</v>
      </c>
      <c r="T17" s="47">
        <f t="shared" si="1"/>
        <v>6.3455291585348528</v>
      </c>
      <c r="U17" s="47">
        <f t="shared" si="2"/>
        <v>1.8097014239272431</v>
      </c>
      <c r="V17" s="49">
        <f t="shared" si="3"/>
        <v>10</v>
      </c>
      <c r="W17" s="64">
        <f t="shared" si="4"/>
        <v>15.429104271781728</v>
      </c>
      <c r="X17" s="64">
        <f t="shared" si="5"/>
        <v>31.635394271781728</v>
      </c>
    </row>
    <row r="18" spans="2:36">
      <c r="B18" s="35" t="s">
        <v>130</v>
      </c>
      <c r="C18" s="77" t="s">
        <v>70</v>
      </c>
      <c r="D18" s="36">
        <v>0</v>
      </c>
      <c r="E18" s="36">
        <v>0.06</v>
      </c>
      <c r="F18" s="36">
        <v>0</v>
      </c>
      <c r="G18" s="36">
        <v>3.25</v>
      </c>
      <c r="H18" s="54">
        <f t="shared" si="0"/>
        <v>5.6071400000000002</v>
      </c>
      <c r="I18" s="36">
        <v>7.7454540653319199</v>
      </c>
      <c r="J18" s="36">
        <v>5.6609821508281497</v>
      </c>
      <c r="K18" s="36">
        <v>7.0501686068689597</v>
      </c>
      <c r="L18" s="36">
        <v>6.8045116581735199</v>
      </c>
      <c r="M18" s="36">
        <v>8.19754113221998</v>
      </c>
      <c r="N18" s="36">
        <v>6.5141622530669299</v>
      </c>
      <c r="O18" s="36">
        <v>6.9318882107203601</v>
      </c>
      <c r="P18" s="36">
        <v>6.8726608115908752</v>
      </c>
      <c r="Q18" s="37">
        <v>7.5484549980438302</v>
      </c>
      <c r="R18" s="36">
        <v>1.45050173782251</v>
      </c>
      <c r="S18" s="36">
        <v>2.2738869234559602</v>
      </c>
      <c r="T18" s="36">
        <f t="shared" si="1"/>
        <v>6.0954738680111822</v>
      </c>
      <c r="U18" s="36">
        <f t="shared" si="2"/>
        <v>2.2025992965218792</v>
      </c>
      <c r="V18" s="38">
        <f t="shared" si="3"/>
        <v>9</v>
      </c>
      <c r="W18" s="61">
        <f t="shared" si="4"/>
        <v>15.607797889565639</v>
      </c>
      <c r="X18" s="61">
        <f t="shared" si="5"/>
        <v>21.21493788956564</v>
      </c>
    </row>
    <row r="19" spans="2:36">
      <c r="B19" s="30" t="s">
        <v>77</v>
      </c>
      <c r="C19" s="78" t="s">
        <v>70</v>
      </c>
      <c r="D19" s="10">
        <v>0</v>
      </c>
      <c r="E19" s="10">
        <v>0.12</v>
      </c>
      <c r="F19" s="10">
        <v>0</v>
      </c>
      <c r="G19" s="10">
        <v>0.18</v>
      </c>
      <c r="H19" s="52">
        <f t="shared" si="0"/>
        <v>0.5082000000000001</v>
      </c>
      <c r="I19" s="10">
        <v>7.7342763632701601</v>
      </c>
      <c r="J19" s="10">
        <v>4.5894268708979897</v>
      </c>
      <c r="K19" s="10">
        <v>7.95322154860252</v>
      </c>
      <c r="L19" s="10">
        <v>7.6152982651914201</v>
      </c>
      <c r="M19" s="10">
        <v>7.0761869897188703</v>
      </c>
      <c r="N19" s="10">
        <v>5.6224181970118199</v>
      </c>
      <c r="O19" s="10">
        <v>5.7220816175591898</v>
      </c>
      <c r="P19" s="10">
        <v>7.1192308423067354</v>
      </c>
      <c r="Q19" s="25">
        <v>8.5681531575831595</v>
      </c>
      <c r="R19" s="10">
        <v>3.5834853398552702</v>
      </c>
      <c r="S19" s="10">
        <v>3.2085806973039399</v>
      </c>
      <c r="T19" s="10">
        <f t="shared" si="1"/>
        <v>6.2538508990273707</v>
      </c>
      <c r="U19" s="10">
        <f t="shared" si="2"/>
        <v>1.832225125886848</v>
      </c>
      <c r="V19" s="21">
        <f t="shared" si="3"/>
        <v>11</v>
      </c>
      <c r="W19" s="59">
        <f t="shared" si="4"/>
        <v>16.496675377660544</v>
      </c>
      <c r="X19" s="59">
        <f t="shared" si="5"/>
        <v>17.004875377660543</v>
      </c>
    </row>
    <row r="20" spans="2:36" s="22" customFormat="1">
      <c r="B20" s="31" t="s">
        <v>66</v>
      </c>
      <c r="C20" s="79" t="s">
        <v>70</v>
      </c>
      <c r="D20" s="32">
        <v>0</v>
      </c>
      <c r="E20" s="32">
        <v>0.35</v>
      </c>
      <c r="F20" s="32">
        <v>6.88</v>
      </c>
      <c r="G20" s="32">
        <v>30.7</v>
      </c>
      <c r="H20" s="53">
        <f t="shared" si="0"/>
        <v>62.003659999999996</v>
      </c>
      <c r="I20" s="32">
        <v>9.1357108409711394</v>
      </c>
      <c r="J20" s="32">
        <v>7.2155893488459304</v>
      </c>
      <c r="K20" s="32">
        <v>8.4166941258036108</v>
      </c>
      <c r="L20" s="32">
        <v>8.2063688658038192</v>
      </c>
      <c r="M20" s="32">
        <v>9.7293772983179299</v>
      </c>
      <c r="N20" s="32">
        <v>7.7714681537919397</v>
      </c>
      <c r="O20" s="32">
        <v>8.4616792601139892</v>
      </c>
      <c r="P20" s="32">
        <v>8.1947572189097855</v>
      </c>
      <c r="Q20" s="33">
        <v>8.4385012266466095</v>
      </c>
      <c r="R20" s="32">
        <v>0.71051699045054395</v>
      </c>
      <c r="S20" s="32">
        <v>2.7165102663752401</v>
      </c>
      <c r="T20" s="32">
        <f t="shared" si="1"/>
        <v>7.1815612360027758</v>
      </c>
      <c r="U20" s="32">
        <f t="shared" si="2"/>
        <v>2.8158703728768137</v>
      </c>
      <c r="V20" s="34">
        <f t="shared" si="3"/>
        <v>9</v>
      </c>
      <c r="W20" s="60">
        <f t="shared" si="4"/>
        <v>17.447611118630441</v>
      </c>
      <c r="X20" s="60">
        <f t="shared" si="5"/>
        <v>79.451271118630444</v>
      </c>
    </row>
    <row r="21" spans="2:36">
      <c r="B21" s="35" t="s">
        <v>143</v>
      </c>
      <c r="C21" s="80" t="s">
        <v>64</v>
      </c>
      <c r="D21" s="36">
        <v>0</v>
      </c>
      <c r="E21" s="36">
        <v>0</v>
      </c>
      <c r="F21" s="36">
        <v>0.22</v>
      </c>
      <c r="G21" s="36">
        <v>0.3</v>
      </c>
      <c r="H21" s="54">
        <f t="shared" si="0"/>
        <v>0.8089400000000001</v>
      </c>
      <c r="I21" s="36">
        <v>7.3255418747966097</v>
      </c>
      <c r="J21" s="36">
        <v>4.9974736241369797</v>
      </c>
      <c r="K21" s="36">
        <v>5.5925993669383898</v>
      </c>
      <c r="L21" s="36">
        <v>5.13851665765322</v>
      </c>
      <c r="M21" s="36">
        <v>7.02003208321179</v>
      </c>
      <c r="N21" s="36">
        <v>5.2411548188644996</v>
      </c>
      <c r="O21" s="36">
        <v>5.9700165334336601</v>
      </c>
      <c r="P21" s="36">
        <v>4.8254727449868753</v>
      </c>
      <c r="Q21" s="37">
        <v>5.2258395818636298</v>
      </c>
      <c r="R21" s="36">
        <v>3.7421571166135199</v>
      </c>
      <c r="S21" s="36">
        <v>4.5259805005466998</v>
      </c>
      <c r="T21" s="36">
        <f t="shared" si="1"/>
        <v>5.4186168093678067</v>
      </c>
      <c r="U21" s="36">
        <f t="shared" si="2"/>
        <v>1.0401353627216294</v>
      </c>
      <c r="V21" s="38">
        <f t="shared" si="3"/>
        <v>11</v>
      </c>
      <c r="W21" s="61">
        <f t="shared" si="4"/>
        <v>14.120406088164888</v>
      </c>
      <c r="X21" s="61">
        <f t="shared" si="5"/>
        <v>14.929346088164888</v>
      </c>
    </row>
    <row r="22" spans="2:36">
      <c r="B22" s="40" t="s">
        <v>59</v>
      </c>
      <c r="C22" s="81" t="s">
        <v>64</v>
      </c>
      <c r="D22" s="22">
        <v>1.68</v>
      </c>
      <c r="E22" s="22">
        <v>0</v>
      </c>
      <c r="F22" s="22">
        <v>36.21</v>
      </c>
      <c r="G22" s="22">
        <v>0.12</v>
      </c>
      <c r="H22" s="55">
        <f t="shared" si="0"/>
        <v>51.998909999999995</v>
      </c>
      <c r="I22" s="22">
        <v>6.8192794007243496</v>
      </c>
      <c r="J22" s="22">
        <v>5.5408282972772502</v>
      </c>
      <c r="K22" s="22">
        <v>5.0490528968519</v>
      </c>
      <c r="L22" s="22">
        <v>4.8145576034014299</v>
      </c>
      <c r="M22" s="22">
        <v>7.6266351915872503</v>
      </c>
      <c r="N22" s="22">
        <v>6.42776048667473</v>
      </c>
      <c r="O22" s="22">
        <v>6.6375230154968001</v>
      </c>
      <c r="P22" s="22">
        <v>5.5292154040599248</v>
      </c>
      <c r="Q22" s="24">
        <v>6.0040197758915097</v>
      </c>
      <c r="R22" s="22">
        <v>4.0854826731771396</v>
      </c>
      <c r="S22" s="22">
        <v>4.4913268558094002</v>
      </c>
      <c r="T22" s="22">
        <f t="shared" si="1"/>
        <v>5.7296074182683343</v>
      </c>
      <c r="U22" s="22">
        <f t="shared" si="2"/>
        <v>1.085627931093293</v>
      </c>
      <c r="V22" s="23">
        <f t="shared" si="3"/>
        <v>11</v>
      </c>
      <c r="W22" s="62">
        <f t="shared" si="4"/>
        <v>14.256883793279879</v>
      </c>
      <c r="X22" s="62">
        <f t="shared" si="5"/>
        <v>66.255793793279878</v>
      </c>
    </row>
    <row r="23" spans="2:36">
      <c r="B23" s="30" t="s">
        <v>118</v>
      </c>
      <c r="C23" s="82" t="s">
        <v>64</v>
      </c>
      <c r="D23" s="10">
        <v>0</v>
      </c>
      <c r="E23" s="10">
        <v>0</v>
      </c>
      <c r="F23" s="10">
        <v>0</v>
      </c>
      <c r="G23" s="10">
        <v>0</v>
      </c>
      <c r="H23" s="52">
        <f t="shared" si="0"/>
        <v>0</v>
      </c>
      <c r="I23" s="10">
        <v>6.19122236018557</v>
      </c>
      <c r="J23" s="10">
        <v>2.7731765336438898</v>
      </c>
      <c r="K23" s="10">
        <v>6.5342898595089096</v>
      </c>
      <c r="L23" s="10">
        <v>6.1826429692129796</v>
      </c>
      <c r="M23" s="10">
        <v>5.3339627877340297</v>
      </c>
      <c r="N23" s="10">
        <v>4.6932018366666997</v>
      </c>
      <c r="O23" s="10">
        <v>3.9823806471075698</v>
      </c>
      <c r="P23" s="10">
        <v>5.9469314037063201</v>
      </c>
      <c r="Q23" s="25">
        <v>7.9629791648566002</v>
      </c>
      <c r="R23" s="10">
        <v>4.8607139032952098</v>
      </c>
      <c r="S23" s="10">
        <v>4.0784858193084297</v>
      </c>
      <c r="T23" s="10">
        <f t="shared" si="1"/>
        <v>5.3218170259296551</v>
      </c>
      <c r="U23" s="10">
        <f t="shared" si="2"/>
        <v>1.4414206210550844</v>
      </c>
      <c r="V23" s="21">
        <f t="shared" si="3"/>
        <v>10</v>
      </c>
      <c r="W23" s="59">
        <f t="shared" si="4"/>
        <v>14.324261863165253</v>
      </c>
      <c r="X23" s="59">
        <f t="shared" si="5"/>
        <v>14.324261863165253</v>
      </c>
    </row>
    <row r="24" spans="2:36" s="22" customFormat="1">
      <c r="B24" s="30" t="s">
        <v>111</v>
      </c>
      <c r="C24" s="82" t="s">
        <v>64</v>
      </c>
      <c r="D24" s="10">
        <v>7.0000000000000007E-2</v>
      </c>
      <c r="E24" s="10">
        <v>0</v>
      </c>
      <c r="F24" s="10">
        <v>2.56</v>
      </c>
      <c r="G24" s="10">
        <v>1.53</v>
      </c>
      <c r="H24" s="52">
        <f t="shared" si="0"/>
        <v>6.18703</v>
      </c>
      <c r="I24" s="10">
        <v>8.4002222013480594</v>
      </c>
      <c r="J24" s="10">
        <v>6.39095955025142</v>
      </c>
      <c r="K24" s="10">
        <v>6.97556172747439</v>
      </c>
      <c r="L24" s="10">
        <v>6.6612455949218701</v>
      </c>
      <c r="M24" s="10">
        <v>8.6273185388548299</v>
      </c>
      <c r="N24" s="10">
        <v>6.65212132001807</v>
      </c>
      <c r="O24" s="10">
        <v>7.4918981401993303</v>
      </c>
      <c r="P24" s="10">
        <v>6.5300268414738198</v>
      </c>
      <c r="Q24" s="25">
        <v>6.5466445374524902</v>
      </c>
      <c r="R24" s="10">
        <v>2.5083116619219799</v>
      </c>
      <c r="S24" s="10">
        <v>3.88267165304539</v>
      </c>
      <c r="T24" s="10">
        <f t="shared" si="1"/>
        <v>6.4242710697237868</v>
      </c>
      <c r="U24" s="10">
        <f t="shared" si="2"/>
        <v>1.7925221762506212</v>
      </c>
      <c r="V24" s="21">
        <f t="shared" si="3"/>
        <v>10</v>
      </c>
      <c r="W24" s="59">
        <f t="shared" si="4"/>
        <v>15.377566528751863</v>
      </c>
      <c r="X24" s="59">
        <f t="shared" si="5"/>
        <v>21.564596528751864</v>
      </c>
    </row>
    <row r="25" spans="2:36">
      <c r="B25" s="30" t="s">
        <v>115</v>
      </c>
      <c r="C25" s="82" t="s">
        <v>64</v>
      </c>
      <c r="D25" s="10">
        <v>0</v>
      </c>
      <c r="E25" s="10">
        <v>0</v>
      </c>
      <c r="F25" s="10">
        <v>0</v>
      </c>
      <c r="G25" s="10">
        <v>0.06</v>
      </c>
      <c r="H25" s="52">
        <f t="shared" si="0"/>
        <v>0.10163999999999999</v>
      </c>
      <c r="I25" s="10">
        <v>9.26464212924121</v>
      </c>
      <c r="J25" s="10">
        <v>5.3785266933509996</v>
      </c>
      <c r="K25" s="10">
        <v>7.9998866503076496</v>
      </c>
      <c r="L25" s="10">
        <v>7.3465651760140203</v>
      </c>
      <c r="M25" s="10">
        <v>7.0865379218270599</v>
      </c>
      <c r="N25" s="10">
        <v>3.9929859615612999</v>
      </c>
      <c r="O25" s="10">
        <v>5.9680744695927102</v>
      </c>
      <c r="P25" s="10">
        <v>5.401618631314105</v>
      </c>
      <c r="Q25" s="25">
        <v>5.5876189419319502</v>
      </c>
      <c r="R25" s="10">
        <v>4.1426776213584002</v>
      </c>
      <c r="S25" s="10">
        <v>5.4250573535453199</v>
      </c>
      <c r="T25" s="10">
        <f t="shared" si="1"/>
        <v>6.1449265045495221</v>
      </c>
      <c r="U25" s="10">
        <f t="shared" si="2"/>
        <v>1.6169067441013611</v>
      </c>
      <c r="V25" s="21">
        <f t="shared" si="3"/>
        <v>11</v>
      </c>
      <c r="W25" s="59">
        <f t="shared" si="4"/>
        <v>15.850720232304084</v>
      </c>
      <c r="X25" s="59">
        <f t="shared" si="5"/>
        <v>15.952360232304084</v>
      </c>
    </row>
    <row r="26" spans="2:36" s="22" customFormat="1">
      <c r="B26" s="30" t="s">
        <v>72</v>
      </c>
      <c r="C26" s="82" t="s">
        <v>64</v>
      </c>
      <c r="D26" s="10">
        <v>7.0000000000000007E-2</v>
      </c>
      <c r="E26" s="10">
        <v>0</v>
      </c>
      <c r="F26" s="10">
        <v>1.46</v>
      </c>
      <c r="G26" s="10">
        <v>0.06</v>
      </c>
      <c r="H26" s="52">
        <f t="shared" si="0"/>
        <v>2.1931500000000002</v>
      </c>
      <c r="I26" s="10">
        <v>10.4418621411962</v>
      </c>
      <c r="J26" s="10">
        <v>7.0685199084031902</v>
      </c>
      <c r="K26" s="10">
        <v>8.9248192534828199</v>
      </c>
      <c r="L26" s="10">
        <v>8.3388568698453103</v>
      </c>
      <c r="M26" s="10">
        <v>8.8559411463893998</v>
      </c>
      <c r="N26" s="10">
        <v>5.7430385764926202</v>
      </c>
      <c r="O26" s="10">
        <v>7.7627909540443802</v>
      </c>
      <c r="P26" s="10">
        <v>6.6363868264644506</v>
      </c>
      <c r="Q26" s="25">
        <v>6.0202971431326402</v>
      </c>
      <c r="R26" s="10">
        <v>3.75028729780243</v>
      </c>
      <c r="S26" s="10">
        <v>5.6842800247969603</v>
      </c>
      <c r="T26" s="10">
        <f t="shared" si="1"/>
        <v>7.2024618310954915</v>
      </c>
      <c r="U26" s="10">
        <f t="shared" si="2"/>
        <v>1.894407074947599</v>
      </c>
      <c r="V26" s="21">
        <f t="shared" si="3"/>
        <v>11</v>
      </c>
      <c r="W26" s="59">
        <f t="shared" si="4"/>
        <v>16.683221224842796</v>
      </c>
      <c r="X26" s="59">
        <f t="shared" si="5"/>
        <v>18.876371224842796</v>
      </c>
    </row>
    <row r="27" spans="2:36" s="22" customFormat="1">
      <c r="B27" s="30" t="s">
        <v>139</v>
      </c>
      <c r="C27" s="82" t="s">
        <v>64</v>
      </c>
      <c r="D27" s="10">
        <v>0</v>
      </c>
      <c r="E27" s="10">
        <v>0</v>
      </c>
      <c r="F27" s="10">
        <v>0.8</v>
      </c>
      <c r="G27" s="10">
        <v>0</v>
      </c>
      <c r="H27" s="52">
        <f t="shared" si="0"/>
        <v>1.0936000000000001</v>
      </c>
      <c r="I27" s="10">
        <v>10.8368469135112</v>
      </c>
      <c r="J27" s="10">
        <v>6.9986978448505903</v>
      </c>
      <c r="K27" s="10">
        <v>8.9774372042887194</v>
      </c>
      <c r="L27" s="10">
        <v>8.2285183662630104</v>
      </c>
      <c r="M27" s="10">
        <v>8.1849338189371306</v>
      </c>
      <c r="N27" s="10">
        <v>4.6662775238269703</v>
      </c>
      <c r="O27" s="10">
        <v>7.3009816247578199</v>
      </c>
      <c r="P27" s="10">
        <v>5.6799268374633298</v>
      </c>
      <c r="Q27" s="25">
        <v>4.6187967705166901</v>
      </c>
      <c r="R27" s="10">
        <v>5.6169065776545102</v>
      </c>
      <c r="S27" s="10">
        <v>7.2887642152221899</v>
      </c>
      <c r="T27" s="10">
        <f t="shared" si="1"/>
        <v>7.1270988815720138</v>
      </c>
      <c r="U27" s="10">
        <f t="shared" si="2"/>
        <v>1.905601969845526</v>
      </c>
      <c r="V27" s="21">
        <f t="shared" si="3"/>
        <v>11</v>
      </c>
      <c r="W27" s="59">
        <f t="shared" si="4"/>
        <v>16.716805909536578</v>
      </c>
      <c r="X27" s="59">
        <f t="shared" si="5"/>
        <v>17.810405909536577</v>
      </c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</row>
    <row r="28" spans="2:36">
      <c r="B28" s="31" t="s">
        <v>82</v>
      </c>
      <c r="C28" s="83" t="s">
        <v>64</v>
      </c>
      <c r="D28" s="32">
        <v>0</v>
      </c>
      <c r="E28" s="32">
        <v>0</v>
      </c>
      <c r="F28" s="32">
        <v>0</v>
      </c>
      <c r="G28" s="32">
        <v>0.06</v>
      </c>
      <c r="H28" s="53">
        <f t="shared" si="0"/>
        <v>0.10163999999999999</v>
      </c>
      <c r="I28" s="32">
        <v>10.823020783250399</v>
      </c>
      <c r="J28" s="32">
        <v>6.6160929307672802</v>
      </c>
      <c r="K28" s="32">
        <v>9.2961408282074096</v>
      </c>
      <c r="L28" s="32">
        <v>8.5302072265369109</v>
      </c>
      <c r="M28" s="32">
        <v>7.7449074177341304</v>
      </c>
      <c r="N28" s="32">
        <v>4.0884515272506396</v>
      </c>
      <c r="O28" s="32">
        <v>6.8290628498045498</v>
      </c>
      <c r="P28" s="32">
        <v>5.8023325198160798</v>
      </c>
      <c r="Q28" s="33">
        <v>5.3133026364404898</v>
      </c>
      <c r="R28" s="32">
        <v>5.7978186503267199</v>
      </c>
      <c r="S28" s="32">
        <v>7.2759248388314202</v>
      </c>
      <c r="T28" s="32">
        <f t="shared" si="1"/>
        <v>7.1015692917241857</v>
      </c>
      <c r="U28" s="32">
        <f t="shared" si="2"/>
        <v>1.9267885420522852</v>
      </c>
      <c r="V28" s="34">
        <f t="shared" si="3"/>
        <v>11</v>
      </c>
      <c r="W28" s="60">
        <f t="shared" si="4"/>
        <v>16.780365626156858</v>
      </c>
      <c r="X28" s="60">
        <f t="shared" si="5"/>
        <v>16.882005626156857</v>
      </c>
    </row>
    <row r="29" spans="2:36">
      <c r="B29" s="35" t="s">
        <v>51</v>
      </c>
      <c r="C29" s="84" t="s">
        <v>15</v>
      </c>
      <c r="D29" s="36">
        <v>1.83</v>
      </c>
      <c r="E29" s="36">
        <v>0</v>
      </c>
      <c r="F29" s="36">
        <v>5.41</v>
      </c>
      <c r="G29" s="36">
        <v>0</v>
      </c>
      <c r="H29" s="54">
        <f t="shared" si="0"/>
        <v>9.8970800000000008</v>
      </c>
      <c r="I29" s="36">
        <v>4.3178126140505499</v>
      </c>
      <c r="J29" s="36">
        <v>2.01158580365508</v>
      </c>
      <c r="K29" s="36">
        <v>4.7542042198748797</v>
      </c>
      <c r="L29" s="36">
        <v>4.38433728395625</v>
      </c>
      <c r="M29" s="36">
        <v>1.94001919716728</v>
      </c>
      <c r="N29" s="36">
        <v>4.9108588565696998</v>
      </c>
      <c r="O29" s="36">
        <v>1.70668188102914</v>
      </c>
      <c r="P29" s="36">
        <v>4.906687899853285</v>
      </c>
      <c r="Q29" s="37">
        <v>7.9114446082091199</v>
      </c>
      <c r="R29" s="36">
        <v>8.8444900014328809</v>
      </c>
      <c r="S29" s="36">
        <v>7.8976195791143597</v>
      </c>
      <c r="T29" s="36">
        <f t="shared" si="1"/>
        <v>4.8714310859011389</v>
      </c>
      <c r="U29" s="36">
        <f t="shared" si="2"/>
        <v>2.4805748910788106</v>
      </c>
      <c r="V29" s="38">
        <f t="shared" si="3"/>
        <v>8</v>
      </c>
      <c r="W29" s="61">
        <f t="shared" si="4"/>
        <v>15.441724673236433</v>
      </c>
      <c r="X29" s="61">
        <f t="shared" si="5"/>
        <v>25.338804673236432</v>
      </c>
    </row>
    <row r="30" spans="2:36">
      <c r="B30" s="30" t="s">
        <v>103</v>
      </c>
      <c r="C30" s="85" t="s">
        <v>15</v>
      </c>
      <c r="D30" s="10">
        <v>0.15</v>
      </c>
      <c r="E30" s="10">
        <v>0</v>
      </c>
      <c r="F30" s="10">
        <v>2.56</v>
      </c>
      <c r="G30" s="10">
        <v>2.0099999999999998</v>
      </c>
      <c r="H30" s="52">
        <f t="shared" si="0"/>
        <v>7.1095099999999993</v>
      </c>
      <c r="I30" s="10">
        <v>3.5965841252986301</v>
      </c>
      <c r="J30" s="10">
        <v>2.8889804184805201</v>
      </c>
      <c r="K30" s="10">
        <v>4.8369001860360799</v>
      </c>
      <c r="L30" s="10">
        <v>4.7001416687265403</v>
      </c>
      <c r="M30" s="10">
        <v>3.0028445082064001</v>
      </c>
      <c r="N30" s="10">
        <v>6.1023680855774796</v>
      </c>
      <c r="O30" s="10">
        <v>2.9038152237274502</v>
      </c>
      <c r="P30" s="10">
        <v>5.9415195224325306</v>
      </c>
      <c r="Q30" s="25">
        <v>8.9551037610016007</v>
      </c>
      <c r="R30" s="10">
        <v>9.3666467966106097</v>
      </c>
      <c r="S30" s="10">
        <v>8.1564824843712405</v>
      </c>
      <c r="T30" s="10">
        <f t="shared" si="1"/>
        <v>5.4955806164062801</v>
      </c>
      <c r="U30" s="10">
        <f t="shared" si="2"/>
        <v>2.4289714181278135</v>
      </c>
      <c r="V30" s="21">
        <f t="shared" si="3"/>
        <v>9</v>
      </c>
      <c r="W30" s="59">
        <f t="shared" si="4"/>
        <v>16.28691425438344</v>
      </c>
      <c r="X30" s="59">
        <f t="shared" si="5"/>
        <v>23.39642425438344</v>
      </c>
    </row>
    <row r="31" spans="2:36">
      <c r="B31" s="42" t="s">
        <v>9</v>
      </c>
      <c r="C31" s="86" t="s">
        <v>15</v>
      </c>
      <c r="D31" s="43">
        <v>0.37</v>
      </c>
      <c r="E31" s="43">
        <v>0</v>
      </c>
      <c r="F31" s="43">
        <v>8.34</v>
      </c>
      <c r="G31" s="43">
        <v>0</v>
      </c>
      <c r="H31" s="56">
        <f t="shared" si="0"/>
        <v>11.906570000000002</v>
      </c>
      <c r="I31" s="43">
        <v>4.8435894564572104</v>
      </c>
      <c r="J31" s="43">
        <v>4.5064413017898204</v>
      </c>
      <c r="K31" s="43">
        <v>6.4690783917793802</v>
      </c>
      <c r="L31" s="43">
        <v>6.3720099342054199</v>
      </c>
      <c r="M31" s="43">
        <v>3.8473780733866501</v>
      </c>
      <c r="N31" s="43">
        <v>7.2887781492309598</v>
      </c>
      <c r="O31" s="43">
        <v>4.1500177290076001</v>
      </c>
      <c r="P31" s="43">
        <v>7.3607508833365003</v>
      </c>
      <c r="Q31" s="44">
        <v>10.4287588881626</v>
      </c>
      <c r="R31" s="43">
        <v>11.015100133613901</v>
      </c>
      <c r="S31" s="43">
        <v>9.7151021888766103</v>
      </c>
      <c r="T31" s="43">
        <f t="shared" si="1"/>
        <v>6.9088186481678777</v>
      </c>
      <c r="U31" s="43">
        <f t="shared" si="2"/>
        <v>2.5490565064543311</v>
      </c>
      <c r="V31" s="45">
        <f t="shared" si="3"/>
        <v>11</v>
      </c>
      <c r="W31" s="63">
        <f t="shared" si="4"/>
        <v>18.647169519362993</v>
      </c>
      <c r="X31" s="63">
        <f t="shared" si="5"/>
        <v>30.553739519362995</v>
      </c>
      <c r="AA31" s="22"/>
      <c r="AB31" s="22"/>
      <c r="AC31" s="22"/>
      <c r="AD31" s="22"/>
      <c r="AE31" s="22"/>
      <c r="AF31" s="22"/>
      <c r="AG31" s="22"/>
      <c r="AH31" s="22"/>
      <c r="AI31" s="22"/>
      <c r="AJ31" s="22"/>
    </row>
    <row r="32" spans="2:36">
      <c r="B32" s="35" t="s">
        <v>87</v>
      </c>
      <c r="C32" s="87" t="s">
        <v>37</v>
      </c>
      <c r="D32" s="36">
        <v>7.0000000000000007E-2</v>
      </c>
      <c r="E32" s="36">
        <v>0</v>
      </c>
      <c r="F32" s="36">
        <v>6.36</v>
      </c>
      <c r="G32" s="36">
        <v>1.06</v>
      </c>
      <c r="H32" s="54">
        <f t="shared" si="0"/>
        <v>10.585450000000002</v>
      </c>
      <c r="I32" s="36">
        <v>5.3683210615709003</v>
      </c>
      <c r="J32" s="36">
        <v>1.6820912496145499</v>
      </c>
      <c r="K32" s="36">
        <v>5.81000785089826</v>
      </c>
      <c r="L32" s="36">
        <v>5.4468767452736904</v>
      </c>
      <c r="M32" s="36">
        <v>4.2425563528631098</v>
      </c>
      <c r="N32" s="36">
        <v>4.3863355644279904</v>
      </c>
      <c r="O32" s="36">
        <v>2.9235119675613999</v>
      </c>
      <c r="P32" s="36">
        <v>5.4039320481880555</v>
      </c>
      <c r="Q32" s="37">
        <v>7.7889020240376796</v>
      </c>
      <c r="R32" s="36">
        <v>5.9018026830359602</v>
      </c>
      <c r="S32" s="36">
        <v>5.00590334842994</v>
      </c>
      <c r="T32" s="36">
        <f t="shared" si="1"/>
        <v>4.9054764450819581</v>
      </c>
      <c r="U32" s="36">
        <f t="shared" si="2"/>
        <v>1.609914118588615</v>
      </c>
      <c r="V32" s="38">
        <f t="shared" si="3"/>
        <v>9</v>
      </c>
      <c r="W32" s="61">
        <f t="shared" si="4"/>
        <v>13.829742355765845</v>
      </c>
      <c r="X32" s="61">
        <f t="shared" si="5"/>
        <v>24.415192355765846</v>
      </c>
    </row>
    <row r="33" spans="2:36" s="22" customFormat="1">
      <c r="B33" s="40" t="s">
        <v>125</v>
      </c>
      <c r="C33" s="88" t="s">
        <v>37</v>
      </c>
      <c r="D33" s="22">
        <v>7.0000000000000007E-2</v>
      </c>
      <c r="E33" s="22">
        <v>0</v>
      </c>
      <c r="F33" s="22">
        <v>8.7100000000000009</v>
      </c>
      <c r="G33" s="22">
        <v>0.65</v>
      </c>
      <c r="H33" s="55">
        <f t="shared" si="0"/>
        <v>13.103360000000002</v>
      </c>
      <c r="I33" s="22">
        <v>4.4233953028773403</v>
      </c>
      <c r="J33" s="22">
        <v>0.52650002458590295</v>
      </c>
      <c r="K33" s="22">
        <v>4.6164207501630896</v>
      </c>
      <c r="L33" s="22">
        <v>4.1987248075941199</v>
      </c>
      <c r="M33" s="22">
        <v>2.73413571638826</v>
      </c>
      <c r="N33" s="22">
        <v>4.2047541064427296</v>
      </c>
      <c r="O33" s="22">
        <v>1.60759008058293</v>
      </c>
      <c r="P33" s="22">
        <v>4.5057078474508145</v>
      </c>
      <c r="Q33" s="24">
        <v>7.2936203653835898</v>
      </c>
      <c r="R33" s="22">
        <v>7.2412371974765399</v>
      </c>
      <c r="S33" s="22">
        <v>6.3750436544915896</v>
      </c>
      <c r="T33" s="22">
        <f t="shared" si="1"/>
        <v>4.3388299866760827</v>
      </c>
      <c r="U33" s="22">
        <f t="shared" si="2"/>
        <v>2.1452076056631122</v>
      </c>
      <c r="V33" s="23">
        <f t="shared" si="3"/>
        <v>8</v>
      </c>
      <c r="W33" s="62">
        <f t="shared" si="4"/>
        <v>14.435622816989337</v>
      </c>
      <c r="X33" s="62">
        <f t="shared" si="5"/>
        <v>27.538982816989339</v>
      </c>
    </row>
    <row r="34" spans="2:36" s="22" customFormat="1">
      <c r="B34" s="31" t="s">
        <v>34</v>
      </c>
      <c r="C34" s="89" t="s">
        <v>37</v>
      </c>
      <c r="D34" s="32">
        <v>0</v>
      </c>
      <c r="E34" s="32">
        <v>0</v>
      </c>
      <c r="F34" s="32">
        <v>5.71</v>
      </c>
      <c r="G34" s="32">
        <v>0</v>
      </c>
      <c r="H34" s="53">
        <f t="shared" si="0"/>
        <v>7.8055699999999995</v>
      </c>
      <c r="I34" s="32">
        <v>6.6393209365522798</v>
      </c>
      <c r="J34" s="32">
        <v>3.2764609588001199</v>
      </c>
      <c r="K34" s="32">
        <v>6.8462747816863097</v>
      </c>
      <c r="L34" s="32">
        <v>6.4853184990440296</v>
      </c>
      <c r="M34" s="32">
        <v>5.8214465688637898</v>
      </c>
      <c r="N34" s="32">
        <v>4.8093043110109504</v>
      </c>
      <c r="O34" s="32">
        <v>4.4629746445459304</v>
      </c>
      <c r="P34" s="32">
        <v>6.1257468899765506</v>
      </c>
      <c r="Q34" s="33">
        <v>7.9291576063642601</v>
      </c>
      <c r="R34" s="32">
        <v>4.31854479763357</v>
      </c>
      <c r="S34" s="32">
        <v>3.69717483819529</v>
      </c>
      <c r="T34" s="32">
        <f t="shared" si="1"/>
        <v>5.4919749847884614</v>
      </c>
      <c r="U34" s="32">
        <f t="shared" si="2"/>
        <v>1.4703390361543589</v>
      </c>
      <c r="V34" s="34">
        <f t="shared" si="3"/>
        <v>11</v>
      </c>
      <c r="W34" s="60">
        <f t="shared" si="4"/>
        <v>15.411017108463078</v>
      </c>
      <c r="X34" s="60">
        <f t="shared" si="5"/>
        <v>23.216587108463077</v>
      </c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</row>
    <row r="35" spans="2:36">
      <c r="B35" s="26" t="s">
        <v>94</v>
      </c>
      <c r="C35" s="90" t="s">
        <v>98</v>
      </c>
      <c r="D35" s="27">
        <v>0</v>
      </c>
      <c r="E35" s="27">
        <v>0.12</v>
      </c>
      <c r="F35" s="27">
        <v>0</v>
      </c>
      <c r="G35" s="27">
        <v>12.63</v>
      </c>
      <c r="H35" s="51">
        <f t="shared" si="0"/>
        <v>21.598500000000001</v>
      </c>
      <c r="I35" s="27">
        <v>6.8665333072656898</v>
      </c>
      <c r="J35" s="27">
        <v>2.6470165828527001</v>
      </c>
      <c r="K35" s="27">
        <v>5.7134302076350698</v>
      </c>
      <c r="L35" s="27">
        <v>4.8842977313576297</v>
      </c>
      <c r="M35" s="27">
        <v>1.9588401680321901</v>
      </c>
      <c r="N35" s="27">
        <v>1.8871946532905</v>
      </c>
      <c r="O35" s="27">
        <v>1.60207350733118</v>
      </c>
      <c r="P35" s="27">
        <v>2.6516360872678</v>
      </c>
      <c r="Q35" s="28">
        <v>5.2864551932158204</v>
      </c>
      <c r="R35" s="27">
        <v>8.2307242937785201</v>
      </c>
      <c r="S35" s="27">
        <v>8.1460853958715802</v>
      </c>
      <c r="T35" s="27">
        <f t="shared" si="1"/>
        <v>4.5340261025362443</v>
      </c>
      <c r="U35" s="27">
        <f t="shared" si="2"/>
        <v>2.5213253646618696</v>
      </c>
      <c r="V35" s="29">
        <f t="shared" si="3"/>
        <v>6</v>
      </c>
      <c r="W35" s="58">
        <f t="shared" si="4"/>
        <v>13.563976093985609</v>
      </c>
      <c r="X35" s="58">
        <f t="shared" si="5"/>
        <v>35.16247609398561</v>
      </c>
    </row>
    <row r="36" spans="2:36">
      <c r="B36" s="31" t="s">
        <v>107</v>
      </c>
      <c r="C36" s="91" t="s">
        <v>98</v>
      </c>
      <c r="D36" s="32">
        <v>0</v>
      </c>
      <c r="E36" s="32">
        <v>0.06</v>
      </c>
      <c r="F36" s="32">
        <v>0</v>
      </c>
      <c r="G36" s="32">
        <v>0.59</v>
      </c>
      <c r="H36" s="53">
        <f t="shared" si="0"/>
        <v>1.1011</v>
      </c>
      <c r="I36" s="32">
        <v>5.0114634547244403</v>
      </c>
      <c r="J36" s="32">
        <v>1.21436005012788</v>
      </c>
      <c r="K36" s="32">
        <v>5.5277620333222703</v>
      </c>
      <c r="L36" s="32">
        <v>5.1606557346043003</v>
      </c>
      <c r="M36" s="32">
        <v>3.6530486142710701</v>
      </c>
      <c r="N36" s="32">
        <v>4.3563382559326396</v>
      </c>
      <c r="O36" s="32">
        <v>2.3891229163017602</v>
      </c>
      <c r="P36" s="32">
        <v>5.2251283746676105</v>
      </c>
      <c r="Q36" s="33">
        <v>7.80204152441034</v>
      </c>
      <c r="R36" s="32">
        <v>6.5536244023138597</v>
      </c>
      <c r="S36" s="32">
        <v>5.6170424439967404</v>
      </c>
      <c r="T36" s="32">
        <f t="shared" si="1"/>
        <v>4.7736898004248101</v>
      </c>
      <c r="U36" s="32">
        <f t="shared" si="2"/>
        <v>1.8388592162594393</v>
      </c>
      <c r="V36" s="34">
        <f t="shared" si="3"/>
        <v>9</v>
      </c>
      <c r="W36" s="60">
        <f t="shared" si="4"/>
        <v>14.516577648778318</v>
      </c>
      <c r="X36" s="60">
        <f t="shared" si="5"/>
        <v>15.617677648778319</v>
      </c>
    </row>
  </sheetData>
  <sortState xmlns:xlrd2="http://schemas.microsoft.com/office/spreadsheetml/2017/richdata2" ref="B4:X37">
    <sortCondition ref="C4:C37"/>
  </sortState>
  <phoneticPr fontId="6" type="noConversion"/>
  <conditionalFormatting sqref="W4:W36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4:H3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4:X3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F4DD5-5D84-C347-BD31-A0CEB7996C94}">
  <dimension ref="B2:AK37"/>
  <sheetViews>
    <sheetView tabSelected="1" topLeftCell="A2" zoomScale="65" zoomScaleNormal="65" workbookViewId="0">
      <selection activeCell="AG12" sqref="AG12"/>
    </sheetView>
  </sheetViews>
  <sheetFormatPr baseColWidth="10" defaultRowHeight="16"/>
  <cols>
    <col min="1" max="1" width="10.83203125" style="10"/>
    <col min="2" max="2" width="46.5" style="10" customWidth="1"/>
    <col min="3" max="3" width="20.83203125" style="92" bestFit="1" customWidth="1"/>
    <col min="4" max="4" width="3.83203125" style="10" bestFit="1" customWidth="1"/>
    <col min="5" max="8" width="7.83203125" style="10" customWidth="1"/>
    <col min="9" max="9" width="11.1640625" style="10" customWidth="1"/>
    <col min="10" max="17" width="7.83203125" style="10" customWidth="1"/>
    <col min="18" max="18" width="7.83203125" style="25" customWidth="1"/>
    <col min="19" max="22" width="7.83203125" style="10" customWidth="1"/>
    <col min="23" max="23" width="7.83203125" style="21" customWidth="1"/>
    <col min="24" max="24" width="12.1640625" style="10" customWidth="1"/>
    <col min="25" max="25" width="13.33203125" style="10" customWidth="1"/>
    <col min="26" max="26" width="11.83203125" style="10" customWidth="1"/>
    <col min="27" max="29" width="10.83203125" style="10"/>
    <col min="30" max="30" width="14" style="10" customWidth="1"/>
    <col min="31" max="16384" width="10.83203125" style="10"/>
  </cols>
  <sheetData>
    <row r="2" spans="2:37" s="102" customFormat="1" ht="53" customHeight="1">
      <c r="B2" s="106"/>
      <c r="C2" s="107"/>
      <c r="D2" s="106"/>
      <c r="E2" s="114" t="s">
        <v>196</v>
      </c>
      <c r="F2" s="114"/>
      <c r="G2" s="114" t="s">
        <v>197</v>
      </c>
      <c r="H2" s="114"/>
      <c r="I2" s="106" t="s">
        <v>177</v>
      </c>
      <c r="J2" s="114" t="s">
        <v>199</v>
      </c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06" t="s">
        <v>200</v>
      </c>
      <c r="Y2" s="106" t="s">
        <v>192</v>
      </c>
      <c r="Z2" s="108" t="s">
        <v>204</v>
      </c>
      <c r="AA2" s="108"/>
      <c r="AB2" s="108"/>
      <c r="AC2" s="108"/>
      <c r="AD2" s="108"/>
    </row>
    <row r="3" spans="2:37" s="102" customFormat="1" ht="34" customHeight="1">
      <c r="B3" s="106"/>
      <c r="C3" s="107"/>
      <c r="D3" s="109"/>
      <c r="E3" s="109"/>
      <c r="F3" s="110"/>
      <c r="G3" s="110"/>
      <c r="H3" s="112"/>
      <c r="I3" s="110" t="s">
        <v>198</v>
      </c>
      <c r="J3" s="109"/>
      <c r="K3" s="110"/>
      <c r="L3" s="110"/>
      <c r="M3" s="110"/>
      <c r="N3" s="110"/>
      <c r="O3" s="110"/>
      <c r="P3" s="110"/>
      <c r="Q3" s="110"/>
      <c r="R3" s="111"/>
      <c r="S3" s="110"/>
      <c r="T3" s="110"/>
      <c r="U3" s="110"/>
      <c r="V3" s="110"/>
      <c r="W3" s="113"/>
      <c r="X3" s="112" t="s">
        <v>202</v>
      </c>
      <c r="Y3" s="106"/>
      <c r="Z3" s="106"/>
      <c r="AA3" s="106"/>
      <c r="AB3" s="106"/>
      <c r="AC3" s="106" t="s">
        <v>209</v>
      </c>
      <c r="AD3" s="106" t="s">
        <v>210</v>
      </c>
    </row>
    <row r="4" spans="2:37" ht="185">
      <c r="B4" s="50" t="s">
        <v>0</v>
      </c>
      <c r="C4" s="94" t="s">
        <v>7</v>
      </c>
      <c r="D4" s="93" t="s">
        <v>195</v>
      </c>
      <c r="E4" s="115" t="s">
        <v>186</v>
      </c>
      <c r="F4" s="115" t="s">
        <v>187</v>
      </c>
      <c r="G4" s="115" t="s">
        <v>188</v>
      </c>
      <c r="H4" s="115" t="s">
        <v>189</v>
      </c>
      <c r="I4" s="66" t="s">
        <v>177</v>
      </c>
      <c r="J4" s="115" t="s">
        <v>164</v>
      </c>
      <c r="K4" s="115" t="s">
        <v>165</v>
      </c>
      <c r="L4" s="115" t="s">
        <v>166</v>
      </c>
      <c r="M4" s="115" t="s">
        <v>167</v>
      </c>
      <c r="N4" s="115" t="s">
        <v>168</v>
      </c>
      <c r="O4" s="115" t="s">
        <v>169</v>
      </c>
      <c r="P4" s="115" t="s">
        <v>170</v>
      </c>
      <c r="Q4" s="115" t="s">
        <v>171</v>
      </c>
      <c r="R4" s="116" t="s">
        <v>172</v>
      </c>
      <c r="S4" s="115" t="s">
        <v>173</v>
      </c>
      <c r="T4" s="115" t="s">
        <v>174</v>
      </c>
      <c r="U4" s="115" t="s">
        <v>190</v>
      </c>
      <c r="V4" s="115" t="s">
        <v>175</v>
      </c>
      <c r="W4" s="115" t="s">
        <v>201</v>
      </c>
      <c r="X4" s="66" t="s">
        <v>191</v>
      </c>
      <c r="Y4" s="66" t="s">
        <v>203</v>
      </c>
      <c r="Z4" s="105" t="s">
        <v>205</v>
      </c>
      <c r="AA4" s="105" t="s">
        <v>206</v>
      </c>
      <c r="AB4" s="105" t="s">
        <v>207</v>
      </c>
      <c r="AC4" s="105" t="s">
        <v>208</v>
      </c>
      <c r="AD4" s="105" t="s">
        <v>208</v>
      </c>
    </row>
    <row r="5" spans="2:37" s="22" customFormat="1">
      <c r="B5" s="26" t="s">
        <v>39</v>
      </c>
      <c r="C5" s="95" t="s">
        <v>193</v>
      </c>
      <c r="D5" s="68"/>
      <c r="E5" s="27">
        <v>0</v>
      </c>
      <c r="F5" s="27">
        <v>0.18</v>
      </c>
      <c r="G5" s="27">
        <v>0</v>
      </c>
      <c r="H5" s="27">
        <v>23.67</v>
      </c>
      <c r="I5" s="51">
        <f t="shared" ref="I5:I37" si="0">((E5*1367+F5*1694)+(G5*1367+H5*1694))/1000</f>
        <v>40.401900000000005</v>
      </c>
      <c r="J5" s="27">
        <v>5.7730948654808696</v>
      </c>
      <c r="K5" s="27">
        <v>3.64973663551031</v>
      </c>
      <c r="L5" s="27">
        <v>5.8163052923749401</v>
      </c>
      <c r="M5" s="27">
        <v>5.6229967024504504</v>
      </c>
      <c r="N5" s="27">
        <v>6.39631407318375</v>
      </c>
      <c r="O5" s="27">
        <v>5.6935887029426304</v>
      </c>
      <c r="P5" s="27">
        <v>5.0945544842912298</v>
      </c>
      <c r="Q5" s="27">
        <v>6.1510302295758894</v>
      </c>
      <c r="R5" s="28">
        <v>7.8139763132099898</v>
      </c>
      <c r="S5" s="27">
        <v>3.5423742301292198</v>
      </c>
      <c r="T5" s="27">
        <v>2.5624687876074601</v>
      </c>
      <c r="U5" s="27">
        <f>AVERAGE(J5:T5)</f>
        <v>5.2833127560687947</v>
      </c>
      <c r="V5" s="27">
        <f>STDEV(J5:T5)</f>
        <v>1.4947140916669972</v>
      </c>
      <c r="W5" s="29">
        <f>COUNTIF(J5:T5, "&gt;3")</f>
        <v>10</v>
      </c>
      <c r="X5" s="58">
        <f t="shared" ref="X5:X37" si="1">W5+3*V5</f>
        <v>14.484142275000991</v>
      </c>
      <c r="Y5" s="58">
        <f>I5+X5</f>
        <v>54.886042275000996</v>
      </c>
      <c r="Z5" s="119" t="s">
        <v>211</v>
      </c>
      <c r="AA5" s="117" t="s">
        <v>211</v>
      </c>
      <c r="AC5" s="121">
        <v>1</v>
      </c>
      <c r="AD5" s="122">
        <v>1.2</v>
      </c>
    </row>
    <row r="6" spans="2:37">
      <c r="B6" s="30" t="s">
        <v>23</v>
      </c>
      <c r="C6" s="96" t="s">
        <v>193</v>
      </c>
      <c r="D6" s="69"/>
      <c r="E6" s="10">
        <v>0</v>
      </c>
      <c r="F6" s="10">
        <v>0.06</v>
      </c>
      <c r="G6" s="10">
        <v>0</v>
      </c>
      <c r="H6" s="10">
        <v>0.06</v>
      </c>
      <c r="I6" s="52">
        <f t="shared" si="0"/>
        <v>0.20327999999999999</v>
      </c>
      <c r="J6" s="10">
        <v>6.9624340960333901</v>
      </c>
      <c r="K6" s="10">
        <v>4.91151070654686</v>
      </c>
      <c r="L6" s="10">
        <v>6.6194605118756202</v>
      </c>
      <c r="M6" s="10">
        <v>6.41016522669692</v>
      </c>
      <c r="N6" s="10">
        <v>7.5627523672695096</v>
      </c>
      <c r="O6" s="10">
        <v>6.2452727109754296</v>
      </c>
      <c r="P6" s="10">
        <v>6.2664821304354597</v>
      </c>
      <c r="Q6" s="10">
        <v>6.6901964112388654</v>
      </c>
      <c r="R6" s="25">
        <v>7.7897506310744697</v>
      </c>
      <c r="S6" s="10">
        <v>2.11881517872279</v>
      </c>
      <c r="T6" s="10">
        <v>1.8511388564736799</v>
      </c>
      <c r="U6" s="10">
        <f>AVERAGE(J6:T6)</f>
        <v>5.7661798933948178</v>
      </c>
      <c r="V6" s="10">
        <f>STDEV(J6:T6)</f>
        <v>2.0147271306071071</v>
      </c>
      <c r="W6" s="21">
        <f>COUNTIF(J6:T6, "&gt;3")</f>
        <v>9</v>
      </c>
      <c r="X6" s="59">
        <f t="shared" si="1"/>
        <v>15.044181391821322</v>
      </c>
      <c r="Y6" s="59">
        <f>I6+X6</f>
        <v>15.247461391821322</v>
      </c>
      <c r="Z6" s="120"/>
      <c r="AA6" s="118"/>
      <c r="AC6" s="123" t="s">
        <v>212</v>
      </c>
      <c r="AD6" s="124"/>
    </row>
    <row r="7" spans="2:37">
      <c r="B7" s="30" t="s">
        <v>100</v>
      </c>
      <c r="C7" s="96" t="s">
        <v>193</v>
      </c>
      <c r="D7" s="69"/>
      <c r="E7" s="10">
        <v>0</v>
      </c>
      <c r="F7" s="10">
        <v>0.06</v>
      </c>
      <c r="G7" s="10">
        <v>0</v>
      </c>
      <c r="H7" s="10">
        <v>9.4499999999999993</v>
      </c>
      <c r="I7" s="52">
        <f t="shared" si="0"/>
        <v>16.109939999999998</v>
      </c>
      <c r="J7" s="10">
        <v>6.0296160124511102</v>
      </c>
      <c r="K7" s="10">
        <v>5.2873760636540696</v>
      </c>
      <c r="L7" s="10">
        <v>6.0541900097321903</v>
      </c>
      <c r="M7" s="10">
        <v>6.0932844465420004</v>
      </c>
      <c r="N7" s="10">
        <v>7.98752273843865</v>
      </c>
      <c r="O7" s="10">
        <v>7.3731250346864803</v>
      </c>
      <c r="P7" s="10">
        <v>6.7667627559032004</v>
      </c>
      <c r="Q7" s="10">
        <v>7.3396973068013995</v>
      </c>
      <c r="R7" s="25">
        <v>8.6507832500066399</v>
      </c>
      <c r="S7" s="10">
        <v>3.1150593993128699</v>
      </c>
      <c r="T7" s="10">
        <v>1.7488426113044599</v>
      </c>
      <c r="U7" s="10">
        <f>AVERAGE(J7:T7)</f>
        <v>6.0405690571666417</v>
      </c>
      <c r="V7" s="10">
        <f>STDEV(J7:T7)</f>
        <v>2.0528650818168486</v>
      </c>
      <c r="W7" s="21">
        <f>COUNTIF(J7:T7, "&gt;3")</f>
        <v>10</v>
      </c>
      <c r="X7" s="59">
        <f t="shared" si="1"/>
        <v>16.158595245450545</v>
      </c>
      <c r="Y7" s="59">
        <f>I7+X7</f>
        <v>32.268535245450543</v>
      </c>
      <c r="Z7" s="120"/>
      <c r="AA7" s="118"/>
      <c r="AC7" s="123"/>
      <c r="AD7" s="124"/>
    </row>
    <row r="8" spans="2:37" s="22" customFormat="1">
      <c r="B8" s="30" t="s">
        <v>147</v>
      </c>
      <c r="C8" s="96" t="s">
        <v>193</v>
      </c>
      <c r="D8" s="69"/>
      <c r="E8" s="10">
        <v>0</v>
      </c>
      <c r="F8" s="10">
        <v>0.06</v>
      </c>
      <c r="G8" s="10">
        <v>0</v>
      </c>
      <c r="H8" s="10">
        <v>0.06</v>
      </c>
      <c r="I8" s="52">
        <f t="shared" si="0"/>
        <v>0.20327999999999999</v>
      </c>
      <c r="J8" s="10">
        <v>6.9082296567508203</v>
      </c>
      <c r="K8" s="10">
        <v>5.5414320689086596</v>
      </c>
      <c r="L8" s="10">
        <v>8.0921117435222101</v>
      </c>
      <c r="M8" s="10">
        <v>8.0755519535757596</v>
      </c>
      <c r="N8" s="10">
        <v>8.2277891566747599</v>
      </c>
      <c r="O8" s="10">
        <v>7.8298383799535403</v>
      </c>
      <c r="P8" s="10">
        <v>6.9307056793189297</v>
      </c>
      <c r="Q8" s="10">
        <v>8.792456073343315</v>
      </c>
      <c r="R8" s="25">
        <v>10.5631381238321</v>
      </c>
      <c r="S8" s="10">
        <v>4.3500533799484904</v>
      </c>
      <c r="T8" s="10">
        <v>2.4711904634244801</v>
      </c>
      <c r="U8" s="10">
        <f>AVERAGE(J8:T8)</f>
        <v>7.0711360617502796</v>
      </c>
      <c r="V8" s="10">
        <f>STDEV(J8:T8)</f>
        <v>2.2376725221451568</v>
      </c>
      <c r="W8" s="21">
        <f>COUNTIF(J8:T8, "&gt;3")</f>
        <v>10</v>
      </c>
      <c r="X8" s="59">
        <f t="shared" si="1"/>
        <v>16.713017566435468</v>
      </c>
      <c r="Y8" s="59">
        <f>I8+X8</f>
        <v>16.916297566435468</v>
      </c>
      <c r="Z8" s="120"/>
      <c r="AA8" s="118"/>
      <c r="AB8" s="10"/>
      <c r="AC8" s="123"/>
      <c r="AD8" s="124"/>
      <c r="AE8" s="10"/>
      <c r="AF8" s="10"/>
      <c r="AG8" s="10"/>
      <c r="AH8" s="10"/>
      <c r="AI8" s="10"/>
      <c r="AJ8" s="10"/>
      <c r="AK8" s="10"/>
    </row>
    <row r="9" spans="2:37">
      <c r="B9" s="31" t="s">
        <v>155</v>
      </c>
      <c r="C9" s="97" t="s">
        <v>193</v>
      </c>
      <c r="D9" s="70"/>
      <c r="E9" s="71">
        <v>0</v>
      </c>
      <c r="F9" s="32">
        <v>0.06</v>
      </c>
      <c r="G9" s="32">
        <v>0</v>
      </c>
      <c r="H9" s="72">
        <v>0.18</v>
      </c>
      <c r="I9" s="53">
        <f t="shared" si="0"/>
        <v>0.40655999999999998</v>
      </c>
      <c r="J9" s="71">
        <v>9.3266305323121994</v>
      </c>
      <c r="K9" s="32">
        <v>5.2203647331521896</v>
      </c>
      <c r="L9" s="32">
        <v>9.4863276029261492</v>
      </c>
      <c r="M9" s="32">
        <v>8.9632101810558709</v>
      </c>
      <c r="N9" s="32">
        <v>6.89103912878263</v>
      </c>
      <c r="O9" s="32">
        <v>5.0005484828361002</v>
      </c>
      <c r="P9" s="32">
        <v>5.7158679482175803</v>
      </c>
      <c r="Q9" s="32">
        <v>7.4287093135605797</v>
      </c>
      <c r="R9" s="33">
        <v>8.8749297475773599</v>
      </c>
      <c r="S9" s="32">
        <v>5.8708503076062302</v>
      </c>
      <c r="T9" s="32">
        <v>5.9180045143074196</v>
      </c>
      <c r="U9" s="32">
        <f>AVERAGE(J9:T9)</f>
        <v>7.1542256811213027</v>
      </c>
      <c r="V9" s="32">
        <f>STDEV(J9:T9)</f>
        <v>1.7366119247896321</v>
      </c>
      <c r="W9" s="73">
        <f>COUNTIF(J9:T9, "&gt;3")</f>
        <v>11</v>
      </c>
      <c r="X9" s="60">
        <f t="shared" si="1"/>
        <v>16.209835774368898</v>
      </c>
      <c r="Y9" s="60">
        <f>I9+X9</f>
        <v>16.616395774368897</v>
      </c>
      <c r="Z9" s="120"/>
      <c r="AA9" s="118"/>
      <c r="AC9" s="123"/>
      <c r="AD9" s="124"/>
    </row>
    <row r="10" spans="2:37" s="22" customFormat="1">
      <c r="B10" s="30" t="s">
        <v>151</v>
      </c>
      <c r="C10" s="96" t="s">
        <v>194</v>
      </c>
      <c r="D10" s="74"/>
      <c r="E10" s="10">
        <v>0</v>
      </c>
      <c r="F10" s="10">
        <v>0.12</v>
      </c>
      <c r="G10" s="10">
        <v>0</v>
      </c>
      <c r="H10" s="10">
        <v>0.18</v>
      </c>
      <c r="I10" s="52">
        <f t="shared" si="0"/>
        <v>0.5082000000000001</v>
      </c>
      <c r="J10" s="10">
        <v>6.1693121688443799</v>
      </c>
      <c r="K10" s="10">
        <v>3.3260197123458002</v>
      </c>
      <c r="L10" s="10">
        <v>7.1340311743464797</v>
      </c>
      <c r="M10" s="10">
        <v>6.7475869663535901</v>
      </c>
      <c r="N10" s="10">
        <v>2.9696109029101301</v>
      </c>
      <c r="O10" s="10">
        <v>5.3441975843833198</v>
      </c>
      <c r="P10" s="10">
        <v>2.7726518815025698</v>
      </c>
      <c r="Q10" s="10">
        <v>6.415142495613515</v>
      </c>
      <c r="R10" s="25">
        <v>9.3157324868671605</v>
      </c>
      <c r="S10" s="10">
        <v>9.6165936332803295</v>
      </c>
      <c r="T10" s="10">
        <v>8.6484787271420593</v>
      </c>
      <c r="U10" s="10">
        <f>AVERAGE(J10:T10)</f>
        <v>6.2235779757808496</v>
      </c>
      <c r="V10" s="10">
        <f>STDEV(J10:T10)</f>
        <v>2.4446598332024352</v>
      </c>
      <c r="W10" s="21">
        <f>COUNTIF(J10:T10, "&gt;3")</f>
        <v>9</v>
      </c>
      <c r="X10" s="59">
        <f t="shared" si="1"/>
        <v>16.333979499607306</v>
      </c>
      <c r="Y10" s="59">
        <f>I10+X10</f>
        <v>16.842179499607305</v>
      </c>
      <c r="Z10" s="120"/>
      <c r="AA10" s="118"/>
      <c r="AB10" s="10"/>
      <c r="AC10" s="123"/>
      <c r="AD10" s="124"/>
      <c r="AE10" s="10"/>
      <c r="AF10" s="10"/>
      <c r="AG10" s="10"/>
      <c r="AH10" s="10"/>
      <c r="AI10" s="10"/>
      <c r="AJ10" s="10"/>
      <c r="AK10" s="10"/>
    </row>
    <row r="11" spans="2:37" s="22" customFormat="1">
      <c r="B11" s="30" t="s">
        <v>56</v>
      </c>
      <c r="C11" s="96" t="s">
        <v>194</v>
      </c>
      <c r="D11" s="74"/>
      <c r="E11" s="10">
        <v>0</v>
      </c>
      <c r="F11" s="10">
        <v>0.24</v>
      </c>
      <c r="G11" s="10">
        <v>0.22</v>
      </c>
      <c r="H11" s="10">
        <v>1.65</v>
      </c>
      <c r="I11" s="52">
        <f t="shared" si="0"/>
        <v>3.5024000000000002</v>
      </c>
      <c r="J11" s="10">
        <v>5.8157885067308603</v>
      </c>
      <c r="K11" s="10">
        <v>3.37557024334795</v>
      </c>
      <c r="L11" s="10">
        <v>6.90112048158585</v>
      </c>
      <c r="M11" s="10">
        <v>6.5623164836930004</v>
      </c>
      <c r="N11" s="10">
        <v>2.9571196167010099</v>
      </c>
      <c r="O11" s="10">
        <v>5.6399447292265501</v>
      </c>
      <c r="P11" s="10">
        <v>2.8615160485050102</v>
      </c>
      <c r="Q11" s="10">
        <v>6.4940410064349958</v>
      </c>
      <c r="R11" s="25">
        <v>9.4517058193038306</v>
      </c>
      <c r="S11" s="10">
        <v>9.7951493764896291</v>
      </c>
      <c r="T11" s="10">
        <v>8.7514409679278309</v>
      </c>
      <c r="U11" s="10">
        <f>AVERAGE(J11:T11)</f>
        <v>6.2368830254496848</v>
      </c>
      <c r="V11" s="10">
        <f>STDEV(J11:T11)</f>
        <v>2.4658327646983067</v>
      </c>
      <c r="W11" s="21">
        <f>COUNTIF(J11:T11, "&gt;3")</f>
        <v>9</v>
      </c>
      <c r="X11" s="59">
        <f t="shared" si="1"/>
        <v>16.39749829409492</v>
      </c>
      <c r="Y11" s="59">
        <f>I11+X11</f>
        <v>19.899898294094921</v>
      </c>
      <c r="Z11" s="120"/>
      <c r="AA11" s="118"/>
      <c r="AB11" s="10"/>
      <c r="AC11" s="123"/>
      <c r="AD11" s="124"/>
      <c r="AE11" s="10"/>
      <c r="AF11" s="10"/>
      <c r="AG11" s="10"/>
      <c r="AH11" s="10"/>
      <c r="AI11" s="10"/>
      <c r="AJ11" s="10"/>
      <c r="AK11" s="10"/>
    </row>
    <row r="12" spans="2:37">
      <c r="B12" s="30" t="s">
        <v>90</v>
      </c>
      <c r="C12" s="96" t="s">
        <v>194</v>
      </c>
      <c r="D12" s="74"/>
      <c r="E12" s="10">
        <v>0</v>
      </c>
      <c r="F12" s="10">
        <v>0.41</v>
      </c>
      <c r="G12" s="10">
        <v>3.51</v>
      </c>
      <c r="H12" s="10">
        <v>1.06</v>
      </c>
      <c r="I12" s="52">
        <f t="shared" si="0"/>
        <v>7.2883500000000003</v>
      </c>
      <c r="J12" s="10">
        <v>5.6961972803414502</v>
      </c>
      <c r="K12" s="10">
        <v>4.2938233259666996</v>
      </c>
      <c r="L12" s="10">
        <v>7.6540212148607099</v>
      </c>
      <c r="M12" s="10">
        <v>7.5214959876709901</v>
      </c>
      <c r="N12" s="10">
        <v>4.8260067015474002</v>
      </c>
      <c r="O12" s="10">
        <v>7.11303689116217</v>
      </c>
      <c r="P12" s="10">
        <v>4.4189248195354596</v>
      </c>
      <c r="Q12" s="10">
        <v>8.0474352109536795</v>
      </c>
      <c r="R12" s="25">
        <v>10.9680428871951</v>
      </c>
      <c r="S12" s="10">
        <v>9.7511170269483394</v>
      </c>
      <c r="T12" s="10">
        <v>8.3380105915269809</v>
      </c>
      <c r="U12" s="10">
        <f>AVERAGE(J12:T12)</f>
        <v>7.1480101761553616</v>
      </c>
      <c r="V12" s="10">
        <f>STDEV(J12:T12)</f>
        <v>2.169893863885374</v>
      </c>
      <c r="W12" s="21">
        <f>COUNTIF(J12:T12, "&gt;3")</f>
        <v>11</v>
      </c>
      <c r="X12" s="59">
        <f t="shared" si="1"/>
        <v>17.509681591656122</v>
      </c>
      <c r="Y12" s="59">
        <f>I12+X12</f>
        <v>24.798031591656123</v>
      </c>
      <c r="Z12" s="120"/>
      <c r="AA12" s="118"/>
      <c r="AC12" s="123"/>
      <c r="AD12" s="124"/>
    </row>
    <row r="13" spans="2:37">
      <c r="B13" s="30" t="s">
        <v>43</v>
      </c>
      <c r="C13" s="96" t="s">
        <v>194</v>
      </c>
      <c r="D13" s="74"/>
      <c r="E13" s="10">
        <v>0</v>
      </c>
      <c r="F13" s="10">
        <v>0.12</v>
      </c>
      <c r="G13" s="10">
        <v>0.15</v>
      </c>
      <c r="H13" s="10">
        <v>0.41</v>
      </c>
      <c r="I13" s="52">
        <f t="shared" si="0"/>
        <v>1.1028699999999998</v>
      </c>
      <c r="J13" s="10">
        <v>6.3524552985256797</v>
      </c>
      <c r="K13" s="10">
        <v>3.8972572145330902</v>
      </c>
      <c r="L13" s="10">
        <v>7.6090447930933403</v>
      </c>
      <c r="M13" s="10">
        <v>7.2834892814267</v>
      </c>
      <c r="N13" s="10">
        <v>3.6233227612327301</v>
      </c>
      <c r="O13" s="10">
        <v>6.0052445083503496</v>
      </c>
      <c r="P13" s="10">
        <v>3.4601140193547399</v>
      </c>
      <c r="Q13" s="10">
        <v>7.1052327468685901</v>
      </c>
      <c r="R13" s="25">
        <v>10.0159678603675</v>
      </c>
      <c r="S13" s="10">
        <v>9.99853267379393</v>
      </c>
      <c r="T13" s="10">
        <v>8.9213520379557991</v>
      </c>
      <c r="U13" s="10">
        <f>AVERAGE(J13:T13)</f>
        <v>6.752001199591132</v>
      </c>
      <c r="V13" s="10">
        <f>STDEV(J13:T13)</f>
        <v>2.3776732228189084</v>
      </c>
      <c r="W13" s="21">
        <f>COUNTIF(J13:T13, "&gt;3")</f>
        <v>11</v>
      </c>
      <c r="X13" s="59">
        <f t="shared" si="1"/>
        <v>18.133019668456726</v>
      </c>
      <c r="Y13" s="59">
        <f>I13+X13</f>
        <v>19.235889668456725</v>
      </c>
      <c r="Z13" s="120"/>
      <c r="AA13" s="118"/>
      <c r="AC13" s="123"/>
      <c r="AD13" s="124"/>
    </row>
    <row r="14" spans="2:37">
      <c r="B14" s="30" t="s">
        <v>122</v>
      </c>
      <c r="C14" s="96" t="s">
        <v>194</v>
      </c>
      <c r="D14" s="74"/>
      <c r="E14" s="10">
        <v>0</v>
      </c>
      <c r="F14" s="10">
        <v>0.12</v>
      </c>
      <c r="G14" s="10">
        <v>0.15</v>
      </c>
      <c r="H14" s="10">
        <v>0.83</v>
      </c>
      <c r="I14" s="52">
        <f t="shared" si="0"/>
        <v>1.8143499999999999</v>
      </c>
      <c r="J14" s="10">
        <v>7.38121653435919</v>
      </c>
      <c r="K14" s="10">
        <v>5.8194866080306697</v>
      </c>
      <c r="L14" s="10">
        <v>8.9093563161920795</v>
      </c>
      <c r="M14" s="10">
        <v>8.6578605402081497</v>
      </c>
      <c r="N14" s="10">
        <v>4.8762900446545796</v>
      </c>
      <c r="O14" s="10">
        <v>7.7346821316060801</v>
      </c>
      <c r="P14" s="10">
        <v>5.1785885083741601</v>
      </c>
      <c r="Q14" s="10">
        <v>8.6377535656297688</v>
      </c>
      <c r="R14" s="25">
        <v>11.6132177364351</v>
      </c>
      <c r="S14" s="10">
        <v>12.065131520089</v>
      </c>
      <c r="T14" s="10">
        <v>10.8866564051428</v>
      </c>
      <c r="U14" s="10">
        <f>AVERAGE(J14:T14)</f>
        <v>8.3418399918837807</v>
      </c>
      <c r="V14" s="10">
        <f>STDEV(J14:T14)</f>
        <v>2.4742738815526164</v>
      </c>
      <c r="W14" s="21">
        <f>COUNTIF(J14:T14, "&gt;3")</f>
        <v>11</v>
      </c>
      <c r="X14" s="59">
        <f t="shared" si="1"/>
        <v>18.422821644657851</v>
      </c>
      <c r="Y14" s="59">
        <f>I14+X14</f>
        <v>20.237171644657852</v>
      </c>
      <c r="Z14" s="120"/>
      <c r="AA14" s="118"/>
      <c r="AC14" s="123"/>
      <c r="AD14" s="124"/>
    </row>
    <row r="15" spans="2:37" s="22" customFormat="1">
      <c r="B15" s="40" t="s">
        <v>47</v>
      </c>
      <c r="C15" s="98" t="s">
        <v>194</v>
      </c>
      <c r="D15" s="75"/>
      <c r="E15" s="22">
        <v>0</v>
      </c>
      <c r="F15" s="22">
        <v>0.18</v>
      </c>
      <c r="G15" s="22">
        <v>2.71</v>
      </c>
      <c r="H15" s="22">
        <v>1.36</v>
      </c>
      <c r="I15" s="55">
        <f t="shared" si="0"/>
        <v>6.3133299999999997</v>
      </c>
      <c r="J15" s="22">
        <v>3.2480609147047002</v>
      </c>
      <c r="K15" s="22">
        <v>4.1304965289053897</v>
      </c>
      <c r="L15" s="22">
        <v>5.1398652490146803</v>
      </c>
      <c r="M15" s="22">
        <v>5.2141621848692399</v>
      </c>
      <c r="N15" s="22">
        <v>4.1000645331125201</v>
      </c>
      <c r="O15" s="22">
        <v>7.3875256553309701</v>
      </c>
      <c r="P15" s="22">
        <v>4.1868217498964704</v>
      </c>
      <c r="Q15" s="22">
        <v>7.0071081933711801</v>
      </c>
      <c r="R15" s="24">
        <v>10.017516461667</v>
      </c>
      <c r="S15" s="22">
        <v>10.2961647382997</v>
      </c>
      <c r="T15" s="22">
        <v>8.9028076287593496</v>
      </c>
      <c r="U15" s="22">
        <f>AVERAGE(J15:T15)</f>
        <v>6.3300539852664741</v>
      </c>
      <c r="V15" s="22">
        <f>STDEV(J15:T15)</f>
        <v>2.531559192757705</v>
      </c>
      <c r="W15" s="23">
        <f>COUNTIF(J15:T15, "&gt;3")</f>
        <v>11</v>
      </c>
      <c r="X15" s="62">
        <f t="shared" si="1"/>
        <v>18.594677578273114</v>
      </c>
      <c r="Y15" s="62">
        <f>I15+X15</f>
        <v>24.908007578273114</v>
      </c>
      <c r="Z15" s="120"/>
      <c r="AA15" s="118"/>
      <c r="AC15" s="121"/>
      <c r="AD15" s="122"/>
    </row>
    <row r="16" spans="2:37" s="22" customFormat="1">
      <c r="B16" s="30" t="s">
        <v>17</v>
      </c>
      <c r="C16" s="96" t="s">
        <v>194</v>
      </c>
      <c r="D16" s="74"/>
      <c r="E16" s="10">
        <v>1.1000000000000001</v>
      </c>
      <c r="F16" s="10">
        <v>0</v>
      </c>
      <c r="G16" s="10">
        <v>5.34</v>
      </c>
      <c r="H16" s="10">
        <v>0.47</v>
      </c>
      <c r="I16" s="52">
        <f t="shared" si="0"/>
        <v>9.5996600000000001</v>
      </c>
      <c r="J16" s="10">
        <v>4.7678529217456402</v>
      </c>
      <c r="K16" s="10">
        <v>5.2863629013607696</v>
      </c>
      <c r="L16" s="10">
        <v>6.17536986796223</v>
      </c>
      <c r="M16" s="10">
        <v>6.1546811513808599</v>
      </c>
      <c r="N16" s="10">
        <v>4.2455415450178</v>
      </c>
      <c r="O16" s="10">
        <v>7.9522106741331999</v>
      </c>
      <c r="P16" s="10">
        <v>4.8370203376847796</v>
      </c>
      <c r="Q16" s="10">
        <v>7.5257486861305498</v>
      </c>
      <c r="R16" s="25">
        <v>10.5599067479378</v>
      </c>
      <c r="S16" s="10">
        <v>11.863845125142999</v>
      </c>
      <c r="T16" s="10">
        <v>10.590298490281</v>
      </c>
      <c r="U16" s="10">
        <f>AVERAGE(J16:T16)</f>
        <v>7.2689853135252385</v>
      </c>
      <c r="V16" s="10">
        <f>STDEV(J16:T16)</f>
        <v>2.6680804965534795</v>
      </c>
      <c r="W16" s="21">
        <f>COUNTIF(J16:T16, "&gt;3")</f>
        <v>11</v>
      </c>
      <c r="X16" s="59">
        <f t="shared" si="1"/>
        <v>19.004241489660437</v>
      </c>
      <c r="Y16" s="59">
        <f>I16+X16</f>
        <v>28.603901489660437</v>
      </c>
      <c r="Z16" s="120"/>
      <c r="AA16" s="118"/>
      <c r="AB16" s="10"/>
      <c r="AC16" s="123"/>
      <c r="AD16" s="124"/>
      <c r="AE16" s="10"/>
      <c r="AF16" s="10"/>
      <c r="AG16" s="10"/>
      <c r="AH16" s="10"/>
      <c r="AI16" s="10"/>
      <c r="AJ16" s="10"/>
      <c r="AK16" s="10"/>
    </row>
    <row r="17" spans="2:37">
      <c r="B17" s="41" t="s">
        <v>30</v>
      </c>
      <c r="C17" s="96" t="s">
        <v>194</v>
      </c>
      <c r="D17" s="74"/>
      <c r="E17" s="32">
        <v>0</v>
      </c>
      <c r="F17" s="32">
        <v>0.12</v>
      </c>
      <c r="G17" s="32">
        <v>0</v>
      </c>
      <c r="H17" s="32">
        <v>0.24</v>
      </c>
      <c r="I17" s="53">
        <f t="shared" si="0"/>
        <v>0.60984000000000005</v>
      </c>
      <c r="J17" s="32">
        <v>8.0640066058066697</v>
      </c>
      <c r="K17" s="32">
        <v>7.0327662764037697</v>
      </c>
      <c r="L17" s="32">
        <v>8.0666227680412295</v>
      </c>
      <c r="M17" s="32">
        <v>7.6851877372781301</v>
      </c>
      <c r="N17" s="32">
        <v>4.5331256297850704</v>
      </c>
      <c r="O17" s="32">
        <v>7.9525919061976502</v>
      </c>
      <c r="P17" s="32">
        <v>5.8112692026878099</v>
      </c>
      <c r="Q17" s="32">
        <v>7.4995360098112602</v>
      </c>
      <c r="R17" s="33">
        <v>10.1954096405071</v>
      </c>
      <c r="S17" s="32">
        <v>13.9068569074101</v>
      </c>
      <c r="T17" s="32">
        <v>13.1390001632174</v>
      </c>
      <c r="U17" s="32">
        <f>AVERAGE(J17:T17)</f>
        <v>8.5351248042860171</v>
      </c>
      <c r="V17" s="32">
        <f>STDEV(J17:T17)</f>
        <v>2.8473815336978414</v>
      </c>
      <c r="W17" s="34">
        <f>COUNTIF(J17:T17, "&gt;3")</f>
        <v>11</v>
      </c>
      <c r="X17" s="60">
        <f t="shared" si="1"/>
        <v>19.542144601093526</v>
      </c>
      <c r="Y17" s="60">
        <f>I17+X17</f>
        <v>20.151984601093524</v>
      </c>
      <c r="Z17" s="120"/>
      <c r="AA17" s="118"/>
      <c r="AC17" s="123"/>
      <c r="AD17" s="124"/>
    </row>
    <row r="18" spans="2:37" s="22" customFormat="1">
      <c r="B18" s="46" t="s">
        <v>133</v>
      </c>
      <c r="C18" s="99" t="s">
        <v>137</v>
      </c>
      <c r="D18" s="76"/>
      <c r="E18" s="47">
        <v>0</v>
      </c>
      <c r="F18" s="47">
        <v>0.24</v>
      </c>
      <c r="G18" s="47">
        <v>2.71</v>
      </c>
      <c r="H18" s="47">
        <v>7.14</v>
      </c>
      <c r="I18" s="57">
        <f t="shared" si="0"/>
        <v>16.206289999999999</v>
      </c>
      <c r="J18" s="47">
        <v>7.3504096147798501</v>
      </c>
      <c r="K18" s="47">
        <v>6.22784295864688</v>
      </c>
      <c r="L18" s="47">
        <v>6.2521905212769298</v>
      </c>
      <c r="M18" s="47">
        <v>6.1470392105797496</v>
      </c>
      <c r="N18" s="47">
        <v>8.6407467433245095</v>
      </c>
      <c r="O18" s="47">
        <v>7.3387355815780904</v>
      </c>
      <c r="P18" s="47">
        <v>7.5063543475431</v>
      </c>
      <c r="Q18" s="47">
        <v>6.9307227249248697</v>
      </c>
      <c r="R18" s="48">
        <v>7.4224457887839597</v>
      </c>
      <c r="S18" s="47">
        <v>2.7870228481153401</v>
      </c>
      <c r="T18" s="47">
        <v>3.1973104043300902</v>
      </c>
      <c r="U18" s="47">
        <f>AVERAGE(J18:T18)</f>
        <v>6.3455291585348528</v>
      </c>
      <c r="V18" s="47">
        <f>STDEV(J18:T18)</f>
        <v>1.8097014239272431</v>
      </c>
      <c r="W18" s="49">
        <f>COUNTIF(J18:T18, "&gt;3")</f>
        <v>10</v>
      </c>
      <c r="X18" s="64">
        <f t="shared" si="1"/>
        <v>15.429104271781728</v>
      </c>
      <c r="Y18" s="64">
        <f>I18+X18</f>
        <v>31.635394271781728</v>
      </c>
      <c r="Z18" s="103"/>
      <c r="AC18" s="121"/>
      <c r="AD18" s="122"/>
    </row>
    <row r="19" spans="2:37">
      <c r="B19" s="35" t="s">
        <v>130</v>
      </c>
      <c r="C19" s="100" t="s">
        <v>70</v>
      </c>
      <c r="D19" s="77"/>
      <c r="E19" s="36">
        <v>0</v>
      </c>
      <c r="F19" s="36">
        <v>0.06</v>
      </c>
      <c r="G19" s="36">
        <v>0</v>
      </c>
      <c r="H19" s="36">
        <v>3.25</v>
      </c>
      <c r="I19" s="54">
        <f t="shared" si="0"/>
        <v>5.6071400000000002</v>
      </c>
      <c r="J19" s="36">
        <v>7.7454540653319199</v>
      </c>
      <c r="K19" s="36">
        <v>5.6609821508281497</v>
      </c>
      <c r="L19" s="36">
        <v>7.0501686068689597</v>
      </c>
      <c r="M19" s="36">
        <v>6.8045116581735199</v>
      </c>
      <c r="N19" s="36">
        <v>8.19754113221998</v>
      </c>
      <c r="O19" s="36">
        <v>6.5141622530669299</v>
      </c>
      <c r="P19" s="36">
        <v>6.9318882107203601</v>
      </c>
      <c r="Q19" s="36">
        <v>6.8726608115908752</v>
      </c>
      <c r="R19" s="37">
        <v>7.5484549980438302</v>
      </c>
      <c r="S19" s="36">
        <v>1.45050173782251</v>
      </c>
      <c r="T19" s="36">
        <v>2.2738869234559602</v>
      </c>
      <c r="U19" s="36">
        <f>AVERAGE(J19:T19)</f>
        <v>6.0954738680111822</v>
      </c>
      <c r="V19" s="36">
        <f>STDEV(J19:T19)</f>
        <v>2.2025992965218792</v>
      </c>
      <c r="W19" s="38">
        <f>COUNTIF(J19:T19, "&gt;3")</f>
        <v>9</v>
      </c>
      <c r="X19" s="61">
        <f t="shared" si="1"/>
        <v>15.607797889565639</v>
      </c>
      <c r="Y19" s="61">
        <f>I19+X19</f>
        <v>21.21493788956564</v>
      </c>
      <c r="Z19" s="104"/>
      <c r="AC19" s="123"/>
      <c r="AD19" s="124"/>
    </row>
    <row r="20" spans="2:37">
      <c r="B20" s="30" t="s">
        <v>77</v>
      </c>
      <c r="C20" s="96" t="s">
        <v>70</v>
      </c>
      <c r="D20" s="78"/>
      <c r="E20" s="10">
        <v>0</v>
      </c>
      <c r="F20" s="10">
        <v>0.12</v>
      </c>
      <c r="G20" s="10">
        <v>0</v>
      </c>
      <c r="H20" s="10">
        <v>0.18</v>
      </c>
      <c r="I20" s="52">
        <f t="shared" si="0"/>
        <v>0.5082000000000001</v>
      </c>
      <c r="J20" s="10">
        <v>7.7342763632701601</v>
      </c>
      <c r="K20" s="10">
        <v>4.5894268708979897</v>
      </c>
      <c r="L20" s="10">
        <v>7.95322154860252</v>
      </c>
      <c r="M20" s="10">
        <v>7.6152982651914201</v>
      </c>
      <c r="N20" s="10">
        <v>7.0761869897188703</v>
      </c>
      <c r="O20" s="10">
        <v>5.6224181970118199</v>
      </c>
      <c r="P20" s="10">
        <v>5.7220816175591898</v>
      </c>
      <c r="Q20" s="10">
        <v>7.1192308423067354</v>
      </c>
      <c r="R20" s="25">
        <v>8.5681531575831595</v>
      </c>
      <c r="S20" s="10">
        <v>3.5834853398552702</v>
      </c>
      <c r="T20" s="10">
        <v>3.2085806973039399</v>
      </c>
      <c r="U20" s="10">
        <f>AVERAGE(J20:T20)</f>
        <v>6.2538508990273707</v>
      </c>
      <c r="V20" s="10">
        <f>STDEV(J20:T20)</f>
        <v>1.832225125886848</v>
      </c>
      <c r="W20" s="21">
        <f>COUNTIF(J20:T20, "&gt;3")</f>
        <v>11</v>
      </c>
      <c r="X20" s="59">
        <f t="shared" si="1"/>
        <v>16.496675377660544</v>
      </c>
      <c r="Y20" s="59">
        <f>I20+X20</f>
        <v>17.004875377660543</v>
      </c>
      <c r="Z20" s="104"/>
      <c r="AC20" s="123"/>
      <c r="AD20" s="124"/>
    </row>
    <row r="21" spans="2:37" s="22" customFormat="1">
      <c r="B21" s="31" t="s">
        <v>66</v>
      </c>
      <c r="C21" s="97" t="s">
        <v>70</v>
      </c>
      <c r="D21" s="79"/>
      <c r="E21" s="32">
        <v>0</v>
      </c>
      <c r="F21" s="32">
        <v>0.35</v>
      </c>
      <c r="G21" s="32">
        <v>6.88</v>
      </c>
      <c r="H21" s="32">
        <v>30.7</v>
      </c>
      <c r="I21" s="53">
        <f t="shared" si="0"/>
        <v>62.003659999999996</v>
      </c>
      <c r="J21" s="32">
        <v>9.1357108409711394</v>
      </c>
      <c r="K21" s="32">
        <v>7.2155893488459304</v>
      </c>
      <c r="L21" s="32">
        <v>8.4166941258036108</v>
      </c>
      <c r="M21" s="32">
        <v>8.2063688658038192</v>
      </c>
      <c r="N21" s="32">
        <v>9.7293772983179299</v>
      </c>
      <c r="O21" s="32">
        <v>7.7714681537919397</v>
      </c>
      <c r="P21" s="32">
        <v>8.4616792601139892</v>
      </c>
      <c r="Q21" s="32">
        <v>8.1947572189097855</v>
      </c>
      <c r="R21" s="33">
        <v>8.4385012266466095</v>
      </c>
      <c r="S21" s="32">
        <v>0.71051699045054395</v>
      </c>
      <c r="T21" s="32">
        <v>2.7165102663752401</v>
      </c>
      <c r="U21" s="32">
        <f>AVERAGE(J21:T21)</f>
        <v>7.1815612360027758</v>
      </c>
      <c r="V21" s="32">
        <f>STDEV(J21:T21)</f>
        <v>2.8158703728768137</v>
      </c>
      <c r="W21" s="34">
        <f>COUNTIF(J21:T21, "&gt;3")</f>
        <v>9</v>
      </c>
      <c r="X21" s="60">
        <f t="shared" si="1"/>
        <v>17.447611118630441</v>
      </c>
      <c r="Y21" s="60">
        <f>I21+X21</f>
        <v>79.451271118630444</v>
      </c>
      <c r="Z21" s="103"/>
      <c r="AC21" s="121"/>
      <c r="AD21" s="122"/>
    </row>
    <row r="22" spans="2:37">
      <c r="B22" s="35" t="s">
        <v>143</v>
      </c>
      <c r="C22" s="100" t="s">
        <v>64</v>
      </c>
      <c r="D22" s="80"/>
      <c r="E22" s="36">
        <v>0</v>
      </c>
      <c r="F22" s="36">
        <v>0</v>
      </c>
      <c r="G22" s="36">
        <v>0.22</v>
      </c>
      <c r="H22" s="36">
        <v>0.3</v>
      </c>
      <c r="I22" s="54">
        <f t="shared" si="0"/>
        <v>0.8089400000000001</v>
      </c>
      <c r="J22" s="36">
        <v>7.3255418747966097</v>
      </c>
      <c r="K22" s="36">
        <v>4.9974736241369797</v>
      </c>
      <c r="L22" s="36">
        <v>5.5925993669383898</v>
      </c>
      <c r="M22" s="36">
        <v>5.13851665765322</v>
      </c>
      <c r="N22" s="36">
        <v>7.02003208321179</v>
      </c>
      <c r="O22" s="36">
        <v>5.2411548188644996</v>
      </c>
      <c r="P22" s="36">
        <v>5.9700165334336601</v>
      </c>
      <c r="Q22" s="36">
        <v>4.8254727449868753</v>
      </c>
      <c r="R22" s="37">
        <v>5.2258395818636298</v>
      </c>
      <c r="S22" s="36">
        <v>3.7421571166135199</v>
      </c>
      <c r="T22" s="36">
        <v>4.5259805005466998</v>
      </c>
      <c r="U22" s="36">
        <f>AVERAGE(J22:T22)</f>
        <v>5.4186168093678067</v>
      </c>
      <c r="V22" s="36">
        <f>STDEV(J22:T22)</f>
        <v>1.0401353627216294</v>
      </c>
      <c r="W22" s="38">
        <f>COUNTIF(J22:T22, "&gt;3")</f>
        <v>11</v>
      </c>
      <c r="X22" s="61">
        <f t="shared" si="1"/>
        <v>14.120406088164888</v>
      </c>
      <c r="Y22" s="61">
        <f>I22+X22</f>
        <v>14.929346088164888</v>
      </c>
      <c r="Z22" s="104"/>
      <c r="AC22" s="123"/>
      <c r="AD22" s="124"/>
    </row>
    <row r="23" spans="2:37">
      <c r="B23" s="40" t="s">
        <v>59</v>
      </c>
      <c r="C23" s="98" t="s">
        <v>64</v>
      </c>
      <c r="D23" s="81"/>
      <c r="E23" s="22">
        <v>1.68</v>
      </c>
      <c r="F23" s="22">
        <v>0</v>
      </c>
      <c r="G23" s="22">
        <v>36.21</v>
      </c>
      <c r="H23" s="22">
        <v>0.12</v>
      </c>
      <c r="I23" s="55">
        <f t="shared" si="0"/>
        <v>51.998909999999995</v>
      </c>
      <c r="J23" s="22">
        <v>6.8192794007243496</v>
      </c>
      <c r="K23" s="22">
        <v>5.5408282972772502</v>
      </c>
      <c r="L23" s="22">
        <v>5.0490528968519</v>
      </c>
      <c r="M23" s="22">
        <v>4.8145576034014299</v>
      </c>
      <c r="N23" s="22">
        <v>7.6266351915872503</v>
      </c>
      <c r="O23" s="22">
        <v>6.42776048667473</v>
      </c>
      <c r="P23" s="22">
        <v>6.6375230154968001</v>
      </c>
      <c r="Q23" s="22">
        <v>5.5292154040599248</v>
      </c>
      <c r="R23" s="24">
        <v>6.0040197758915097</v>
      </c>
      <c r="S23" s="22">
        <v>4.0854826731771396</v>
      </c>
      <c r="T23" s="22">
        <v>4.4913268558094002</v>
      </c>
      <c r="U23" s="22">
        <f>AVERAGE(J23:T23)</f>
        <v>5.7296074182683343</v>
      </c>
      <c r="V23" s="22">
        <f>STDEV(J23:T23)</f>
        <v>1.085627931093293</v>
      </c>
      <c r="W23" s="23">
        <f>COUNTIF(J23:T23, "&gt;3")</f>
        <v>11</v>
      </c>
      <c r="X23" s="62">
        <f t="shared" si="1"/>
        <v>14.256883793279879</v>
      </c>
      <c r="Y23" s="62">
        <f>I23+X23</f>
        <v>66.255793793279878</v>
      </c>
      <c r="Z23" s="104"/>
      <c r="AC23" s="123"/>
      <c r="AD23" s="124"/>
    </row>
    <row r="24" spans="2:37">
      <c r="B24" s="30" t="s">
        <v>118</v>
      </c>
      <c r="C24" s="96" t="s">
        <v>64</v>
      </c>
      <c r="D24" s="82"/>
      <c r="E24" s="10">
        <v>0</v>
      </c>
      <c r="F24" s="10">
        <v>0</v>
      </c>
      <c r="G24" s="10">
        <v>0</v>
      </c>
      <c r="H24" s="10">
        <v>0</v>
      </c>
      <c r="I24" s="52">
        <f t="shared" si="0"/>
        <v>0</v>
      </c>
      <c r="J24" s="10">
        <v>6.19122236018557</v>
      </c>
      <c r="K24" s="10">
        <v>2.7731765336438898</v>
      </c>
      <c r="L24" s="10">
        <v>6.5342898595089096</v>
      </c>
      <c r="M24" s="10">
        <v>6.1826429692129796</v>
      </c>
      <c r="N24" s="10">
        <v>5.3339627877340297</v>
      </c>
      <c r="O24" s="10">
        <v>4.6932018366666997</v>
      </c>
      <c r="P24" s="10">
        <v>3.9823806471075698</v>
      </c>
      <c r="Q24" s="10">
        <v>5.9469314037063201</v>
      </c>
      <c r="R24" s="25">
        <v>7.9629791648566002</v>
      </c>
      <c r="S24" s="10">
        <v>4.8607139032952098</v>
      </c>
      <c r="T24" s="10">
        <v>4.0784858193084297</v>
      </c>
      <c r="U24" s="10">
        <f>AVERAGE(J24:T24)</f>
        <v>5.3218170259296551</v>
      </c>
      <c r="V24" s="10">
        <f>STDEV(J24:T24)</f>
        <v>1.4414206210550844</v>
      </c>
      <c r="W24" s="21">
        <f>COUNTIF(J24:T24, "&gt;3")</f>
        <v>10</v>
      </c>
      <c r="X24" s="59">
        <f t="shared" si="1"/>
        <v>14.324261863165253</v>
      </c>
      <c r="Y24" s="59">
        <f>I24+X24</f>
        <v>14.324261863165253</v>
      </c>
      <c r="Z24" s="104"/>
      <c r="AC24" s="123"/>
      <c r="AD24" s="124"/>
    </row>
    <row r="25" spans="2:37" s="22" customFormat="1">
      <c r="B25" s="30" t="s">
        <v>111</v>
      </c>
      <c r="C25" s="96" t="s">
        <v>64</v>
      </c>
      <c r="D25" s="82"/>
      <c r="E25" s="10">
        <v>7.0000000000000007E-2</v>
      </c>
      <c r="F25" s="10">
        <v>0</v>
      </c>
      <c r="G25" s="10">
        <v>2.56</v>
      </c>
      <c r="H25" s="10">
        <v>1.53</v>
      </c>
      <c r="I25" s="52">
        <f t="shared" si="0"/>
        <v>6.18703</v>
      </c>
      <c r="J25" s="10">
        <v>8.4002222013480594</v>
      </c>
      <c r="K25" s="10">
        <v>6.39095955025142</v>
      </c>
      <c r="L25" s="10">
        <v>6.97556172747439</v>
      </c>
      <c r="M25" s="10">
        <v>6.6612455949218701</v>
      </c>
      <c r="N25" s="10">
        <v>8.6273185388548299</v>
      </c>
      <c r="O25" s="10">
        <v>6.65212132001807</v>
      </c>
      <c r="P25" s="10">
        <v>7.4918981401993303</v>
      </c>
      <c r="Q25" s="10">
        <v>6.5300268414738198</v>
      </c>
      <c r="R25" s="25">
        <v>6.5466445374524902</v>
      </c>
      <c r="S25" s="10">
        <v>2.5083116619219799</v>
      </c>
      <c r="T25" s="10">
        <v>3.88267165304539</v>
      </c>
      <c r="U25" s="10">
        <f>AVERAGE(J25:T25)</f>
        <v>6.4242710697237868</v>
      </c>
      <c r="V25" s="10">
        <f>STDEV(J25:T25)</f>
        <v>1.7925221762506212</v>
      </c>
      <c r="W25" s="21">
        <f>COUNTIF(J25:T25, "&gt;3")</f>
        <v>10</v>
      </c>
      <c r="X25" s="59">
        <f t="shared" si="1"/>
        <v>15.377566528751863</v>
      </c>
      <c r="Y25" s="59">
        <f>I25+X25</f>
        <v>21.564596528751864</v>
      </c>
      <c r="Z25" s="103"/>
      <c r="AC25" s="121"/>
      <c r="AD25" s="122"/>
    </row>
    <row r="26" spans="2:37">
      <c r="B26" s="30" t="s">
        <v>115</v>
      </c>
      <c r="C26" s="96" t="s">
        <v>64</v>
      </c>
      <c r="D26" s="82"/>
      <c r="E26" s="10">
        <v>0</v>
      </c>
      <c r="F26" s="10">
        <v>0</v>
      </c>
      <c r="G26" s="10">
        <v>0</v>
      </c>
      <c r="H26" s="10">
        <v>0.06</v>
      </c>
      <c r="I26" s="52">
        <f t="shared" si="0"/>
        <v>0.10163999999999999</v>
      </c>
      <c r="J26" s="10">
        <v>9.26464212924121</v>
      </c>
      <c r="K26" s="10">
        <v>5.3785266933509996</v>
      </c>
      <c r="L26" s="10">
        <v>7.9998866503076496</v>
      </c>
      <c r="M26" s="10">
        <v>7.3465651760140203</v>
      </c>
      <c r="N26" s="10">
        <v>7.0865379218270599</v>
      </c>
      <c r="O26" s="10">
        <v>3.9929859615612999</v>
      </c>
      <c r="P26" s="10">
        <v>5.9680744695927102</v>
      </c>
      <c r="Q26" s="10">
        <v>5.401618631314105</v>
      </c>
      <c r="R26" s="25">
        <v>5.5876189419319502</v>
      </c>
      <c r="S26" s="10">
        <v>4.1426776213584002</v>
      </c>
      <c r="T26" s="10">
        <v>5.4250573535453199</v>
      </c>
      <c r="U26" s="10">
        <f>AVERAGE(J26:T26)</f>
        <v>6.1449265045495221</v>
      </c>
      <c r="V26" s="10">
        <f>STDEV(J26:T26)</f>
        <v>1.6169067441013611</v>
      </c>
      <c r="W26" s="21">
        <f>COUNTIF(J26:T26, "&gt;3")</f>
        <v>11</v>
      </c>
      <c r="X26" s="59">
        <f t="shared" si="1"/>
        <v>15.850720232304084</v>
      </c>
      <c r="Y26" s="59">
        <f>I26+X26</f>
        <v>15.952360232304084</v>
      </c>
      <c r="Z26" s="104"/>
      <c r="AC26" s="123"/>
      <c r="AD26" s="124"/>
    </row>
    <row r="27" spans="2:37" s="22" customFormat="1">
      <c r="B27" s="30" t="s">
        <v>72</v>
      </c>
      <c r="C27" s="96" t="s">
        <v>64</v>
      </c>
      <c r="D27" s="82"/>
      <c r="E27" s="10">
        <v>7.0000000000000007E-2</v>
      </c>
      <c r="F27" s="10">
        <v>0</v>
      </c>
      <c r="G27" s="10">
        <v>1.46</v>
      </c>
      <c r="H27" s="10">
        <v>0.06</v>
      </c>
      <c r="I27" s="52">
        <f t="shared" si="0"/>
        <v>2.1931500000000002</v>
      </c>
      <c r="J27" s="10">
        <v>10.4418621411962</v>
      </c>
      <c r="K27" s="10">
        <v>7.0685199084031902</v>
      </c>
      <c r="L27" s="10">
        <v>8.9248192534828199</v>
      </c>
      <c r="M27" s="10">
        <v>8.3388568698453103</v>
      </c>
      <c r="N27" s="10">
        <v>8.8559411463893998</v>
      </c>
      <c r="O27" s="10">
        <v>5.7430385764926202</v>
      </c>
      <c r="P27" s="10">
        <v>7.7627909540443802</v>
      </c>
      <c r="Q27" s="10">
        <v>6.6363868264644506</v>
      </c>
      <c r="R27" s="25">
        <v>6.0202971431326402</v>
      </c>
      <c r="S27" s="10">
        <v>3.75028729780243</v>
      </c>
      <c r="T27" s="10">
        <v>5.6842800247969603</v>
      </c>
      <c r="U27" s="10">
        <f>AVERAGE(J27:T27)</f>
        <v>7.2024618310954915</v>
      </c>
      <c r="V27" s="10">
        <f>STDEV(J27:T27)</f>
        <v>1.894407074947599</v>
      </c>
      <c r="W27" s="21">
        <f>COUNTIF(J27:T27, "&gt;3")</f>
        <v>11</v>
      </c>
      <c r="X27" s="59">
        <f t="shared" si="1"/>
        <v>16.683221224842796</v>
      </c>
      <c r="Y27" s="59">
        <f>I27+X27</f>
        <v>18.876371224842796</v>
      </c>
      <c r="Z27" s="103"/>
      <c r="AC27" s="121"/>
      <c r="AD27" s="122"/>
    </row>
    <row r="28" spans="2:37" s="22" customFormat="1">
      <c r="B28" s="30" t="s">
        <v>139</v>
      </c>
      <c r="C28" s="96" t="s">
        <v>64</v>
      </c>
      <c r="D28" s="82"/>
      <c r="E28" s="10">
        <v>0</v>
      </c>
      <c r="F28" s="10">
        <v>0</v>
      </c>
      <c r="G28" s="10">
        <v>0.8</v>
      </c>
      <c r="H28" s="10">
        <v>0</v>
      </c>
      <c r="I28" s="52">
        <f t="shared" si="0"/>
        <v>1.0936000000000001</v>
      </c>
      <c r="J28" s="10">
        <v>10.8368469135112</v>
      </c>
      <c r="K28" s="10">
        <v>6.9986978448505903</v>
      </c>
      <c r="L28" s="10">
        <v>8.9774372042887194</v>
      </c>
      <c r="M28" s="10">
        <v>8.2285183662630104</v>
      </c>
      <c r="N28" s="10">
        <v>8.1849338189371306</v>
      </c>
      <c r="O28" s="10">
        <v>4.6662775238269703</v>
      </c>
      <c r="P28" s="10">
        <v>7.3009816247578199</v>
      </c>
      <c r="Q28" s="10">
        <v>5.6799268374633298</v>
      </c>
      <c r="R28" s="25">
        <v>4.6187967705166901</v>
      </c>
      <c r="S28" s="10">
        <v>5.6169065776545102</v>
      </c>
      <c r="T28" s="10">
        <v>7.2887642152221899</v>
      </c>
      <c r="U28" s="10">
        <f>AVERAGE(J28:T28)</f>
        <v>7.1270988815720138</v>
      </c>
      <c r="V28" s="10">
        <f>STDEV(J28:T28)</f>
        <v>1.905601969845526</v>
      </c>
      <c r="W28" s="21">
        <f>COUNTIF(J28:T28, "&gt;3")</f>
        <v>11</v>
      </c>
      <c r="X28" s="59">
        <f t="shared" si="1"/>
        <v>16.716805909536578</v>
      </c>
      <c r="Y28" s="59">
        <f>I28+X28</f>
        <v>17.810405909536577</v>
      </c>
      <c r="Z28" s="104"/>
      <c r="AA28" s="10"/>
      <c r="AB28" s="10"/>
      <c r="AC28" s="123"/>
      <c r="AD28" s="124"/>
      <c r="AE28" s="10"/>
      <c r="AF28" s="10"/>
      <c r="AG28" s="10"/>
      <c r="AH28" s="10"/>
      <c r="AI28" s="10"/>
      <c r="AJ28" s="10"/>
      <c r="AK28" s="10"/>
    </row>
    <row r="29" spans="2:37">
      <c r="B29" s="31" t="s">
        <v>82</v>
      </c>
      <c r="C29" s="97" t="s">
        <v>64</v>
      </c>
      <c r="D29" s="83"/>
      <c r="E29" s="32">
        <v>0</v>
      </c>
      <c r="F29" s="32">
        <v>0</v>
      </c>
      <c r="G29" s="32">
        <v>0</v>
      </c>
      <c r="H29" s="32">
        <v>0.06</v>
      </c>
      <c r="I29" s="53">
        <f t="shared" si="0"/>
        <v>0.10163999999999999</v>
      </c>
      <c r="J29" s="32">
        <v>10.823020783250399</v>
      </c>
      <c r="K29" s="32">
        <v>6.6160929307672802</v>
      </c>
      <c r="L29" s="32">
        <v>9.2961408282074096</v>
      </c>
      <c r="M29" s="32">
        <v>8.5302072265369109</v>
      </c>
      <c r="N29" s="32">
        <v>7.7449074177341304</v>
      </c>
      <c r="O29" s="32">
        <v>4.0884515272506396</v>
      </c>
      <c r="P29" s="32">
        <v>6.8290628498045498</v>
      </c>
      <c r="Q29" s="32">
        <v>5.8023325198160798</v>
      </c>
      <c r="R29" s="33">
        <v>5.3133026364404898</v>
      </c>
      <c r="S29" s="32">
        <v>5.7978186503267199</v>
      </c>
      <c r="T29" s="32">
        <v>7.2759248388314202</v>
      </c>
      <c r="U29" s="32">
        <f>AVERAGE(J29:T29)</f>
        <v>7.1015692917241857</v>
      </c>
      <c r="V29" s="32">
        <f>STDEV(J29:T29)</f>
        <v>1.9267885420522852</v>
      </c>
      <c r="W29" s="34">
        <f>COUNTIF(J29:T29, "&gt;3")</f>
        <v>11</v>
      </c>
      <c r="X29" s="60">
        <f t="shared" si="1"/>
        <v>16.780365626156858</v>
      </c>
      <c r="Y29" s="60">
        <f>I29+X29</f>
        <v>16.882005626156857</v>
      </c>
      <c r="Z29" s="104"/>
      <c r="AC29" s="123"/>
      <c r="AD29" s="124"/>
    </row>
    <row r="30" spans="2:37">
      <c r="B30" s="35" t="s">
        <v>51</v>
      </c>
      <c r="C30" s="100" t="s">
        <v>15</v>
      </c>
      <c r="D30" s="84"/>
      <c r="E30" s="36">
        <v>1.83</v>
      </c>
      <c r="F30" s="36">
        <v>0</v>
      </c>
      <c r="G30" s="36">
        <v>5.41</v>
      </c>
      <c r="H30" s="36">
        <v>0</v>
      </c>
      <c r="I30" s="54">
        <f t="shared" si="0"/>
        <v>9.8970800000000008</v>
      </c>
      <c r="J30" s="36">
        <v>4.3178126140505499</v>
      </c>
      <c r="K30" s="36">
        <v>2.01158580365508</v>
      </c>
      <c r="L30" s="36">
        <v>4.7542042198748797</v>
      </c>
      <c r="M30" s="36">
        <v>4.38433728395625</v>
      </c>
      <c r="N30" s="36">
        <v>1.94001919716728</v>
      </c>
      <c r="O30" s="36">
        <v>4.9108588565696998</v>
      </c>
      <c r="P30" s="36">
        <v>1.70668188102914</v>
      </c>
      <c r="Q30" s="36">
        <v>4.906687899853285</v>
      </c>
      <c r="R30" s="37">
        <v>7.9114446082091199</v>
      </c>
      <c r="S30" s="36">
        <v>8.8444900014328809</v>
      </c>
      <c r="T30" s="36">
        <v>7.8976195791143597</v>
      </c>
      <c r="U30" s="36">
        <f>AVERAGE(J30:T30)</f>
        <v>4.8714310859011389</v>
      </c>
      <c r="V30" s="36">
        <f>STDEV(J30:T30)</f>
        <v>2.4805748910788106</v>
      </c>
      <c r="W30" s="38">
        <f>COUNTIF(J30:T30, "&gt;3")</f>
        <v>8</v>
      </c>
      <c r="X30" s="61">
        <f t="shared" si="1"/>
        <v>15.441724673236433</v>
      </c>
      <c r="Y30" s="61">
        <f>I30+X30</f>
        <v>25.338804673236432</v>
      </c>
      <c r="Z30" s="104"/>
      <c r="AC30" s="123"/>
      <c r="AD30" s="124"/>
    </row>
    <row r="31" spans="2:37">
      <c r="B31" s="30" t="s">
        <v>103</v>
      </c>
      <c r="C31" s="96" t="s">
        <v>15</v>
      </c>
      <c r="D31" s="85"/>
      <c r="E31" s="10">
        <v>0.15</v>
      </c>
      <c r="F31" s="10">
        <v>0</v>
      </c>
      <c r="G31" s="10">
        <v>2.56</v>
      </c>
      <c r="H31" s="10">
        <v>2.0099999999999998</v>
      </c>
      <c r="I31" s="52">
        <f t="shared" si="0"/>
        <v>7.1095099999999993</v>
      </c>
      <c r="J31" s="10">
        <v>3.5965841252986301</v>
      </c>
      <c r="K31" s="10">
        <v>2.8889804184805201</v>
      </c>
      <c r="L31" s="10">
        <v>4.8369001860360799</v>
      </c>
      <c r="M31" s="10">
        <v>4.7001416687265403</v>
      </c>
      <c r="N31" s="10">
        <v>3.0028445082064001</v>
      </c>
      <c r="O31" s="10">
        <v>6.1023680855774796</v>
      </c>
      <c r="P31" s="10">
        <v>2.9038152237274502</v>
      </c>
      <c r="Q31" s="10">
        <v>5.9415195224325306</v>
      </c>
      <c r="R31" s="25">
        <v>8.9551037610016007</v>
      </c>
      <c r="S31" s="10">
        <v>9.3666467966106097</v>
      </c>
      <c r="T31" s="10">
        <v>8.1564824843712405</v>
      </c>
      <c r="U31" s="10">
        <f>AVERAGE(J31:T31)</f>
        <v>5.4955806164062801</v>
      </c>
      <c r="V31" s="10">
        <f>STDEV(J31:T31)</f>
        <v>2.4289714181278135</v>
      </c>
      <c r="W31" s="21">
        <f>COUNTIF(J31:T31, "&gt;3")</f>
        <v>9</v>
      </c>
      <c r="X31" s="59">
        <f t="shared" si="1"/>
        <v>16.28691425438344</v>
      </c>
      <c r="Y31" s="59">
        <f>I31+X31</f>
        <v>23.39642425438344</v>
      </c>
      <c r="Z31" s="104"/>
      <c r="AC31" s="123"/>
      <c r="AD31" s="124"/>
    </row>
    <row r="32" spans="2:37">
      <c r="B32" s="42" t="s">
        <v>9</v>
      </c>
      <c r="C32" s="101" t="s">
        <v>15</v>
      </c>
      <c r="D32" s="86"/>
      <c r="E32" s="43">
        <v>0.37</v>
      </c>
      <c r="F32" s="43">
        <v>0</v>
      </c>
      <c r="G32" s="43">
        <v>8.34</v>
      </c>
      <c r="H32" s="43">
        <v>0</v>
      </c>
      <c r="I32" s="56">
        <f t="shared" si="0"/>
        <v>11.906570000000002</v>
      </c>
      <c r="J32" s="43">
        <v>4.8435894564572104</v>
      </c>
      <c r="K32" s="43">
        <v>4.5064413017898204</v>
      </c>
      <c r="L32" s="43">
        <v>6.4690783917793802</v>
      </c>
      <c r="M32" s="43">
        <v>6.3720099342054199</v>
      </c>
      <c r="N32" s="43">
        <v>3.8473780733866501</v>
      </c>
      <c r="O32" s="43">
        <v>7.2887781492309598</v>
      </c>
      <c r="P32" s="43">
        <v>4.1500177290076001</v>
      </c>
      <c r="Q32" s="43">
        <v>7.3607508833365003</v>
      </c>
      <c r="R32" s="44">
        <v>10.4287588881626</v>
      </c>
      <c r="S32" s="43">
        <v>11.015100133613901</v>
      </c>
      <c r="T32" s="43">
        <v>9.7151021888766103</v>
      </c>
      <c r="U32" s="43">
        <f>AVERAGE(J32:T32)</f>
        <v>6.9088186481678777</v>
      </c>
      <c r="V32" s="43">
        <f>STDEV(J32:T32)</f>
        <v>2.5490565064543311</v>
      </c>
      <c r="W32" s="45">
        <f>COUNTIF(J32:T32, "&gt;3")</f>
        <v>11</v>
      </c>
      <c r="X32" s="63">
        <f t="shared" si="1"/>
        <v>18.647169519362993</v>
      </c>
      <c r="Y32" s="63">
        <f>I32+X32</f>
        <v>30.553739519362995</v>
      </c>
      <c r="Z32" s="104"/>
      <c r="AB32" s="22"/>
      <c r="AC32" s="121"/>
      <c r="AD32" s="122"/>
      <c r="AE32" s="22"/>
      <c r="AF32" s="22"/>
      <c r="AG32" s="22"/>
      <c r="AH32" s="22"/>
      <c r="AI32" s="22"/>
      <c r="AJ32" s="22"/>
      <c r="AK32" s="22"/>
    </row>
    <row r="33" spans="2:37">
      <c r="B33" s="35" t="s">
        <v>87</v>
      </c>
      <c r="C33" s="100" t="s">
        <v>37</v>
      </c>
      <c r="D33" s="87"/>
      <c r="E33" s="36">
        <v>7.0000000000000007E-2</v>
      </c>
      <c r="F33" s="36">
        <v>0</v>
      </c>
      <c r="G33" s="36">
        <v>6.36</v>
      </c>
      <c r="H33" s="36">
        <v>1.06</v>
      </c>
      <c r="I33" s="54">
        <f t="shared" si="0"/>
        <v>10.585450000000002</v>
      </c>
      <c r="J33" s="36">
        <v>5.3683210615709003</v>
      </c>
      <c r="K33" s="36">
        <v>1.6820912496145499</v>
      </c>
      <c r="L33" s="36">
        <v>5.81000785089826</v>
      </c>
      <c r="M33" s="36">
        <v>5.4468767452736904</v>
      </c>
      <c r="N33" s="36">
        <v>4.2425563528631098</v>
      </c>
      <c r="O33" s="36">
        <v>4.3863355644279904</v>
      </c>
      <c r="P33" s="36">
        <v>2.9235119675613999</v>
      </c>
      <c r="Q33" s="36">
        <v>5.4039320481880555</v>
      </c>
      <c r="R33" s="37">
        <v>7.7889020240376796</v>
      </c>
      <c r="S33" s="36">
        <v>5.9018026830359602</v>
      </c>
      <c r="T33" s="36">
        <v>5.00590334842994</v>
      </c>
      <c r="U33" s="36">
        <f>AVERAGE(J33:T33)</f>
        <v>4.9054764450819581</v>
      </c>
      <c r="V33" s="36">
        <f>STDEV(J33:T33)</f>
        <v>1.609914118588615</v>
      </c>
      <c r="W33" s="38">
        <f>COUNTIF(J33:T33, "&gt;3")</f>
        <v>9</v>
      </c>
      <c r="X33" s="61">
        <f t="shared" si="1"/>
        <v>13.829742355765845</v>
      </c>
      <c r="Y33" s="61">
        <f>I33+X33</f>
        <v>24.415192355765846</v>
      </c>
      <c r="Z33" s="104"/>
      <c r="AC33" s="123"/>
      <c r="AD33" s="124"/>
    </row>
    <row r="34" spans="2:37" s="22" customFormat="1">
      <c r="B34" s="40" t="s">
        <v>125</v>
      </c>
      <c r="C34" s="98" t="s">
        <v>37</v>
      </c>
      <c r="D34" s="88"/>
      <c r="E34" s="22">
        <v>7.0000000000000007E-2</v>
      </c>
      <c r="F34" s="22">
        <v>0</v>
      </c>
      <c r="G34" s="22">
        <v>8.7100000000000009</v>
      </c>
      <c r="H34" s="22">
        <v>0.65</v>
      </c>
      <c r="I34" s="55">
        <f t="shared" si="0"/>
        <v>13.103360000000002</v>
      </c>
      <c r="J34" s="22">
        <v>4.4233953028773403</v>
      </c>
      <c r="K34" s="22">
        <v>0.52650002458590295</v>
      </c>
      <c r="L34" s="22">
        <v>4.6164207501630896</v>
      </c>
      <c r="M34" s="22">
        <v>4.1987248075941199</v>
      </c>
      <c r="N34" s="22">
        <v>2.73413571638826</v>
      </c>
      <c r="O34" s="22">
        <v>4.2047541064427296</v>
      </c>
      <c r="P34" s="22">
        <v>1.60759008058293</v>
      </c>
      <c r="Q34" s="22">
        <v>4.5057078474508145</v>
      </c>
      <c r="R34" s="24">
        <v>7.2936203653835898</v>
      </c>
      <c r="S34" s="22">
        <v>7.2412371974765399</v>
      </c>
      <c r="T34" s="22">
        <v>6.3750436544915896</v>
      </c>
      <c r="U34" s="22">
        <f>AVERAGE(J34:T34)</f>
        <v>4.3388299866760827</v>
      </c>
      <c r="V34" s="22">
        <f>STDEV(J34:T34)</f>
        <v>2.1452076056631122</v>
      </c>
      <c r="W34" s="23">
        <f>COUNTIF(J34:T34, "&gt;3")</f>
        <v>8</v>
      </c>
      <c r="X34" s="62">
        <f t="shared" si="1"/>
        <v>14.435622816989337</v>
      </c>
      <c r="Y34" s="62">
        <f>I34+X34</f>
        <v>27.538982816989339</v>
      </c>
      <c r="Z34" s="103"/>
      <c r="AC34" s="121"/>
      <c r="AD34" s="122"/>
    </row>
    <row r="35" spans="2:37" s="22" customFormat="1">
      <c r="B35" s="31" t="s">
        <v>34</v>
      </c>
      <c r="C35" s="97" t="s">
        <v>37</v>
      </c>
      <c r="D35" s="89"/>
      <c r="E35" s="32">
        <v>0</v>
      </c>
      <c r="F35" s="32">
        <v>0</v>
      </c>
      <c r="G35" s="32">
        <v>5.71</v>
      </c>
      <c r="H35" s="32">
        <v>0</v>
      </c>
      <c r="I35" s="53">
        <f t="shared" si="0"/>
        <v>7.8055699999999995</v>
      </c>
      <c r="J35" s="32">
        <v>6.6393209365522798</v>
      </c>
      <c r="K35" s="32">
        <v>3.2764609588001199</v>
      </c>
      <c r="L35" s="32">
        <v>6.8462747816863097</v>
      </c>
      <c r="M35" s="32">
        <v>6.4853184990440296</v>
      </c>
      <c r="N35" s="32">
        <v>5.8214465688637898</v>
      </c>
      <c r="O35" s="32">
        <v>4.8093043110109504</v>
      </c>
      <c r="P35" s="32">
        <v>4.4629746445459304</v>
      </c>
      <c r="Q35" s="32">
        <v>6.1257468899765506</v>
      </c>
      <c r="R35" s="33">
        <v>7.9291576063642601</v>
      </c>
      <c r="S35" s="32">
        <v>4.31854479763357</v>
      </c>
      <c r="T35" s="32">
        <v>3.69717483819529</v>
      </c>
      <c r="U35" s="32">
        <f>AVERAGE(J35:T35)</f>
        <v>5.4919749847884614</v>
      </c>
      <c r="V35" s="32">
        <f>STDEV(J35:T35)</f>
        <v>1.4703390361543589</v>
      </c>
      <c r="W35" s="34">
        <f>COUNTIF(J35:T35, "&gt;3")</f>
        <v>11</v>
      </c>
      <c r="X35" s="60">
        <f t="shared" si="1"/>
        <v>15.411017108463078</v>
      </c>
      <c r="Y35" s="60">
        <f>I35+X35</f>
        <v>23.216587108463077</v>
      </c>
      <c r="Z35" s="104"/>
      <c r="AA35" s="10"/>
      <c r="AB35" s="10"/>
      <c r="AC35" s="123"/>
      <c r="AD35" s="124"/>
      <c r="AE35" s="10"/>
      <c r="AF35" s="10"/>
      <c r="AG35" s="10"/>
      <c r="AH35" s="10"/>
      <c r="AI35" s="10"/>
      <c r="AJ35" s="10"/>
      <c r="AK35" s="10"/>
    </row>
    <row r="36" spans="2:37">
      <c r="B36" s="26" t="s">
        <v>94</v>
      </c>
      <c r="C36" s="95" t="s">
        <v>98</v>
      </c>
      <c r="D36" s="90"/>
      <c r="E36" s="27">
        <v>0</v>
      </c>
      <c r="F36" s="27">
        <v>0.12</v>
      </c>
      <c r="G36" s="27">
        <v>0</v>
      </c>
      <c r="H36" s="27">
        <v>12.63</v>
      </c>
      <c r="I36" s="51">
        <f t="shared" si="0"/>
        <v>21.598500000000001</v>
      </c>
      <c r="J36" s="27">
        <v>6.8665333072656898</v>
      </c>
      <c r="K36" s="27">
        <v>2.6470165828527001</v>
      </c>
      <c r="L36" s="27">
        <v>5.7134302076350698</v>
      </c>
      <c r="M36" s="27">
        <v>4.8842977313576297</v>
      </c>
      <c r="N36" s="27">
        <v>1.9588401680321901</v>
      </c>
      <c r="O36" s="27">
        <v>1.8871946532905</v>
      </c>
      <c r="P36" s="27">
        <v>1.60207350733118</v>
      </c>
      <c r="Q36" s="27">
        <v>2.6516360872678</v>
      </c>
      <c r="R36" s="28">
        <v>5.2864551932158204</v>
      </c>
      <c r="S36" s="27">
        <v>8.2307242937785201</v>
      </c>
      <c r="T36" s="27">
        <v>8.1460853958715802</v>
      </c>
      <c r="U36" s="27">
        <f>AVERAGE(J36:T36)</f>
        <v>4.5340261025362443</v>
      </c>
      <c r="V36" s="27">
        <f>STDEV(J36:T36)</f>
        <v>2.5213253646618696</v>
      </c>
      <c r="W36" s="29">
        <f>COUNTIF(J36:T36, "&gt;3")</f>
        <v>6</v>
      </c>
      <c r="X36" s="58">
        <f t="shared" si="1"/>
        <v>13.563976093985609</v>
      </c>
      <c r="Y36" s="58">
        <f>I36+X36</f>
        <v>35.16247609398561</v>
      </c>
      <c r="Z36" s="104"/>
      <c r="AC36" s="123"/>
      <c r="AD36" s="124"/>
    </row>
    <row r="37" spans="2:37">
      <c r="B37" s="31" t="s">
        <v>107</v>
      </c>
      <c r="C37" s="97" t="s">
        <v>98</v>
      </c>
      <c r="D37" s="91"/>
      <c r="E37" s="32">
        <v>0</v>
      </c>
      <c r="F37" s="32">
        <v>0.06</v>
      </c>
      <c r="G37" s="32">
        <v>0</v>
      </c>
      <c r="H37" s="32">
        <v>0.59</v>
      </c>
      <c r="I37" s="53">
        <f t="shared" si="0"/>
        <v>1.1011</v>
      </c>
      <c r="J37" s="32">
        <v>5.0114634547244403</v>
      </c>
      <c r="K37" s="32">
        <v>1.21436005012788</v>
      </c>
      <c r="L37" s="32">
        <v>5.5277620333222703</v>
      </c>
      <c r="M37" s="32">
        <v>5.1606557346043003</v>
      </c>
      <c r="N37" s="32">
        <v>3.6530486142710701</v>
      </c>
      <c r="O37" s="32">
        <v>4.3563382559326396</v>
      </c>
      <c r="P37" s="32">
        <v>2.3891229163017602</v>
      </c>
      <c r="Q37" s="32">
        <v>5.2251283746676105</v>
      </c>
      <c r="R37" s="33">
        <v>7.80204152441034</v>
      </c>
      <c r="S37" s="32">
        <v>6.5536244023138597</v>
      </c>
      <c r="T37" s="32">
        <v>5.6170424439967404</v>
      </c>
      <c r="U37" s="32">
        <f>AVERAGE(J37:T37)</f>
        <v>4.7736898004248101</v>
      </c>
      <c r="V37" s="32">
        <f>STDEV(J37:T37)</f>
        <v>1.8388592162594393</v>
      </c>
      <c r="W37" s="34">
        <f>COUNTIF(J37:T37, "&gt;3")</f>
        <v>9</v>
      </c>
      <c r="X37" s="60">
        <f t="shared" si="1"/>
        <v>14.516577648778318</v>
      </c>
      <c r="Y37" s="60">
        <f>I37+X37</f>
        <v>15.617677648778319</v>
      </c>
      <c r="Z37" s="71"/>
      <c r="AA37" s="32"/>
      <c r="AB37" s="32"/>
      <c r="AC37" s="125"/>
      <c r="AD37" s="126"/>
    </row>
  </sheetData>
  <mergeCells count="6">
    <mergeCell ref="E2:F2"/>
    <mergeCell ref="G2:H2"/>
    <mergeCell ref="J2:W2"/>
    <mergeCell ref="Z2:AD2"/>
    <mergeCell ref="AA5:AA17"/>
    <mergeCell ref="Z5:Z17"/>
  </mergeCells>
  <conditionalFormatting sqref="X5:X3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5:I3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5:Y3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ag-representation</vt:lpstr>
      <vt:lpstr>rev-ag-match</vt:lpstr>
      <vt:lpstr>all_scoring</vt:lpstr>
      <vt:lpstr>for_supp_fig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Venkatesh</dc:creator>
  <cp:lastModifiedBy>Microsoft Office User</cp:lastModifiedBy>
  <dcterms:created xsi:type="dcterms:W3CDTF">2019-11-20T10:13:17Z</dcterms:created>
  <dcterms:modified xsi:type="dcterms:W3CDTF">2021-11-13T22:35:04Z</dcterms:modified>
</cp:coreProperties>
</file>