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temp\projects\erg\"/>
    </mc:Choice>
  </mc:AlternateContent>
  <xr:revisionPtr revIDLastSave="0" documentId="13_ncr:1_{A1A14136-5B16-4CD7-AF25-71C61B04FFCB}" xr6:coauthVersionLast="45" xr6:coauthVersionMax="45" xr10:uidLastSave="{00000000-0000-0000-0000-000000000000}"/>
  <bookViews>
    <workbookView xWindow="-120" yWindow="-120" windowWidth="29040" windowHeight="15990" activeTab="1" xr2:uid="{BC532C4C-AE10-4728-B1CD-92EAF3D369F3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2" l="1"/>
  <c r="D18" i="2" l="1"/>
  <c r="D19" i="2" s="1"/>
  <c r="C17" i="2"/>
  <c r="B17" i="2"/>
  <c r="B18" i="2" s="1"/>
  <c r="B19" i="2" s="1"/>
  <c r="D15" i="2"/>
  <c r="C15" i="2"/>
  <c r="B15" i="2"/>
  <c r="G9" i="2"/>
  <c r="E9" i="2"/>
  <c r="G8" i="2"/>
  <c r="E8" i="2"/>
  <c r="G7" i="2"/>
  <c r="E7" i="2"/>
  <c r="G6" i="2"/>
  <c r="E6" i="2"/>
  <c r="G5" i="2"/>
  <c r="E5" i="2"/>
  <c r="O4" i="2"/>
  <c r="M4" i="2"/>
  <c r="G4" i="2" s="1"/>
  <c r="G10" i="2" s="1"/>
  <c r="E4" i="2"/>
  <c r="E17" i="2" l="1"/>
  <c r="E19" i="2"/>
  <c r="D15" i="1"/>
  <c r="D17" i="1"/>
  <c r="C17" i="1"/>
  <c r="B17" i="1"/>
  <c r="B18" i="1" s="1"/>
  <c r="B19" i="1" s="1"/>
  <c r="C15" i="1"/>
  <c r="B15" i="1"/>
  <c r="M4" i="1"/>
  <c r="G4" i="1" s="1"/>
  <c r="E9" i="1"/>
  <c r="E8" i="1"/>
  <c r="E7" i="1"/>
  <c r="E6" i="1"/>
  <c r="E5" i="1"/>
  <c r="E4" i="1"/>
  <c r="G8" i="1"/>
  <c r="G6" i="1"/>
  <c r="G9" i="1"/>
  <c r="G7" i="1"/>
  <c r="G5" i="1"/>
  <c r="O4" i="1"/>
  <c r="D18" i="1" l="1"/>
  <c r="D19" i="1" s="1"/>
  <c r="E19" i="1" s="1"/>
  <c r="G10" i="1"/>
</calcChain>
</file>

<file path=xl/sharedStrings.xml><?xml version="1.0" encoding="utf-8"?>
<sst xmlns="http://schemas.openxmlformats.org/spreadsheetml/2006/main" count="120" uniqueCount="52">
  <si>
    <t>dampers</t>
  </si>
  <si>
    <t>rim</t>
  </si>
  <si>
    <t>spokes</t>
  </si>
  <si>
    <t>nipples</t>
  </si>
  <si>
    <t>cassette</t>
  </si>
  <si>
    <t>hub</t>
  </si>
  <si>
    <t>r</t>
  </si>
  <si>
    <t>J</t>
  </si>
  <si>
    <t>m</t>
  </si>
  <si>
    <t>x</t>
  </si>
  <si>
    <t>y</t>
  </si>
  <si>
    <t>z</t>
  </si>
  <si>
    <t>h</t>
  </si>
  <si>
    <t>mavic ma40</t>
  </si>
  <si>
    <t>8x24*0.5cm</t>
  </si>
  <si>
    <t>meters</t>
  </si>
  <si>
    <t>H</t>
  </si>
  <si>
    <t>formula</t>
  </si>
  <si>
    <t>1/12*M*(y^2+z^2)+M*H^2</t>
  </si>
  <si>
    <t>M*r^2</t>
  </si>
  <si>
    <t>1/3M*r^2</t>
  </si>
  <si>
    <t>1/2M*r^2</t>
  </si>
  <si>
    <t>M</t>
  </si>
  <si>
    <t>kg*m^2</t>
  </si>
  <si>
    <t>mass each</t>
  </si>
  <si>
    <t>grams</t>
  </si>
  <si>
    <t>#</t>
  </si>
  <si>
    <t>number</t>
  </si>
  <si>
    <t>total mass</t>
  </si>
  <si>
    <t>radius</t>
  </si>
  <si>
    <t>moment each element</t>
  </si>
  <si>
    <t>total</t>
  </si>
  <si>
    <t>kg/m^3</t>
  </si>
  <si>
    <t>ok!!!!</t>
  </si>
  <si>
    <t>campy</t>
  </si>
  <si>
    <t>10 speed?</t>
  </si>
  <si>
    <t>Dave</t>
  </si>
  <si>
    <t>Luca-new</t>
  </si>
  <si>
    <t>K_damp</t>
  </si>
  <si>
    <t>Luca-old</t>
  </si>
  <si>
    <t>d_omega_div_omega^2-est (K_D est) … while rowing</t>
  </si>
  <si>
    <t>inferred K_damp</t>
  </si>
  <si>
    <t>d_omega_div_omega^2 (K_D)</t>
  </si>
  <si>
    <t>Luca info</t>
  </si>
  <si>
    <t>J (moment of inertia)</t>
  </si>
  <si>
    <t>cal factor</t>
  </si>
  <si>
    <t>plywood density, from web)</t>
  </si>
  <si>
    <t>Dave's estimate, compare to Luca's 60g</t>
  </si>
  <si>
    <t>mass estimate</t>
  </si>
  <si>
    <t>rho (density)</t>
  </si>
  <si>
    <t>.04350 to .03750 (from Luca, so take average)</t>
  </si>
  <si>
    <t>.0170 to .02210 (from Luca, so take 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</si>
</sst>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DBF28-BB7D-4253-B1D1-33E7D3EA7664}">
  <dimension ref="A1:O19"/>
  <sheetViews>
    <sheetView workbookViewId="0">
      <selection activeCell="D12" sqref="D12:D19"/>
    </sheetView>
  </sheetViews>
  <sheetFormatPr defaultRowHeight="15" x14ac:dyDescent="0.25"/>
  <cols>
    <col min="1" max="1" width="48.85546875" bestFit="1" customWidth="1"/>
    <col min="2" max="2" width="11.28515625" bestFit="1" customWidth="1"/>
    <col min="3" max="3" width="9.5703125" bestFit="1" customWidth="1"/>
    <col min="7" max="7" width="13.42578125" customWidth="1"/>
    <col min="8" max="8" width="24.28515625" bestFit="1" customWidth="1"/>
    <col min="14" max="14" width="26.5703125" bestFit="1" customWidth="1"/>
    <col min="15" max="15" width="11" bestFit="1" customWidth="1"/>
  </cols>
  <sheetData>
    <row r="1" spans="1:15" x14ac:dyDescent="0.25">
      <c r="C1" t="s">
        <v>26</v>
      </c>
      <c r="D1" t="s">
        <v>8</v>
      </c>
      <c r="E1" t="s">
        <v>22</v>
      </c>
      <c r="F1" t="s">
        <v>6</v>
      </c>
      <c r="G1" t="s">
        <v>7</v>
      </c>
      <c r="I1" t="s">
        <v>9</v>
      </c>
      <c r="J1" t="s">
        <v>10</v>
      </c>
      <c r="K1" t="s">
        <v>11</v>
      </c>
      <c r="L1" t="s">
        <v>12</v>
      </c>
      <c r="M1" t="s">
        <v>16</v>
      </c>
      <c r="N1" t="s">
        <v>49</v>
      </c>
      <c r="O1" t="s">
        <v>48</v>
      </c>
    </row>
    <row r="2" spans="1:15" x14ac:dyDescent="0.25">
      <c r="C2" t="s">
        <v>27</v>
      </c>
      <c r="D2" t="s">
        <v>24</v>
      </c>
      <c r="E2" t="s">
        <v>28</v>
      </c>
      <c r="F2" t="s">
        <v>29</v>
      </c>
      <c r="G2" t="s">
        <v>30</v>
      </c>
      <c r="N2" t="s">
        <v>46</v>
      </c>
      <c r="O2" t="s">
        <v>47</v>
      </c>
    </row>
    <row r="3" spans="1:15" x14ac:dyDescent="0.25">
      <c r="B3" s="4" t="s">
        <v>43</v>
      </c>
      <c r="D3" t="s">
        <v>25</v>
      </c>
      <c r="E3" t="s">
        <v>25</v>
      </c>
      <c r="F3" t="s">
        <v>15</v>
      </c>
      <c r="H3" t="s">
        <v>17</v>
      </c>
      <c r="I3" t="s">
        <v>15</v>
      </c>
      <c r="J3" t="s">
        <v>15</v>
      </c>
      <c r="K3" t="s">
        <v>15</v>
      </c>
      <c r="L3" t="s">
        <v>15</v>
      </c>
      <c r="M3" t="s">
        <v>15</v>
      </c>
      <c r="N3" t="s">
        <v>32</v>
      </c>
      <c r="O3" t="s">
        <v>25</v>
      </c>
    </row>
    <row r="4" spans="1:15" x14ac:dyDescent="0.25">
      <c r="A4" t="s">
        <v>0</v>
      </c>
      <c r="B4" s="5" t="s">
        <v>14</v>
      </c>
      <c r="C4">
        <v>8</v>
      </c>
      <c r="D4" s="5">
        <v>60</v>
      </c>
      <c r="E4">
        <f>C4*D4</f>
        <v>480</v>
      </c>
      <c r="G4" s="1">
        <f>((1/12)*(C4*D4)*(J4^2+K4^2)+(C4*D4)*M4^2)/1000</f>
        <v>1.8030279999999999E-2</v>
      </c>
      <c r="H4" t="s">
        <v>18</v>
      </c>
      <c r="I4">
        <v>0.08</v>
      </c>
      <c r="J4">
        <v>0.24</v>
      </c>
      <c r="K4">
        <v>5.0000000000000001E-3</v>
      </c>
      <c r="L4">
        <v>6.0999999999999999E-2</v>
      </c>
      <c r="M4">
        <f>L4+0.5*J4</f>
        <v>0.18099999999999999</v>
      </c>
      <c r="N4">
        <v>680</v>
      </c>
      <c r="O4">
        <f>N4*(I4*J4*K4)*1000</f>
        <v>65.279999999999987</v>
      </c>
    </row>
    <row r="5" spans="1:15" x14ac:dyDescent="0.25">
      <c r="A5" t="s">
        <v>1</v>
      </c>
      <c r="B5" s="5" t="s">
        <v>13</v>
      </c>
      <c r="C5">
        <v>1</v>
      </c>
      <c r="D5">
        <v>480</v>
      </c>
      <c r="E5">
        <f t="shared" ref="E5:E9" si="0">C5*D5</f>
        <v>480</v>
      </c>
      <c r="F5">
        <v>0.311</v>
      </c>
      <c r="G5" s="1">
        <f>C5*D5*F5^2/1000</f>
        <v>4.6426080000000002E-2</v>
      </c>
      <c r="H5" t="s">
        <v>19</v>
      </c>
      <c r="O5" t="s">
        <v>33</v>
      </c>
    </row>
    <row r="6" spans="1:15" x14ac:dyDescent="0.25">
      <c r="A6" t="s">
        <v>2</v>
      </c>
      <c r="C6">
        <v>32</v>
      </c>
      <c r="D6">
        <v>8</v>
      </c>
      <c r="E6">
        <f t="shared" si="0"/>
        <v>256</v>
      </c>
      <c r="F6">
        <v>0.311</v>
      </c>
      <c r="G6" s="1">
        <f>(1/3)*C6*D6*F6^2/1000</f>
        <v>8.2535253333333326E-3</v>
      </c>
      <c r="H6" t="s">
        <v>20</v>
      </c>
    </row>
    <row r="7" spans="1:15" x14ac:dyDescent="0.25">
      <c r="A7" t="s">
        <v>3</v>
      </c>
      <c r="C7">
        <v>32</v>
      </c>
      <c r="D7">
        <v>2</v>
      </c>
      <c r="E7">
        <f t="shared" si="0"/>
        <v>64</v>
      </c>
      <c r="F7">
        <v>0.311</v>
      </c>
      <c r="G7" s="1">
        <f>C7*D7*F7^2/1000</f>
        <v>6.1901439999999999E-3</v>
      </c>
      <c r="H7" t="s">
        <v>19</v>
      </c>
    </row>
    <row r="8" spans="1:15" x14ac:dyDescent="0.25">
      <c r="A8" t="s">
        <v>4</v>
      </c>
      <c r="B8" t="s">
        <v>35</v>
      </c>
      <c r="C8">
        <v>10</v>
      </c>
      <c r="D8">
        <v>27.5</v>
      </c>
      <c r="E8">
        <f t="shared" si="0"/>
        <v>275</v>
      </c>
      <c r="F8">
        <v>0.06</v>
      </c>
      <c r="G8" s="1">
        <f>(1/2)*C8*D8*F8^2/1000</f>
        <v>4.95E-4</v>
      </c>
      <c r="H8" t="s">
        <v>21</v>
      </c>
    </row>
    <row r="9" spans="1:15" x14ac:dyDescent="0.25">
      <c r="A9" t="s">
        <v>5</v>
      </c>
      <c r="B9" s="5" t="s">
        <v>34</v>
      </c>
      <c r="C9">
        <v>1</v>
      </c>
      <c r="D9">
        <v>300</v>
      </c>
      <c r="E9">
        <f t="shared" si="0"/>
        <v>300</v>
      </c>
      <c r="F9">
        <v>0.04</v>
      </c>
      <c r="G9" s="1">
        <f>C9*D9*F9^2/1000</f>
        <v>4.8000000000000001E-4</v>
      </c>
      <c r="H9" t="s">
        <v>19</v>
      </c>
    </row>
    <row r="10" spans="1:15" ht="26.25" x14ac:dyDescent="0.4">
      <c r="F10" s="2" t="s">
        <v>31</v>
      </c>
      <c r="G10" s="3">
        <f>SUM(G4:G9)</f>
        <v>7.9875029333333319E-2</v>
      </c>
      <c r="H10" s="2" t="s">
        <v>23</v>
      </c>
    </row>
    <row r="12" spans="1:15" x14ac:dyDescent="0.25">
      <c r="B12" t="s">
        <v>36</v>
      </c>
      <c r="C12" t="s">
        <v>39</v>
      </c>
      <c r="D12" t="s">
        <v>37</v>
      </c>
    </row>
    <row r="13" spans="1:15" x14ac:dyDescent="0.25">
      <c r="A13" t="s">
        <v>44</v>
      </c>
      <c r="B13">
        <v>0.16</v>
      </c>
      <c r="C13">
        <v>0.16</v>
      </c>
      <c r="D13">
        <v>7.9899999999999999E-2</v>
      </c>
    </row>
    <row r="14" spans="1:15" x14ac:dyDescent="0.25">
      <c r="A14" t="s">
        <v>42</v>
      </c>
      <c r="B14">
        <v>3.0999999999999999E-3</v>
      </c>
      <c r="C14">
        <v>3.0999999999999999E-3</v>
      </c>
      <c r="D14" s="1">
        <v>4.0500000000000001E-2</v>
      </c>
      <c r="E14" s="1"/>
    </row>
    <row r="15" spans="1:15" x14ac:dyDescent="0.25">
      <c r="A15" t="s">
        <v>38</v>
      </c>
      <c r="B15" s="1">
        <f>B13*B14</f>
        <v>4.9600000000000002E-4</v>
      </c>
      <c r="C15" s="1">
        <f>C13*C14</f>
        <v>4.9600000000000002E-4</v>
      </c>
      <c r="D15" s="1">
        <f>D13*D14</f>
        <v>3.23595E-3</v>
      </c>
      <c r="E15" s="1"/>
    </row>
    <row r="16" spans="1:15" x14ac:dyDescent="0.25">
      <c r="A16" t="s">
        <v>40</v>
      </c>
      <c r="B16">
        <v>3.0999999999999999E-3</v>
      </c>
      <c r="C16">
        <v>1.7100000000000001E-2</v>
      </c>
      <c r="D16" s="1">
        <v>4.0500000000000001E-2</v>
      </c>
      <c r="E16" s="5" t="s">
        <v>50</v>
      </c>
    </row>
    <row r="17" spans="1:5" x14ac:dyDescent="0.25">
      <c r="A17" t="s">
        <v>41</v>
      </c>
      <c r="B17" s="1">
        <f>B13*B16</f>
        <v>4.9600000000000002E-4</v>
      </c>
      <c r="C17" s="1">
        <f>C13*C16</f>
        <v>2.7360000000000002E-3</v>
      </c>
      <c r="D17" s="1">
        <f>D13*D16</f>
        <v>3.23595E-3</v>
      </c>
      <c r="E17" s="1"/>
    </row>
    <row r="18" spans="1:5" x14ac:dyDescent="0.25">
      <c r="A18" t="s">
        <v>45</v>
      </c>
      <c r="B18">
        <f>PI()*(B17/2.8)^(1/3)</f>
        <v>0.17643757810495714</v>
      </c>
      <c r="D18">
        <f>PI()*(D17/2.8)^(1/3)</f>
        <v>0.32968394356148112</v>
      </c>
    </row>
    <row r="19" spans="1:5" x14ac:dyDescent="0.25">
      <c r="B19">
        <f>2*B18</f>
        <v>0.35287515620991428</v>
      </c>
      <c r="D19">
        <f>2*D18</f>
        <v>0.65936788712296224</v>
      </c>
      <c r="E19">
        <f>D19/B19</f>
        <v>1.868558541227326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68480-16D1-4E8D-B94B-365CBC368616}">
  <dimension ref="A1:O19"/>
  <sheetViews>
    <sheetView tabSelected="1" workbookViewId="0">
      <selection activeCell="D34" sqref="D34"/>
    </sheetView>
  </sheetViews>
  <sheetFormatPr defaultRowHeight="15" x14ac:dyDescent="0.25"/>
  <cols>
    <col min="1" max="1" width="48.85546875" bestFit="1" customWidth="1"/>
    <col min="2" max="2" width="11.28515625" bestFit="1" customWidth="1"/>
    <col min="3" max="3" width="9.5703125" bestFit="1" customWidth="1"/>
    <col min="7" max="7" width="13.42578125" customWidth="1"/>
    <col min="8" max="8" width="24.28515625" bestFit="1" customWidth="1"/>
    <col min="14" max="14" width="26.5703125" bestFit="1" customWidth="1"/>
    <col min="15" max="15" width="11" bestFit="1" customWidth="1"/>
  </cols>
  <sheetData>
    <row r="1" spans="1:15" x14ac:dyDescent="0.25">
      <c r="C1" t="s">
        <v>26</v>
      </c>
      <c r="D1" t="s">
        <v>8</v>
      </c>
      <c r="E1" t="s">
        <v>22</v>
      </c>
      <c r="F1" t="s">
        <v>6</v>
      </c>
      <c r="G1" t="s">
        <v>7</v>
      </c>
      <c r="I1" t="s">
        <v>9</v>
      </c>
      <c r="J1" t="s">
        <v>10</v>
      </c>
      <c r="K1" t="s">
        <v>11</v>
      </c>
      <c r="L1" t="s">
        <v>12</v>
      </c>
      <c r="M1" t="s">
        <v>16</v>
      </c>
      <c r="N1" t="s">
        <v>49</v>
      </c>
      <c r="O1" t="s">
        <v>48</v>
      </c>
    </row>
    <row r="2" spans="1:15" x14ac:dyDescent="0.25">
      <c r="C2" t="s">
        <v>27</v>
      </c>
      <c r="D2" t="s">
        <v>24</v>
      </c>
      <c r="E2" t="s">
        <v>28</v>
      </c>
      <c r="F2" t="s">
        <v>29</v>
      </c>
      <c r="G2" t="s">
        <v>30</v>
      </c>
      <c r="N2" t="s">
        <v>46</v>
      </c>
      <c r="O2" t="s">
        <v>47</v>
      </c>
    </row>
    <row r="3" spans="1:15" x14ac:dyDescent="0.25">
      <c r="B3" s="4" t="s">
        <v>43</v>
      </c>
      <c r="D3" t="s">
        <v>25</v>
      </c>
      <c r="E3" t="s">
        <v>25</v>
      </c>
      <c r="F3" t="s">
        <v>15</v>
      </c>
      <c r="H3" t="s">
        <v>17</v>
      </c>
      <c r="I3" t="s">
        <v>15</v>
      </c>
      <c r="J3" t="s">
        <v>15</v>
      </c>
      <c r="K3" t="s">
        <v>15</v>
      </c>
      <c r="L3" t="s">
        <v>15</v>
      </c>
      <c r="M3" t="s">
        <v>15</v>
      </c>
      <c r="N3" t="s">
        <v>32</v>
      </c>
      <c r="O3" t="s">
        <v>25</v>
      </c>
    </row>
    <row r="4" spans="1:15" x14ac:dyDescent="0.25">
      <c r="A4" t="s">
        <v>0</v>
      </c>
      <c r="B4" s="5" t="s">
        <v>14</v>
      </c>
      <c r="C4">
        <v>8</v>
      </c>
      <c r="D4" s="5">
        <v>60</v>
      </c>
      <c r="E4">
        <f>C4*D4</f>
        <v>480</v>
      </c>
      <c r="G4" s="1">
        <f>((1/12)*(C4*D4)*(J4^2+K4^2)+(C4*D4)*M4^2)/1000</f>
        <v>1.8030279999999999E-2</v>
      </c>
      <c r="H4" t="s">
        <v>18</v>
      </c>
      <c r="I4">
        <v>0.08</v>
      </c>
      <c r="J4">
        <v>0.24</v>
      </c>
      <c r="K4">
        <v>5.0000000000000001E-3</v>
      </c>
      <c r="L4">
        <v>6.0999999999999999E-2</v>
      </c>
      <c r="M4">
        <f>L4+0.5*J4</f>
        <v>0.18099999999999999</v>
      </c>
      <c r="N4">
        <v>680</v>
      </c>
      <c r="O4">
        <f>N4*(I4*J4*K4)*1000</f>
        <v>65.279999999999987</v>
      </c>
    </row>
    <row r="5" spans="1:15" x14ac:dyDescent="0.25">
      <c r="A5" t="s">
        <v>1</v>
      </c>
      <c r="B5" s="5" t="s">
        <v>13</v>
      </c>
      <c r="C5">
        <v>1</v>
      </c>
      <c r="D5">
        <v>480</v>
      </c>
      <c r="E5">
        <f t="shared" ref="E5:E9" si="0">C5*D5</f>
        <v>480</v>
      </c>
      <c r="F5">
        <v>0.311</v>
      </c>
      <c r="G5" s="1">
        <f>C5*D5*F5^2/1000</f>
        <v>4.6426080000000002E-2</v>
      </c>
      <c r="H5" t="s">
        <v>19</v>
      </c>
      <c r="O5" t="s">
        <v>33</v>
      </c>
    </row>
    <row r="6" spans="1:15" x14ac:dyDescent="0.25">
      <c r="A6" t="s">
        <v>2</v>
      </c>
      <c r="C6">
        <v>32</v>
      </c>
      <c r="D6">
        <v>8</v>
      </c>
      <c r="E6">
        <f t="shared" si="0"/>
        <v>256</v>
      </c>
      <c r="F6">
        <v>0.311</v>
      </c>
      <c r="G6" s="1">
        <f>(1/3)*C6*D6*F6^2/1000</f>
        <v>8.2535253333333326E-3</v>
      </c>
      <c r="H6" t="s">
        <v>20</v>
      </c>
    </row>
    <row r="7" spans="1:15" x14ac:dyDescent="0.25">
      <c r="A7" t="s">
        <v>3</v>
      </c>
      <c r="C7">
        <v>32</v>
      </c>
      <c r="D7">
        <v>2</v>
      </c>
      <c r="E7">
        <f t="shared" si="0"/>
        <v>64</v>
      </c>
      <c r="F7">
        <v>0.311</v>
      </c>
      <c r="G7" s="1">
        <f>C7*D7*F7^2/1000</f>
        <v>6.1901439999999999E-3</v>
      </c>
      <c r="H7" t="s">
        <v>19</v>
      </c>
    </row>
    <row r="8" spans="1:15" x14ac:dyDescent="0.25">
      <c r="A8" t="s">
        <v>4</v>
      </c>
      <c r="B8" t="s">
        <v>35</v>
      </c>
      <c r="C8">
        <v>10</v>
      </c>
      <c r="D8">
        <v>27.5</v>
      </c>
      <c r="E8">
        <f t="shared" si="0"/>
        <v>275</v>
      </c>
      <c r="F8">
        <v>0.06</v>
      </c>
      <c r="G8" s="1">
        <f>(1/2)*C8*D8*F8^2/1000</f>
        <v>4.95E-4</v>
      </c>
      <c r="H8" t="s">
        <v>21</v>
      </c>
    </row>
    <row r="9" spans="1:15" x14ac:dyDescent="0.25">
      <c r="A9" t="s">
        <v>5</v>
      </c>
      <c r="B9" s="5" t="s">
        <v>34</v>
      </c>
      <c r="C9">
        <v>1</v>
      </c>
      <c r="D9">
        <v>300</v>
      </c>
      <c r="E9">
        <f t="shared" si="0"/>
        <v>300</v>
      </c>
      <c r="F9">
        <v>0.04</v>
      </c>
      <c r="G9" s="1">
        <f>C9*D9*F9^2/1000</f>
        <v>4.8000000000000001E-4</v>
      </c>
      <c r="H9" t="s">
        <v>19</v>
      </c>
    </row>
    <row r="10" spans="1:15" ht="26.25" x14ac:dyDescent="0.4">
      <c r="F10" s="2" t="s">
        <v>31</v>
      </c>
      <c r="G10" s="3">
        <f>SUM(G4:G9)</f>
        <v>7.9875029333333319E-2</v>
      </c>
      <c r="H10" s="2" t="s">
        <v>23</v>
      </c>
    </row>
    <row r="12" spans="1:15" x14ac:dyDescent="0.25">
      <c r="B12" t="s">
        <v>36</v>
      </c>
      <c r="C12" t="s">
        <v>39</v>
      </c>
      <c r="D12" t="s">
        <v>37</v>
      </c>
    </row>
    <row r="13" spans="1:15" x14ac:dyDescent="0.25">
      <c r="A13" t="s">
        <v>44</v>
      </c>
      <c r="B13">
        <v>0.16</v>
      </c>
      <c r="C13">
        <v>0.16</v>
      </c>
      <c r="D13">
        <v>7.9899999999999999E-2</v>
      </c>
    </row>
    <row r="14" spans="1:15" x14ac:dyDescent="0.25">
      <c r="A14" t="s">
        <v>42</v>
      </c>
      <c r="B14">
        <v>2.7000000000000001E-3</v>
      </c>
      <c r="C14">
        <v>3.0999999999999999E-3</v>
      </c>
      <c r="D14" s="1">
        <v>1.4E-2</v>
      </c>
      <c r="E14" s="5" t="s">
        <v>51</v>
      </c>
    </row>
    <row r="15" spans="1:15" x14ac:dyDescent="0.25">
      <c r="A15" t="s">
        <v>38</v>
      </c>
      <c r="B15" s="1">
        <f>B13*B14</f>
        <v>4.3200000000000004E-4</v>
      </c>
      <c r="C15" s="1">
        <f>C13*C14</f>
        <v>4.9600000000000002E-4</v>
      </c>
      <c r="D15" s="1">
        <f>D13*D14</f>
        <v>1.1186E-3</v>
      </c>
      <c r="E15" s="1"/>
    </row>
    <row r="16" spans="1:15" x14ac:dyDescent="0.25">
      <c r="A16" t="s">
        <v>40</v>
      </c>
      <c r="B16">
        <v>2.7000000000000001E-3</v>
      </c>
      <c r="C16">
        <v>1.7100000000000001E-2</v>
      </c>
      <c r="D16" s="1">
        <v>1.4E-2</v>
      </c>
    </row>
    <row r="17" spans="1:5" x14ac:dyDescent="0.25">
      <c r="A17" t="s">
        <v>41</v>
      </c>
      <c r="B17" s="1">
        <f>B13*B16</f>
        <v>4.3200000000000004E-4</v>
      </c>
      <c r="C17" s="1">
        <f>C13*C16</f>
        <v>2.7360000000000002E-3</v>
      </c>
      <c r="D17" s="1">
        <f>D13*D16</f>
        <v>1.1186E-3</v>
      </c>
      <c r="E17" s="1">
        <f>D17/B17</f>
        <v>2.5893518518518515</v>
      </c>
    </row>
    <row r="18" spans="1:5" x14ac:dyDescent="0.25">
      <c r="A18" t="s">
        <v>45</v>
      </c>
      <c r="B18">
        <f>PI()*(B17/2.8)^(1/3)</f>
        <v>0.16849684673263934</v>
      </c>
      <c r="D18">
        <f>PI()*(D17/2.8)^(1/3)</f>
        <v>0.23137803790086289</v>
      </c>
    </row>
    <row r="19" spans="1:5" x14ac:dyDescent="0.25">
      <c r="B19">
        <f>2*B18</f>
        <v>0.33699369346527869</v>
      </c>
      <c r="D19">
        <f>2*D18</f>
        <v>0.46275607580172579</v>
      </c>
      <c r="E19">
        <f>D19/B19</f>
        <v>1.3731891272006986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Vernooy, David W (GE Corporate)</dc:creator>
  <cp:lastModifiedBy>Vernooy, David W (GE Corporate)</cp:lastModifiedBy>
  <dcterms:created xsi:type="dcterms:W3CDTF">2021-03-27T09:57:21Z</dcterms:created>
  <dcterms:modified xsi:type="dcterms:W3CDTF">2021-04-02T14:06:40Z</dcterms:modified>
</cp:coreProperties>
</file>