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7340"/>
  </bookViews>
  <sheets>
    <sheet name="likelihood" sheetId="1" r:id="rId1"/>
    <sheet name="reduced" sheetId="3" r:id="rId2"/>
    <sheet name="conditional vs multinomial" sheetId="4" r:id="rId3"/>
  </sheets>
  <definedNames>
    <definedName name="solver_adj" localSheetId="0" hidden="1">likelihood!$D$2:$I$2</definedName>
    <definedName name="solver_adj" localSheetId="1" hidden="1">reduced!$D$2:$I$2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1000</definedName>
    <definedName name="solver_lhs1" localSheetId="0" hidden="1">likelihood!$D$2</definedName>
    <definedName name="solver_lhs1" localSheetId="1" hidden="1">reduced!$D$2</definedName>
    <definedName name="solver_lhs2" localSheetId="0" hidden="1">likelihood!$P$5:$P$14</definedName>
    <definedName name="solver_lhs2" localSheetId="1" hidden="1">reduced!$D$2:$I$2</definedName>
    <definedName name="solver_lhs3" localSheetId="1" hidden="1">reduced!$D$2:$I$2</definedName>
    <definedName name="solver_mip" localSheetId="0" hidden="1">2147483647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5000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likelihood!$Q$15</definedName>
    <definedName name="solver_opt" localSheetId="1" hidden="1">reduced!$N$14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1</definedName>
    <definedName name="solver_rel3" localSheetId="1" hidden="1">3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2" localSheetId="1" hidden="1">10</definedName>
    <definedName name="solver_rhs3" localSheetId="1" hidden="1">-10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10000</definedName>
    <definedName name="solver_ssz" localSheetId="1" hidden="1">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B9" i="1" s="1"/>
  <c r="N17" i="4"/>
  <c r="O17" i="4"/>
  <c r="N18" i="4"/>
  <c r="O18" i="4"/>
  <c r="Q18" i="4" s="1"/>
  <c r="R18" i="4" s="1"/>
  <c r="N19" i="4"/>
  <c r="O19" i="4"/>
  <c r="M18" i="4"/>
  <c r="M19" i="4"/>
  <c r="Q19" i="4" s="1"/>
  <c r="R19" i="4" s="1"/>
  <c r="M17" i="4"/>
  <c r="D17" i="4"/>
  <c r="G18" i="4" s="1"/>
  <c r="H18" i="4" s="1"/>
  <c r="E17" i="4"/>
  <c r="C17" i="4"/>
  <c r="Q17" i="4"/>
  <c r="R17" i="4" s="1"/>
  <c r="Q13" i="4"/>
  <c r="R13" i="4" s="1"/>
  <c r="Q14" i="4"/>
  <c r="R14" i="4" s="1"/>
  <c r="Q12" i="4"/>
  <c r="R12" i="4"/>
  <c r="G13" i="4"/>
  <c r="H13" i="4" s="1"/>
  <c r="G14" i="4"/>
  <c r="H14" i="4" s="1"/>
  <c r="G12" i="4"/>
  <c r="H12" i="4" s="1"/>
  <c r="N6" i="3"/>
  <c r="S13" i="4" l="1"/>
  <c r="G17" i="4"/>
  <c r="H17" i="4" s="1"/>
  <c r="I17" i="4" s="1"/>
  <c r="G19" i="4"/>
  <c r="H19" i="4" s="1"/>
  <c r="S14" i="4"/>
  <c r="S19" i="4"/>
  <c r="I18" i="4"/>
  <c r="S18" i="4"/>
  <c r="I19" i="4"/>
  <c r="S17" i="4"/>
  <c r="S12" i="4"/>
  <c r="I12" i="4"/>
  <c r="I13" i="4"/>
  <c r="I14" i="4"/>
  <c r="K13" i="3"/>
  <c r="L13" i="3" s="1"/>
  <c r="K6" i="3"/>
  <c r="L6" i="3" s="1"/>
  <c r="H3" i="3"/>
  <c r="F3" i="3"/>
  <c r="D3" i="3"/>
  <c r="J5" i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J13" i="1"/>
  <c r="J6" i="1"/>
  <c r="M6" i="3" l="1"/>
  <c r="M11" i="3"/>
  <c r="N11" i="3" s="1"/>
  <c r="M7" i="3"/>
  <c r="N7" i="3" s="1"/>
  <c r="M10" i="3"/>
  <c r="N10" i="3" s="1"/>
  <c r="M12" i="3"/>
  <c r="N12" i="3" s="1"/>
  <c r="M13" i="3"/>
  <c r="N13" i="3" s="1"/>
  <c r="M9" i="3"/>
  <c r="N9" i="3" s="1"/>
  <c r="M8" i="3"/>
  <c r="N8" i="3" s="1"/>
  <c r="AA7" i="1"/>
  <c r="AB7" i="1" s="1"/>
  <c r="AA12" i="1"/>
  <c r="AB12" i="1" s="1"/>
  <c r="AA11" i="1"/>
  <c r="AB11" i="1" s="1"/>
  <c r="AA6" i="1"/>
  <c r="AB6" i="1" s="1"/>
  <c r="AA5" i="1"/>
  <c r="AB5" i="1" s="1"/>
  <c r="AA10" i="1"/>
  <c r="AB10" i="1" s="1"/>
  <c r="AA8" i="1"/>
  <c r="AB8" i="1" s="1"/>
  <c r="H3" i="1"/>
  <c r="F3" i="1"/>
  <c r="D3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O5" i="1" l="1"/>
  <c r="K5" i="1" s="1"/>
  <c r="L5" i="1" s="1"/>
  <c r="N14" i="3"/>
  <c r="M14" i="3"/>
  <c r="AB13" i="1"/>
  <c r="AC6" i="1" s="1"/>
  <c r="O13" i="1"/>
  <c r="K76" i="1" s="1"/>
  <c r="L76" i="1" s="1"/>
  <c r="O9" i="1"/>
  <c r="K37" i="1" s="1"/>
  <c r="L37" i="1" s="1"/>
  <c r="O6" i="1"/>
  <c r="K17" i="1" s="1"/>
  <c r="L17" i="1" s="1"/>
  <c r="O11" i="1"/>
  <c r="K57" i="1" s="1"/>
  <c r="L57" i="1" s="1"/>
  <c r="O14" i="1"/>
  <c r="K81" i="1" s="1"/>
  <c r="L81" i="1" s="1"/>
  <c r="O10" i="1"/>
  <c r="K51" i="1" s="1"/>
  <c r="L51" i="1" s="1"/>
  <c r="O12" i="1"/>
  <c r="K63" i="1" s="1"/>
  <c r="L63" i="1" s="1"/>
  <c r="O7" i="1"/>
  <c r="O8" i="1"/>
  <c r="K35" i="1" s="1"/>
  <c r="L35" i="1" s="1"/>
  <c r="B13" i="1"/>
  <c r="B14" i="1" s="1"/>
  <c r="B15" i="1" s="1"/>
  <c r="B16" i="1" s="1"/>
  <c r="B17" i="1" s="1"/>
  <c r="B18" i="1" s="1"/>
  <c r="B19" i="1" s="1"/>
  <c r="B20" i="1" s="1"/>
  <c r="B7" i="1"/>
  <c r="B8" i="1" s="1"/>
  <c r="B9" i="1" s="1"/>
  <c r="B10" i="1" s="1"/>
  <c r="B11" i="1" s="1"/>
  <c r="B12" i="1" s="1"/>
  <c r="B6" i="1"/>
  <c r="AC5" i="1" l="1"/>
  <c r="AC8" i="1"/>
  <c r="AC12" i="1"/>
  <c r="AC10" i="1"/>
  <c r="AC11" i="1"/>
  <c r="AC7" i="1"/>
  <c r="AC9" i="1"/>
  <c r="K6" i="1"/>
  <c r="L6" i="1" s="1"/>
  <c r="Q5" i="1" s="1"/>
  <c r="K12" i="1"/>
  <c r="L12" i="1" s="1"/>
  <c r="K10" i="1"/>
  <c r="L10" i="1" s="1"/>
  <c r="K8" i="1"/>
  <c r="L8" i="1" s="1"/>
  <c r="K9" i="1"/>
  <c r="L9" i="1" s="1"/>
  <c r="K7" i="1"/>
  <c r="L7" i="1" s="1"/>
  <c r="K70" i="1"/>
  <c r="L70" i="1" s="1"/>
  <c r="K69" i="1"/>
  <c r="L69" i="1" s="1"/>
  <c r="K72" i="1"/>
  <c r="L72" i="1" s="1"/>
  <c r="K11" i="1"/>
  <c r="L11" i="1" s="1"/>
  <c r="K71" i="1"/>
  <c r="L71" i="1" s="1"/>
  <c r="K73" i="1"/>
  <c r="L73" i="1" s="1"/>
  <c r="K65" i="1"/>
  <c r="L65" i="1" s="1"/>
  <c r="K18" i="1"/>
  <c r="L18" i="1" s="1"/>
  <c r="K15" i="1"/>
  <c r="L15" i="1" s="1"/>
  <c r="K75" i="1"/>
  <c r="L75" i="1" s="1"/>
  <c r="K66" i="1"/>
  <c r="L66" i="1" s="1"/>
  <c r="K74" i="1"/>
  <c r="L74" i="1" s="1"/>
  <c r="K28" i="1"/>
  <c r="L28" i="1" s="1"/>
  <c r="K24" i="1"/>
  <c r="L24" i="1" s="1"/>
  <c r="K34" i="1"/>
  <c r="L34" i="1" s="1"/>
  <c r="K50" i="1"/>
  <c r="L50" i="1" s="1"/>
  <c r="K31" i="1"/>
  <c r="L31" i="1" s="1"/>
  <c r="K47" i="1"/>
  <c r="L47" i="1" s="1"/>
  <c r="K33" i="1"/>
  <c r="L33" i="1" s="1"/>
  <c r="K49" i="1"/>
  <c r="L49" i="1" s="1"/>
  <c r="K64" i="1"/>
  <c r="L64" i="1" s="1"/>
  <c r="K68" i="1"/>
  <c r="L68" i="1" s="1"/>
  <c r="K20" i="1"/>
  <c r="L20" i="1" s="1"/>
  <c r="K16" i="1"/>
  <c r="L16" i="1" s="1"/>
  <c r="K22" i="1"/>
  <c r="L22" i="1" s="1"/>
  <c r="K38" i="1"/>
  <c r="L38" i="1" s="1"/>
  <c r="K54" i="1"/>
  <c r="L54" i="1" s="1"/>
  <c r="K78" i="1"/>
  <c r="L78" i="1" s="1"/>
  <c r="K19" i="1"/>
  <c r="L19" i="1" s="1"/>
  <c r="K67" i="1"/>
  <c r="L67" i="1" s="1"/>
  <c r="K21" i="1"/>
  <c r="L21" i="1" s="1"/>
  <c r="K53" i="1"/>
  <c r="L53" i="1" s="1"/>
  <c r="K77" i="1"/>
  <c r="L77" i="1" s="1"/>
  <c r="K48" i="1"/>
  <c r="L48" i="1" s="1"/>
  <c r="K52" i="1"/>
  <c r="L52" i="1" s="1"/>
  <c r="K40" i="1"/>
  <c r="L40" i="1" s="1"/>
  <c r="K44" i="1"/>
  <c r="L44" i="1" s="1"/>
  <c r="K26" i="1"/>
  <c r="L26" i="1" s="1"/>
  <c r="K42" i="1"/>
  <c r="L42" i="1" s="1"/>
  <c r="K58" i="1"/>
  <c r="L58" i="1" s="1"/>
  <c r="K23" i="1"/>
  <c r="L23" i="1" s="1"/>
  <c r="K39" i="1"/>
  <c r="L39" i="1" s="1"/>
  <c r="K55" i="1"/>
  <c r="L55" i="1" s="1"/>
  <c r="K79" i="1"/>
  <c r="L79" i="1" s="1"/>
  <c r="K25" i="1"/>
  <c r="L25" i="1" s="1"/>
  <c r="K41" i="1"/>
  <c r="L41" i="1" s="1"/>
  <c r="K60" i="1"/>
  <c r="L60" i="1" s="1"/>
  <c r="K56" i="1"/>
  <c r="L56" i="1" s="1"/>
  <c r="K36" i="1"/>
  <c r="L36" i="1" s="1"/>
  <c r="K32" i="1"/>
  <c r="L32" i="1" s="1"/>
  <c r="K80" i="1"/>
  <c r="L80" i="1" s="1"/>
  <c r="K84" i="1"/>
  <c r="L84" i="1" s="1"/>
  <c r="K14" i="1"/>
  <c r="L14" i="1" s="1"/>
  <c r="K30" i="1"/>
  <c r="L30" i="1" s="1"/>
  <c r="K46" i="1"/>
  <c r="L46" i="1" s="1"/>
  <c r="K62" i="1"/>
  <c r="L62" i="1" s="1"/>
  <c r="K27" i="1"/>
  <c r="L27" i="1" s="1"/>
  <c r="K43" i="1"/>
  <c r="L43" i="1" s="1"/>
  <c r="K59" i="1"/>
  <c r="L59" i="1" s="1"/>
  <c r="K83" i="1"/>
  <c r="L83" i="1" s="1"/>
  <c r="K13" i="1"/>
  <c r="L13" i="1" s="1"/>
  <c r="K29" i="1"/>
  <c r="L29" i="1" s="1"/>
  <c r="K45" i="1"/>
  <c r="L45" i="1" s="1"/>
  <c r="K61" i="1"/>
  <c r="L61" i="1" s="1"/>
  <c r="K82" i="1"/>
  <c r="L82" i="1" s="1"/>
  <c r="Q6" i="1" l="1"/>
  <c r="Q15" i="1" s="1"/>
  <c r="Q8" i="1"/>
  <c r="Q9" i="1"/>
  <c r="Q14" i="1"/>
  <c r="Q12" i="1"/>
  <c r="Q11" i="1"/>
  <c r="Q10" i="1"/>
  <c r="Q7" i="1"/>
  <c r="Q13" i="1"/>
  <c r="P13" i="1"/>
  <c r="P5" i="1"/>
  <c r="P10" i="1"/>
  <c r="P7" i="1"/>
  <c r="P8" i="1"/>
  <c r="P6" i="1"/>
  <c r="P14" i="1"/>
  <c r="P9" i="1"/>
  <c r="P12" i="1"/>
  <c r="P11" i="1"/>
</calcChain>
</file>

<file path=xl/sharedStrings.xml><?xml version="1.0" encoding="utf-8"?>
<sst xmlns="http://schemas.openxmlformats.org/spreadsheetml/2006/main" count="80" uniqueCount="47">
  <si>
    <t>id</t>
  </si>
  <si>
    <t>parameters --&gt;</t>
  </si>
  <si>
    <t>Choose</t>
  </si>
  <si>
    <t xml:space="preserve">Dark </t>
  </si>
  <si>
    <t>Nuts</t>
  </si>
  <si>
    <t>Milk</t>
  </si>
  <si>
    <t>Soft</t>
  </si>
  <si>
    <t>Chewy</t>
  </si>
  <si>
    <t>No nuts</t>
  </si>
  <si>
    <t>LL</t>
  </si>
  <si>
    <t>Num</t>
  </si>
  <si>
    <t>Prob</t>
  </si>
  <si>
    <t>Deno</t>
  </si>
  <si>
    <t>Total Prob</t>
  </si>
  <si>
    <t># Chosen</t>
  </si>
  <si>
    <t>Score</t>
  </si>
  <si>
    <t>exp(Score)</t>
  </si>
  <si>
    <t>Like</t>
  </si>
  <si>
    <t>b+alpha</t>
  </si>
  <si>
    <t>b + alpha</t>
  </si>
  <si>
    <t>alpha</t>
  </si>
  <si>
    <t>Adding a constant to b's does change the probabilities --&gt; it is identified</t>
  </si>
  <si>
    <t>Different parameters produce different probabilities</t>
  </si>
  <si>
    <t>Adding a constant to b's does not change the probabilities --&gt; it is not identified</t>
  </si>
  <si>
    <t>Different parameters produce the same probabilities</t>
  </si>
  <si>
    <t>CONDITIONAL LOGIT</t>
  </si>
  <si>
    <t>MULTINOMIAL LOGIT</t>
  </si>
  <si>
    <t>Data does not change between alternatives</t>
  </si>
  <si>
    <t>One set of parameters for each alternative</t>
  </si>
  <si>
    <t>Example: 3 alternatives with 3 variables</t>
  </si>
  <si>
    <t>Data does change between alternatives</t>
  </si>
  <si>
    <t>One set of parameters</t>
  </si>
  <si>
    <t>Alternative</t>
  </si>
  <si>
    <t xml:space="preserve"> </t>
  </si>
  <si>
    <t>Data</t>
  </si>
  <si>
    <t>Variable 1</t>
  </si>
  <si>
    <t>Variable 2</t>
  </si>
  <si>
    <t>Variable 3</t>
  </si>
  <si>
    <t>Parameter 1</t>
  </si>
  <si>
    <t>Parameter 2</t>
  </si>
  <si>
    <t>Parameter 3</t>
  </si>
  <si>
    <t>Data --&gt;</t>
  </si>
  <si>
    <t>b´s</t>
  </si>
  <si>
    <t>Parameters --&gt;</t>
  </si>
  <si>
    <r>
      <t>b</t>
    </r>
    <r>
      <rPr>
        <b/>
        <vertAlign val="superscript"/>
        <sz val="8"/>
        <color theme="1"/>
        <rFont val="Calibri"/>
        <family val="2"/>
      </rPr>
      <t>1</t>
    </r>
  </si>
  <si>
    <r>
      <t>b</t>
    </r>
    <r>
      <rPr>
        <b/>
        <vertAlign val="superscript"/>
        <sz val="8"/>
        <color theme="1"/>
        <rFont val="Calibri"/>
        <family val="2"/>
      </rPr>
      <t>2</t>
    </r>
  </si>
  <si>
    <r>
      <t>b</t>
    </r>
    <r>
      <rPr>
        <b/>
        <vertAlign val="superscript"/>
        <sz val="8"/>
        <color theme="1"/>
        <rFont val="Calibri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</si>
</sst>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b/>
      <i/>
      <sz val="8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165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6" xfId="0" applyFont="1" applyBorder="1"/>
    <xf numFmtId="0" fontId="2" fillId="0" borderId="5" xfId="0" applyFont="1" applyBorder="1" applyAlignment="1">
      <alignment horizontal="centerContinuous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7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0" xfId="0" applyNumberFormat="1" applyFont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0" fontId="7" fillId="0" borderId="0" xfId="0" applyFont="1"/>
    <xf numFmtId="1" fontId="2" fillId="0" borderId="0" xfId="0" applyNumberFormat="1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4"/>
  <sheetViews>
    <sheetView tabSelected="1" workbookViewId="0">
      <pane ySplit="4" topLeftCell="A5" activePane="bottomLeft" state="frozen"/>
      <selection pane="bottomLeft" activeCell="D3" sqref="D3"/>
    </sheetView>
  </sheetViews>
  <sheetFormatPr defaultRowHeight="13" x14ac:dyDescent="0.3"/>
  <cols>
    <col min="1" max="1" width="2.69921875" customWidth="1"/>
    <col min="10" max="10" width="11.8984375" bestFit="1" customWidth="1"/>
    <col min="15" max="15" width="12.5" bestFit="1" customWidth="1"/>
    <col min="19" max="19" width="2.69921875" customWidth="1"/>
  </cols>
  <sheetData>
    <row r="2" spans="1:29" x14ac:dyDescent="0.3">
      <c r="A2" s="5"/>
      <c r="B2" s="6" t="s">
        <v>1</v>
      </c>
      <c r="D2" s="2">
        <v>0.69314713224359292</v>
      </c>
      <c r="E2" s="2">
        <v>-0.69314713242261772</v>
      </c>
      <c r="F2" s="2">
        <v>-1.0986123381064687</v>
      </c>
      <c r="G2" s="2">
        <v>1.0986123376486019</v>
      </c>
      <c r="H2" s="2">
        <v>0.4236477472561051</v>
      </c>
      <c r="I2" s="2">
        <v>-0.42365011388905144</v>
      </c>
    </row>
    <row r="3" spans="1:29" x14ac:dyDescent="0.3">
      <c r="B3" s="1"/>
      <c r="D3">
        <f>D2-E2</f>
        <v>1.3862942646662106</v>
      </c>
      <c r="F3">
        <f>F2-G2</f>
        <v>-2.1972246757550709</v>
      </c>
      <c r="H3">
        <f>H2-I2</f>
        <v>0.84729786114515648</v>
      </c>
    </row>
    <row r="4" spans="1:29" s="3" customFormat="1" x14ac:dyDescent="0.3">
      <c r="B4" s="4" t="s">
        <v>0</v>
      </c>
      <c r="C4" s="4" t="s">
        <v>2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4</v>
      </c>
      <c r="I4" s="4" t="s">
        <v>8</v>
      </c>
      <c r="J4" s="4" t="s">
        <v>10</v>
      </c>
      <c r="K4" s="3" t="s">
        <v>11</v>
      </c>
      <c r="L4" s="3" t="s">
        <v>9</v>
      </c>
      <c r="N4" s="3" t="s">
        <v>0</v>
      </c>
      <c r="O4" s="3" t="s">
        <v>12</v>
      </c>
      <c r="P4" s="3" t="s">
        <v>13</v>
      </c>
      <c r="Q4" s="3" t="s">
        <v>9</v>
      </c>
      <c r="T4" s="4" t="s">
        <v>3</v>
      </c>
      <c r="U4" s="4" t="s">
        <v>5</v>
      </c>
      <c r="V4" s="4" t="s">
        <v>6</v>
      </c>
      <c r="W4" s="4" t="s">
        <v>7</v>
      </c>
      <c r="X4" s="4" t="s">
        <v>4</v>
      </c>
      <c r="Y4" s="4" t="s">
        <v>8</v>
      </c>
      <c r="Z4" s="26"/>
      <c r="AA4" s="3" t="s">
        <v>15</v>
      </c>
      <c r="AB4" s="3" t="s">
        <v>16</v>
      </c>
      <c r="AC4" s="3" t="s">
        <v>11</v>
      </c>
    </row>
    <row r="5" spans="1:29" x14ac:dyDescent="0.3"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f>EXP(SUMPRODUCT(D5:I5,$D$2:$I$2))</f>
        <v>0.98197943906449459</v>
      </c>
      <c r="K5">
        <f>J5/INDEX($O$5:$O$14,B5)</f>
        <v>5.4000004669610281E-2</v>
      </c>
      <c r="L5">
        <f>K5^C5</f>
        <v>1</v>
      </c>
      <c r="N5">
        <v>1</v>
      </c>
      <c r="O5">
        <f>SUMIF($B$5:$B$84,N5,$J$5:$J$84)</f>
        <v>18.184802854602818</v>
      </c>
      <c r="P5">
        <f>SUMIF($B$5:$B$84,N5,$K$5:$K$84)</f>
        <v>0.99999999999999989</v>
      </c>
      <c r="Q5">
        <f>LN(PRODUCT(L5:L12))</f>
        <v>-2.0714732847984454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AA5">
        <f>SUMPRODUCT(T5:Y5,$D$2:$I$2)</f>
        <v>2.2154072171483001</v>
      </c>
      <c r="AB5">
        <f>EXP(AA5)</f>
        <v>9.1651405542037878</v>
      </c>
      <c r="AC5">
        <f>AB5/$AB$13</f>
        <v>0.50399999535238116</v>
      </c>
    </row>
    <row r="6" spans="1:29" x14ac:dyDescent="0.3">
      <c r="B6">
        <f>B5</f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f>EXP(SUMPRODUCT(D6:I6,$D$2:$I$2))</f>
        <v>2.2912853595538403</v>
      </c>
      <c r="K6">
        <f t="shared" ref="K6:K69" si="0">J6/INDEX($O$5:$O$14,B6)</f>
        <v>0.1260000109912594</v>
      </c>
      <c r="L6">
        <f t="shared" ref="L6:L69" si="1">K6^C6</f>
        <v>0.1260000109912594</v>
      </c>
      <c r="N6">
        <v>2</v>
      </c>
      <c r="O6">
        <f t="shared" ref="O6:O14" si="2">SUMIF($B$5:$B$84,N6,$J$5:$J$84)</f>
        <v>18.184802854602818</v>
      </c>
      <c r="P6">
        <f t="shared" ref="P6:P14" si="3">SUMIF($B$5:$B$84,N6,$K$5:$K$84)</f>
        <v>0.99999999999999989</v>
      </c>
      <c r="Q6">
        <f>LN(PRODUCT(L13:L20))</f>
        <v>-2.0714732847984454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AA6">
        <f>SUMPRODUCT(T6:Y6,$D$2:$I$2)</f>
        <v>1.3681093560031434</v>
      </c>
      <c r="AB6">
        <f>EXP(AA6)</f>
        <v>3.9279173773958744</v>
      </c>
      <c r="AC6">
        <f>AB6/$AB$13</f>
        <v>0.21599999784444546</v>
      </c>
    </row>
    <row r="7" spans="1:29" x14ac:dyDescent="0.3">
      <c r="B7">
        <f t="shared" ref="B7:B12" si="4">B6</f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f t="shared" ref="J7:J69" si="5">EXP(SUMPRODUCT(D7:I7,$D$2:$I$2))</f>
        <v>0.10910881582435676</v>
      </c>
      <c r="K7">
        <f t="shared" si="0"/>
        <v>5.9999999283324567E-3</v>
      </c>
      <c r="L7">
        <f t="shared" si="1"/>
        <v>1</v>
      </c>
      <c r="N7">
        <v>3</v>
      </c>
      <c r="O7">
        <f t="shared" si="2"/>
        <v>18.184802854602818</v>
      </c>
      <c r="P7">
        <f t="shared" si="3"/>
        <v>0.99999999999999989</v>
      </c>
      <c r="Q7">
        <f>LN(PRODUCT(L21:L28))</f>
        <v>-1.5324768812773912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AA7">
        <f>SUMPRODUCT(T7:Y7,$D$2:$I$2)</f>
        <v>0.82911295248208927</v>
      </c>
      <c r="AB7">
        <f>EXP(AA7)</f>
        <v>2.2912853595538403</v>
      </c>
      <c r="AC7">
        <f>AB7/$AB$13</f>
        <v>0.1260000109912594</v>
      </c>
    </row>
    <row r="8" spans="1:29" x14ac:dyDescent="0.3">
      <c r="B8">
        <f t="shared" si="4"/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f t="shared" si="5"/>
        <v>0.2545872371164643</v>
      </c>
      <c r="K8">
        <f t="shared" si="0"/>
        <v>1.3999999843387076E-2</v>
      </c>
      <c r="L8">
        <f t="shared" si="1"/>
        <v>1</v>
      </c>
      <c r="N8">
        <v>4</v>
      </c>
      <c r="O8">
        <f t="shared" si="2"/>
        <v>18.184802854602818</v>
      </c>
      <c r="P8">
        <f t="shared" si="3"/>
        <v>0.99999999999999989</v>
      </c>
      <c r="Q8">
        <f>LN(PRODUCT(L29:L36))</f>
        <v>-1.5324768812773912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AA8">
        <f>SUMPRODUCT(T8:Y8,$D$2:$I$2)</f>
        <v>1.8182541393229279E-2</v>
      </c>
      <c r="AB8">
        <f>EXP(AA8)</f>
        <v>1.0183488502423583</v>
      </c>
      <c r="AC8">
        <f>AB8/$AB$13</f>
        <v>5.5999993972142545E-2</v>
      </c>
    </row>
    <row r="9" spans="1:29" x14ac:dyDescent="0.3">
      <c r="B9">
        <f t="shared" si="4"/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f t="shared" si="5"/>
        <v>3.9279173773958744</v>
      </c>
      <c r="K9">
        <f t="shared" si="0"/>
        <v>0.21599999784444546</v>
      </c>
      <c r="L9">
        <f t="shared" si="1"/>
        <v>1</v>
      </c>
      <c r="N9">
        <v>5</v>
      </c>
      <c r="O9">
        <f t="shared" si="2"/>
        <v>18.184802854602818</v>
      </c>
      <c r="P9">
        <f t="shared" si="3"/>
        <v>0.99999999999999989</v>
      </c>
      <c r="Q9">
        <f>LN(PRODUCT(L37:L44))</f>
        <v>-0.68517902013223442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AA9">
        <f>SUMPRODUCT(T9:Y9,$D$2:$I$2)</f>
        <v>-1.8184908663067267E-2</v>
      </c>
      <c r="AB9">
        <f>EXP(AA9)</f>
        <v>0.98197943906449459</v>
      </c>
      <c r="AC9">
        <f>AB9/$AB$13</f>
        <v>5.4000004669610281E-2</v>
      </c>
    </row>
    <row r="10" spans="1:29" x14ac:dyDescent="0.3">
      <c r="B10">
        <f t="shared" si="4"/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f t="shared" si="5"/>
        <v>9.1651405542037878</v>
      </c>
      <c r="K10">
        <f t="shared" si="0"/>
        <v>0.50399999535238116</v>
      </c>
      <c r="L10">
        <f t="shared" si="1"/>
        <v>1</v>
      </c>
      <c r="N10">
        <v>6</v>
      </c>
      <c r="O10">
        <f t="shared" si="2"/>
        <v>18.184802854602818</v>
      </c>
      <c r="P10">
        <f t="shared" si="3"/>
        <v>0.99999999999999989</v>
      </c>
      <c r="Q10">
        <f>LN(PRODUCT(L45:L52))</f>
        <v>-0.68517902013223442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AA10">
        <f>SUMPRODUCT(T10:Y10,$D$2:$I$2)</f>
        <v>-0.8291153197519272</v>
      </c>
      <c r="AB10">
        <f>EXP(AA10)</f>
        <v>0.43643522120164197</v>
      </c>
      <c r="AC10">
        <f>AB10/$AB$13</f>
        <v>2.3999997398441653E-2</v>
      </c>
    </row>
    <row r="11" spans="1:29" x14ac:dyDescent="0.3">
      <c r="B11">
        <f t="shared" si="4"/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f t="shared" si="5"/>
        <v>0.43643522120164197</v>
      </c>
      <c r="K11">
        <f t="shared" si="0"/>
        <v>2.3999997398441653E-2</v>
      </c>
      <c r="L11">
        <f t="shared" si="1"/>
        <v>1</v>
      </c>
      <c r="N11">
        <v>7</v>
      </c>
      <c r="O11">
        <f t="shared" si="2"/>
        <v>18.184802854602818</v>
      </c>
      <c r="P11">
        <f t="shared" si="3"/>
        <v>0.99999999999999989</v>
      </c>
      <c r="Q11">
        <f>LN(PRODUCT(L53:L60))</f>
        <v>-0.68517902013223442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AA11">
        <f>SUMPRODUCT(T11:Y11,$D$2:$I$2)</f>
        <v>-1.3681117232729814</v>
      </c>
      <c r="AB11">
        <f>EXP(AA11)</f>
        <v>0.2545872371164643</v>
      </c>
      <c r="AC11">
        <f>AB11/$AB$13</f>
        <v>1.3999999843387076E-2</v>
      </c>
    </row>
    <row r="12" spans="1:29" x14ac:dyDescent="0.3">
      <c r="B12">
        <f t="shared" si="4"/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f t="shared" si="5"/>
        <v>1.0183488502423583</v>
      </c>
      <c r="K12">
        <f t="shared" si="0"/>
        <v>5.5999993972142545E-2</v>
      </c>
      <c r="L12">
        <f t="shared" si="1"/>
        <v>1</v>
      </c>
      <c r="N12">
        <v>8</v>
      </c>
      <c r="O12">
        <f t="shared" si="2"/>
        <v>18.184802854602818</v>
      </c>
      <c r="P12">
        <f t="shared" si="3"/>
        <v>0.99999999999999989</v>
      </c>
      <c r="Q12">
        <f>LN(PRODUCT(L61:L68))</f>
        <v>-0.68517902013223442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AA12">
        <f>SUMPRODUCT(T12:Y12,$D$2:$I$2)</f>
        <v>-2.2154095844181381</v>
      </c>
      <c r="AB12">
        <f>EXP(AA12)</f>
        <v>0.10910881582435676</v>
      </c>
      <c r="AC12">
        <f>AB12/$AB$13</f>
        <v>5.9999999283324567E-3</v>
      </c>
    </row>
    <row r="13" spans="1:29" x14ac:dyDescent="0.3">
      <c r="B13">
        <f>2</f>
        <v>2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f>EXP(SUMPRODUCT(D13:I13,$D$2:$I$2))</f>
        <v>0.98197943906449459</v>
      </c>
      <c r="K13">
        <f t="shared" si="0"/>
        <v>5.4000004669610281E-2</v>
      </c>
      <c r="L13">
        <f t="shared" si="1"/>
        <v>1</v>
      </c>
      <c r="N13">
        <v>9</v>
      </c>
      <c r="O13">
        <f t="shared" si="2"/>
        <v>18.184802854602818</v>
      </c>
      <c r="P13">
        <f t="shared" si="3"/>
        <v>0.99999999999999989</v>
      </c>
      <c r="Q13">
        <f>LN(PRODUCT(L69:L76))</f>
        <v>-0.68517902013223442</v>
      </c>
      <c r="AB13">
        <f>SUM(AB5:AB12)</f>
        <v>18.184802854602818</v>
      </c>
    </row>
    <row r="14" spans="1:29" x14ac:dyDescent="0.3">
      <c r="B14">
        <f>B13</f>
        <v>2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f t="shared" si="5"/>
        <v>2.2912853595538403</v>
      </c>
      <c r="K14">
        <f t="shared" si="0"/>
        <v>0.1260000109912594</v>
      </c>
      <c r="L14">
        <f t="shared" si="1"/>
        <v>0.1260000109912594</v>
      </c>
      <c r="N14">
        <v>10</v>
      </c>
      <c r="O14">
        <f t="shared" si="2"/>
        <v>18.184802854602818</v>
      </c>
      <c r="P14">
        <f t="shared" si="3"/>
        <v>0.99999999999999989</v>
      </c>
      <c r="Q14">
        <f>LN(PRODUCT(L77:L84))</f>
        <v>-3.7297015570324619</v>
      </c>
    </row>
    <row r="15" spans="1:29" x14ac:dyDescent="0.3">
      <c r="B15">
        <f t="shared" ref="B15:B20" si="6">B14</f>
        <v>2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f t="shared" si="5"/>
        <v>0.10910881582435676</v>
      </c>
      <c r="K15">
        <f t="shared" si="0"/>
        <v>5.9999999283324567E-3</v>
      </c>
      <c r="L15">
        <f t="shared" si="1"/>
        <v>1</v>
      </c>
      <c r="N15" s="7" t="s">
        <v>9</v>
      </c>
      <c r="O15" s="8"/>
      <c r="Q15">
        <f>SUM(Q5:Q14)</f>
        <v>-14.363496989845309</v>
      </c>
    </row>
    <row r="16" spans="1:29" x14ac:dyDescent="0.3">
      <c r="B16">
        <f t="shared" si="6"/>
        <v>2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f t="shared" si="5"/>
        <v>0.2545872371164643</v>
      </c>
      <c r="K16">
        <f t="shared" si="0"/>
        <v>1.3999999843387076E-2</v>
      </c>
      <c r="L16">
        <f t="shared" si="1"/>
        <v>1</v>
      </c>
    </row>
    <row r="17" spans="2:12" x14ac:dyDescent="0.3">
      <c r="B17">
        <f t="shared" si="6"/>
        <v>2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f t="shared" si="5"/>
        <v>3.9279173773958744</v>
      </c>
      <c r="K17">
        <f t="shared" si="0"/>
        <v>0.21599999784444546</v>
      </c>
      <c r="L17">
        <f t="shared" si="1"/>
        <v>1</v>
      </c>
    </row>
    <row r="18" spans="2:12" x14ac:dyDescent="0.3">
      <c r="B18">
        <f t="shared" si="6"/>
        <v>2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f t="shared" si="5"/>
        <v>9.1651405542037878</v>
      </c>
      <c r="K18">
        <f t="shared" si="0"/>
        <v>0.50399999535238116</v>
      </c>
      <c r="L18">
        <f t="shared" si="1"/>
        <v>1</v>
      </c>
    </row>
    <row r="19" spans="2:12" x14ac:dyDescent="0.3">
      <c r="B19">
        <f t="shared" si="6"/>
        <v>2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f t="shared" si="5"/>
        <v>0.43643522120164197</v>
      </c>
      <c r="K19">
        <f t="shared" si="0"/>
        <v>2.3999997398441653E-2</v>
      </c>
      <c r="L19">
        <f t="shared" si="1"/>
        <v>1</v>
      </c>
    </row>
    <row r="20" spans="2:12" x14ac:dyDescent="0.3">
      <c r="B20">
        <f t="shared" si="6"/>
        <v>2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f t="shared" si="5"/>
        <v>1.0183488502423583</v>
      </c>
      <c r="K20">
        <f t="shared" si="0"/>
        <v>5.5999993972142545E-2</v>
      </c>
      <c r="L20">
        <f t="shared" si="1"/>
        <v>1</v>
      </c>
    </row>
    <row r="21" spans="2:12" x14ac:dyDescent="0.3">
      <c r="B21">
        <v>3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5"/>
        <v>0.98197943906449459</v>
      </c>
      <c r="K21">
        <f t="shared" si="0"/>
        <v>5.4000004669610281E-2</v>
      </c>
      <c r="L21">
        <f t="shared" si="1"/>
        <v>1</v>
      </c>
    </row>
    <row r="22" spans="2:12" x14ac:dyDescent="0.3"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f t="shared" si="5"/>
        <v>2.2912853595538403</v>
      </c>
      <c r="K22">
        <f t="shared" si="0"/>
        <v>0.1260000109912594</v>
      </c>
      <c r="L22">
        <f t="shared" si="1"/>
        <v>1</v>
      </c>
    </row>
    <row r="23" spans="2:12" x14ac:dyDescent="0.3">
      <c r="B23">
        <v>3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f t="shared" si="5"/>
        <v>0.10910881582435676</v>
      </c>
      <c r="K23">
        <f t="shared" si="0"/>
        <v>5.9999999283324567E-3</v>
      </c>
      <c r="L23">
        <f t="shared" si="1"/>
        <v>1</v>
      </c>
    </row>
    <row r="24" spans="2:12" x14ac:dyDescent="0.3">
      <c r="B24">
        <v>3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f t="shared" si="5"/>
        <v>0.2545872371164643</v>
      </c>
      <c r="K24">
        <f t="shared" si="0"/>
        <v>1.3999999843387076E-2</v>
      </c>
      <c r="L24">
        <f t="shared" si="1"/>
        <v>1</v>
      </c>
    </row>
    <row r="25" spans="2:12" x14ac:dyDescent="0.3">
      <c r="B25">
        <v>3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f t="shared" si="5"/>
        <v>3.9279173773958744</v>
      </c>
      <c r="K25">
        <f t="shared" si="0"/>
        <v>0.21599999784444546</v>
      </c>
      <c r="L25">
        <f t="shared" si="1"/>
        <v>0.21599999784444546</v>
      </c>
    </row>
    <row r="26" spans="2:12" x14ac:dyDescent="0.3">
      <c r="B26">
        <v>3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f t="shared" si="5"/>
        <v>9.1651405542037878</v>
      </c>
      <c r="K26">
        <f t="shared" si="0"/>
        <v>0.50399999535238116</v>
      </c>
      <c r="L26">
        <f t="shared" si="1"/>
        <v>1</v>
      </c>
    </row>
    <row r="27" spans="2:12" x14ac:dyDescent="0.3">
      <c r="B27">
        <v>3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f t="shared" si="5"/>
        <v>0.43643522120164197</v>
      </c>
      <c r="K27">
        <f t="shared" si="0"/>
        <v>2.3999997398441653E-2</v>
      </c>
      <c r="L27">
        <f t="shared" si="1"/>
        <v>1</v>
      </c>
    </row>
    <row r="28" spans="2:12" x14ac:dyDescent="0.3">
      <c r="B28">
        <v>3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f t="shared" si="5"/>
        <v>1.0183488502423583</v>
      </c>
      <c r="K28">
        <f t="shared" si="0"/>
        <v>5.5999993972142545E-2</v>
      </c>
      <c r="L28">
        <f t="shared" si="1"/>
        <v>1</v>
      </c>
    </row>
    <row r="29" spans="2:12" x14ac:dyDescent="0.3">
      <c r="B29">
        <v>4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5"/>
        <v>0.98197943906449459</v>
      </c>
      <c r="K29">
        <f t="shared" si="0"/>
        <v>5.4000004669610281E-2</v>
      </c>
      <c r="L29">
        <f t="shared" si="1"/>
        <v>1</v>
      </c>
    </row>
    <row r="30" spans="2:12" x14ac:dyDescent="0.3">
      <c r="B30">
        <v>4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f t="shared" si="5"/>
        <v>2.2912853595538403</v>
      </c>
      <c r="K30">
        <f t="shared" si="0"/>
        <v>0.1260000109912594</v>
      </c>
      <c r="L30">
        <f t="shared" si="1"/>
        <v>1</v>
      </c>
    </row>
    <row r="31" spans="2:12" x14ac:dyDescent="0.3">
      <c r="B31">
        <v>4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f t="shared" si="5"/>
        <v>0.10910881582435676</v>
      </c>
      <c r="K31">
        <f t="shared" si="0"/>
        <v>5.9999999283324567E-3</v>
      </c>
      <c r="L31">
        <f t="shared" si="1"/>
        <v>1</v>
      </c>
    </row>
    <row r="32" spans="2:12" x14ac:dyDescent="0.3">
      <c r="B32">
        <v>4</v>
      </c>
      <c r="C32">
        <v>0</v>
      </c>
      <c r="D32">
        <v>0</v>
      </c>
      <c r="E32">
        <v>1</v>
      </c>
      <c r="F32">
        <v>1</v>
      </c>
      <c r="G32">
        <v>0</v>
      </c>
      <c r="H32">
        <v>1</v>
      </c>
      <c r="I32">
        <v>0</v>
      </c>
      <c r="J32">
        <f t="shared" si="5"/>
        <v>0.2545872371164643</v>
      </c>
      <c r="K32">
        <f t="shared" si="0"/>
        <v>1.3999999843387076E-2</v>
      </c>
      <c r="L32">
        <f t="shared" si="1"/>
        <v>1</v>
      </c>
    </row>
    <row r="33" spans="2:12" x14ac:dyDescent="0.3">
      <c r="B33">
        <v>4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f t="shared" si="5"/>
        <v>3.9279173773958744</v>
      </c>
      <c r="K33">
        <f t="shared" si="0"/>
        <v>0.21599999784444546</v>
      </c>
      <c r="L33">
        <f t="shared" si="1"/>
        <v>0.21599999784444546</v>
      </c>
    </row>
    <row r="34" spans="2:12" x14ac:dyDescent="0.3">
      <c r="B34">
        <v>4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f t="shared" si="5"/>
        <v>9.1651405542037878</v>
      </c>
      <c r="K34">
        <f t="shared" si="0"/>
        <v>0.50399999535238116</v>
      </c>
      <c r="L34">
        <f t="shared" si="1"/>
        <v>1</v>
      </c>
    </row>
    <row r="35" spans="2:12" x14ac:dyDescent="0.3">
      <c r="B35">
        <v>4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f t="shared" si="5"/>
        <v>0.43643522120164197</v>
      </c>
      <c r="K35">
        <f t="shared" si="0"/>
        <v>2.3999997398441653E-2</v>
      </c>
      <c r="L35">
        <f t="shared" si="1"/>
        <v>1</v>
      </c>
    </row>
    <row r="36" spans="2:12" x14ac:dyDescent="0.3">
      <c r="B36">
        <v>4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f t="shared" si="5"/>
        <v>1.0183488502423583</v>
      </c>
      <c r="K36">
        <f t="shared" si="0"/>
        <v>5.5999993972142545E-2</v>
      </c>
      <c r="L36">
        <f t="shared" si="1"/>
        <v>1</v>
      </c>
    </row>
    <row r="37" spans="2:12" x14ac:dyDescent="0.3">
      <c r="B37">
        <v>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5"/>
        <v>0.98197943906449459</v>
      </c>
      <c r="K37">
        <f t="shared" si="0"/>
        <v>5.4000004669610281E-2</v>
      </c>
      <c r="L37">
        <f t="shared" si="1"/>
        <v>1</v>
      </c>
    </row>
    <row r="38" spans="2:12" x14ac:dyDescent="0.3">
      <c r="B38">
        <v>5</v>
      </c>
      <c r="C38">
        <v>0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  <c r="J38">
        <f t="shared" si="5"/>
        <v>2.2912853595538403</v>
      </c>
      <c r="K38">
        <f t="shared" si="0"/>
        <v>0.1260000109912594</v>
      </c>
      <c r="L38">
        <f t="shared" si="1"/>
        <v>1</v>
      </c>
    </row>
    <row r="39" spans="2:12" x14ac:dyDescent="0.3">
      <c r="B39">
        <v>5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f t="shared" si="5"/>
        <v>0.10910881582435676</v>
      </c>
      <c r="K39">
        <f t="shared" si="0"/>
        <v>5.9999999283324567E-3</v>
      </c>
      <c r="L39">
        <f t="shared" si="1"/>
        <v>1</v>
      </c>
    </row>
    <row r="40" spans="2:12" x14ac:dyDescent="0.3">
      <c r="B40">
        <v>5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f t="shared" si="5"/>
        <v>0.2545872371164643</v>
      </c>
      <c r="K40">
        <f t="shared" si="0"/>
        <v>1.3999999843387076E-2</v>
      </c>
      <c r="L40">
        <f t="shared" si="1"/>
        <v>1</v>
      </c>
    </row>
    <row r="41" spans="2:12" x14ac:dyDescent="0.3">
      <c r="B41">
        <v>5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f t="shared" si="5"/>
        <v>3.9279173773958744</v>
      </c>
      <c r="K41">
        <f t="shared" si="0"/>
        <v>0.21599999784444546</v>
      </c>
      <c r="L41">
        <f t="shared" si="1"/>
        <v>1</v>
      </c>
    </row>
    <row r="42" spans="2:12" x14ac:dyDescent="0.3">
      <c r="B42">
        <v>5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f t="shared" si="5"/>
        <v>9.1651405542037878</v>
      </c>
      <c r="K42">
        <f t="shared" si="0"/>
        <v>0.50399999535238116</v>
      </c>
      <c r="L42">
        <f t="shared" si="1"/>
        <v>0.50399999535238116</v>
      </c>
    </row>
    <row r="43" spans="2:12" x14ac:dyDescent="0.3">
      <c r="B43">
        <v>5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f t="shared" si="5"/>
        <v>0.43643522120164197</v>
      </c>
      <c r="K43">
        <f t="shared" si="0"/>
        <v>2.3999997398441653E-2</v>
      </c>
      <c r="L43">
        <f t="shared" si="1"/>
        <v>1</v>
      </c>
    </row>
    <row r="44" spans="2:12" x14ac:dyDescent="0.3">
      <c r="B44">
        <v>5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f t="shared" si="5"/>
        <v>1.0183488502423583</v>
      </c>
      <c r="K44">
        <f t="shared" si="0"/>
        <v>5.5999993972142545E-2</v>
      </c>
      <c r="L44">
        <f t="shared" si="1"/>
        <v>1</v>
      </c>
    </row>
    <row r="45" spans="2:12" x14ac:dyDescent="0.3">
      <c r="B45">
        <v>6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5"/>
        <v>0.98197943906449459</v>
      </c>
      <c r="K45">
        <f t="shared" si="0"/>
        <v>5.4000004669610281E-2</v>
      </c>
      <c r="L45">
        <f t="shared" si="1"/>
        <v>1</v>
      </c>
    </row>
    <row r="46" spans="2:12" x14ac:dyDescent="0.3">
      <c r="B46">
        <v>6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f t="shared" si="5"/>
        <v>2.2912853595538403</v>
      </c>
      <c r="K46">
        <f t="shared" si="0"/>
        <v>0.1260000109912594</v>
      </c>
      <c r="L46">
        <f t="shared" si="1"/>
        <v>1</v>
      </c>
    </row>
    <row r="47" spans="2:12" x14ac:dyDescent="0.3">
      <c r="B47">
        <v>6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f t="shared" si="5"/>
        <v>0.10910881582435676</v>
      </c>
      <c r="K47">
        <f t="shared" si="0"/>
        <v>5.9999999283324567E-3</v>
      </c>
      <c r="L47">
        <f t="shared" si="1"/>
        <v>1</v>
      </c>
    </row>
    <row r="48" spans="2:12" x14ac:dyDescent="0.3">
      <c r="B48">
        <v>6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f t="shared" si="5"/>
        <v>0.2545872371164643</v>
      </c>
      <c r="K48">
        <f t="shared" si="0"/>
        <v>1.3999999843387076E-2</v>
      </c>
      <c r="L48">
        <f t="shared" si="1"/>
        <v>1</v>
      </c>
    </row>
    <row r="49" spans="2:12" x14ac:dyDescent="0.3">
      <c r="B49">
        <v>6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f t="shared" si="5"/>
        <v>3.9279173773958744</v>
      </c>
      <c r="K49">
        <f t="shared" si="0"/>
        <v>0.21599999784444546</v>
      </c>
      <c r="L49">
        <f t="shared" si="1"/>
        <v>1</v>
      </c>
    </row>
    <row r="50" spans="2:12" x14ac:dyDescent="0.3">
      <c r="B50">
        <v>6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f t="shared" si="5"/>
        <v>9.1651405542037878</v>
      </c>
      <c r="K50">
        <f t="shared" si="0"/>
        <v>0.50399999535238116</v>
      </c>
      <c r="L50">
        <f t="shared" si="1"/>
        <v>0.50399999535238116</v>
      </c>
    </row>
    <row r="51" spans="2:12" x14ac:dyDescent="0.3">
      <c r="B51">
        <v>6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f t="shared" si="5"/>
        <v>0.43643522120164197</v>
      </c>
      <c r="K51">
        <f t="shared" si="0"/>
        <v>2.3999997398441653E-2</v>
      </c>
      <c r="L51">
        <f t="shared" si="1"/>
        <v>1</v>
      </c>
    </row>
    <row r="52" spans="2:12" x14ac:dyDescent="0.3">
      <c r="B52">
        <v>6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f t="shared" si="5"/>
        <v>1.0183488502423583</v>
      </c>
      <c r="K52">
        <f t="shared" si="0"/>
        <v>5.5999993972142545E-2</v>
      </c>
      <c r="L52">
        <f t="shared" si="1"/>
        <v>1</v>
      </c>
    </row>
    <row r="53" spans="2:12" x14ac:dyDescent="0.3">
      <c r="B53">
        <v>7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5"/>
        <v>0.98197943906449459</v>
      </c>
      <c r="K53">
        <f t="shared" si="0"/>
        <v>5.4000004669610281E-2</v>
      </c>
      <c r="L53">
        <f t="shared" si="1"/>
        <v>1</v>
      </c>
    </row>
    <row r="54" spans="2:12" x14ac:dyDescent="0.3">
      <c r="B54">
        <v>7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0</v>
      </c>
      <c r="J54">
        <f t="shared" si="5"/>
        <v>2.2912853595538403</v>
      </c>
      <c r="K54">
        <f t="shared" si="0"/>
        <v>0.1260000109912594</v>
      </c>
      <c r="L54">
        <f t="shared" si="1"/>
        <v>1</v>
      </c>
    </row>
    <row r="55" spans="2:12" x14ac:dyDescent="0.3">
      <c r="B55">
        <v>7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f t="shared" si="5"/>
        <v>0.10910881582435676</v>
      </c>
      <c r="K55">
        <f t="shared" si="0"/>
        <v>5.9999999283324567E-3</v>
      </c>
      <c r="L55">
        <f t="shared" si="1"/>
        <v>1</v>
      </c>
    </row>
    <row r="56" spans="2:12" x14ac:dyDescent="0.3">
      <c r="B56">
        <v>7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f t="shared" si="5"/>
        <v>0.2545872371164643</v>
      </c>
      <c r="K56">
        <f t="shared" si="0"/>
        <v>1.3999999843387076E-2</v>
      </c>
      <c r="L56">
        <f t="shared" si="1"/>
        <v>1</v>
      </c>
    </row>
    <row r="57" spans="2:12" x14ac:dyDescent="0.3">
      <c r="B57">
        <v>7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f t="shared" si="5"/>
        <v>3.9279173773958744</v>
      </c>
      <c r="K57">
        <f t="shared" si="0"/>
        <v>0.21599999784444546</v>
      </c>
      <c r="L57">
        <f t="shared" si="1"/>
        <v>1</v>
      </c>
    </row>
    <row r="58" spans="2:12" x14ac:dyDescent="0.3">
      <c r="B58">
        <v>7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f t="shared" si="5"/>
        <v>9.1651405542037878</v>
      </c>
      <c r="K58">
        <f t="shared" si="0"/>
        <v>0.50399999535238116</v>
      </c>
      <c r="L58">
        <f t="shared" si="1"/>
        <v>0.50399999535238116</v>
      </c>
    </row>
    <row r="59" spans="2:12" x14ac:dyDescent="0.3">
      <c r="B59">
        <v>7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f t="shared" si="5"/>
        <v>0.43643522120164197</v>
      </c>
      <c r="K59">
        <f t="shared" si="0"/>
        <v>2.3999997398441653E-2</v>
      </c>
      <c r="L59">
        <f t="shared" si="1"/>
        <v>1</v>
      </c>
    </row>
    <row r="60" spans="2:12" x14ac:dyDescent="0.3">
      <c r="B60">
        <v>7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f t="shared" si="5"/>
        <v>1.0183488502423583</v>
      </c>
      <c r="K60">
        <f t="shared" si="0"/>
        <v>5.5999993972142545E-2</v>
      </c>
      <c r="L60">
        <f t="shared" si="1"/>
        <v>1</v>
      </c>
    </row>
    <row r="61" spans="2:12" x14ac:dyDescent="0.3">
      <c r="B61">
        <v>8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5"/>
        <v>0.98197943906449459</v>
      </c>
      <c r="K61">
        <f t="shared" si="0"/>
        <v>5.4000004669610281E-2</v>
      </c>
      <c r="L61">
        <f t="shared" si="1"/>
        <v>1</v>
      </c>
    </row>
    <row r="62" spans="2:12" x14ac:dyDescent="0.3">
      <c r="B62">
        <v>8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0</v>
      </c>
      <c r="J62">
        <f t="shared" si="5"/>
        <v>2.2912853595538403</v>
      </c>
      <c r="K62">
        <f t="shared" si="0"/>
        <v>0.1260000109912594</v>
      </c>
      <c r="L62">
        <f t="shared" si="1"/>
        <v>1</v>
      </c>
    </row>
    <row r="63" spans="2:12" x14ac:dyDescent="0.3">
      <c r="B63">
        <v>8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f t="shared" si="5"/>
        <v>0.10910881582435676</v>
      </c>
      <c r="K63">
        <f t="shared" si="0"/>
        <v>5.9999999283324567E-3</v>
      </c>
      <c r="L63">
        <f t="shared" si="1"/>
        <v>1</v>
      </c>
    </row>
    <row r="64" spans="2:12" x14ac:dyDescent="0.3">
      <c r="B64">
        <v>8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f t="shared" si="5"/>
        <v>0.2545872371164643</v>
      </c>
      <c r="K64">
        <f t="shared" si="0"/>
        <v>1.3999999843387076E-2</v>
      </c>
      <c r="L64">
        <f t="shared" si="1"/>
        <v>1</v>
      </c>
    </row>
    <row r="65" spans="2:12" x14ac:dyDescent="0.3">
      <c r="B65">
        <v>8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1</v>
      </c>
      <c r="J65">
        <f t="shared" si="5"/>
        <v>3.9279173773958744</v>
      </c>
      <c r="K65">
        <f t="shared" si="0"/>
        <v>0.21599999784444546</v>
      </c>
      <c r="L65">
        <f t="shared" si="1"/>
        <v>1</v>
      </c>
    </row>
    <row r="66" spans="2:12" x14ac:dyDescent="0.3">
      <c r="B66">
        <v>8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f t="shared" si="5"/>
        <v>9.1651405542037878</v>
      </c>
      <c r="K66">
        <f t="shared" si="0"/>
        <v>0.50399999535238116</v>
      </c>
      <c r="L66">
        <f t="shared" si="1"/>
        <v>0.50399999535238116</v>
      </c>
    </row>
    <row r="67" spans="2:12" x14ac:dyDescent="0.3">
      <c r="B67">
        <v>8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f t="shared" si="5"/>
        <v>0.43643522120164197</v>
      </c>
      <c r="K67">
        <f t="shared" si="0"/>
        <v>2.3999997398441653E-2</v>
      </c>
      <c r="L67">
        <f t="shared" si="1"/>
        <v>1</v>
      </c>
    </row>
    <row r="68" spans="2:12" x14ac:dyDescent="0.3">
      <c r="B68">
        <v>8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f t="shared" si="5"/>
        <v>1.0183488502423583</v>
      </c>
      <c r="K68">
        <f t="shared" si="0"/>
        <v>5.5999993972142545E-2</v>
      </c>
      <c r="L68">
        <f t="shared" si="1"/>
        <v>1</v>
      </c>
    </row>
    <row r="69" spans="2:12" x14ac:dyDescent="0.3">
      <c r="B69">
        <v>9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5"/>
        <v>0.98197943906449459</v>
      </c>
      <c r="K69">
        <f t="shared" si="0"/>
        <v>5.4000004669610281E-2</v>
      </c>
      <c r="L69">
        <f t="shared" si="1"/>
        <v>1</v>
      </c>
    </row>
    <row r="70" spans="2:12" x14ac:dyDescent="0.3">
      <c r="B70">
        <v>9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  <c r="I70">
        <v>0</v>
      </c>
      <c r="J70">
        <f t="shared" ref="J70:J84" si="7">EXP(SUMPRODUCT(D70:I70,$D$2:$I$2))</f>
        <v>2.2912853595538403</v>
      </c>
      <c r="K70">
        <f t="shared" ref="K70:K84" si="8">J70/INDEX($O$5:$O$14,B70)</f>
        <v>0.1260000109912594</v>
      </c>
      <c r="L70">
        <f t="shared" ref="L70:L84" si="9">K70^C70</f>
        <v>1</v>
      </c>
    </row>
    <row r="71" spans="2:12" x14ac:dyDescent="0.3">
      <c r="B71">
        <v>9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1</v>
      </c>
      <c r="J71">
        <f t="shared" si="7"/>
        <v>0.10910881582435676</v>
      </c>
      <c r="K71">
        <f t="shared" si="8"/>
        <v>5.9999999283324567E-3</v>
      </c>
      <c r="L71">
        <f t="shared" si="9"/>
        <v>1</v>
      </c>
    </row>
    <row r="72" spans="2:12" x14ac:dyDescent="0.3">
      <c r="B72">
        <v>9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f t="shared" si="7"/>
        <v>0.2545872371164643</v>
      </c>
      <c r="K72">
        <f t="shared" si="8"/>
        <v>1.3999999843387076E-2</v>
      </c>
      <c r="L72">
        <f t="shared" si="9"/>
        <v>1</v>
      </c>
    </row>
    <row r="73" spans="2:12" x14ac:dyDescent="0.3">
      <c r="B73">
        <v>9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f t="shared" si="7"/>
        <v>3.9279173773958744</v>
      </c>
      <c r="K73">
        <f t="shared" si="8"/>
        <v>0.21599999784444546</v>
      </c>
      <c r="L73">
        <f t="shared" si="9"/>
        <v>1</v>
      </c>
    </row>
    <row r="74" spans="2:12" x14ac:dyDescent="0.3">
      <c r="B74">
        <v>9</v>
      </c>
      <c r="C74">
        <v>1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f t="shared" si="7"/>
        <v>9.1651405542037878</v>
      </c>
      <c r="K74">
        <f t="shared" si="8"/>
        <v>0.50399999535238116</v>
      </c>
      <c r="L74">
        <f t="shared" si="9"/>
        <v>0.50399999535238116</v>
      </c>
    </row>
    <row r="75" spans="2:12" x14ac:dyDescent="0.3">
      <c r="B75">
        <v>9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f t="shared" si="7"/>
        <v>0.43643522120164197</v>
      </c>
      <c r="K75">
        <f t="shared" si="8"/>
        <v>2.3999997398441653E-2</v>
      </c>
      <c r="L75">
        <f t="shared" si="9"/>
        <v>1</v>
      </c>
    </row>
    <row r="76" spans="2:12" x14ac:dyDescent="0.3">
      <c r="B76">
        <v>9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f t="shared" si="7"/>
        <v>1.0183488502423583</v>
      </c>
      <c r="K76">
        <f t="shared" si="8"/>
        <v>5.5999993972142545E-2</v>
      </c>
      <c r="L76">
        <f t="shared" si="9"/>
        <v>1</v>
      </c>
    </row>
    <row r="77" spans="2:12" x14ac:dyDescent="0.3">
      <c r="B77">
        <v>10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1</v>
      </c>
      <c r="J77">
        <f t="shared" si="7"/>
        <v>0.98197943906449459</v>
      </c>
      <c r="K77">
        <f t="shared" si="8"/>
        <v>5.4000004669610281E-2</v>
      </c>
      <c r="L77">
        <f t="shared" si="9"/>
        <v>1</v>
      </c>
    </row>
    <row r="78" spans="2:12" x14ac:dyDescent="0.3">
      <c r="B78">
        <v>10</v>
      </c>
      <c r="C78">
        <v>0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f t="shared" si="7"/>
        <v>2.2912853595538403</v>
      </c>
      <c r="K78">
        <f t="shared" si="8"/>
        <v>0.1260000109912594</v>
      </c>
      <c r="L78">
        <f t="shared" si="9"/>
        <v>1</v>
      </c>
    </row>
    <row r="79" spans="2:12" x14ac:dyDescent="0.3">
      <c r="B79">
        <v>10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f t="shared" si="7"/>
        <v>0.10910881582435676</v>
      </c>
      <c r="K79">
        <f t="shared" si="8"/>
        <v>5.9999999283324567E-3</v>
      </c>
      <c r="L79">
        <f t="shared" si="9"/>
        <v>1</v>
      </c>
    </row>
    <row r="80" spans="2:12" x14ac:dyDescent="0.3">
      <c r="B80">
        <v>10</v>
      </c>
      <c r="C80">
        <v>0</v>
      </c>
      <c r="D80">
        <v>0</v>
      </c>
      <c r="E80">
        <v>1</v>
      </c>
      <c r="F80">
        <v>1</v>
      </c>
      <c r="G80">
        <v>0</v>
      </c>
      <c r="H80">
        <v>1</v>
      </c>
      <c r="I80">
        <v>0</v>
      </c>
      <c r="J80">
        <f t="shared" si="7"/>
        <v>0.2545872371164643</v>
      </c>
      <c r="K80">
        <f t="shared" si="8"/>
        <v>1.3999999843387076E-2</v>
      </c>
      <c r="L80">
        <f t="shared" si="9"/>
        <v>1</v>
      </c>
    </row>
    <row r="81" spans="2:12" x14ac:dyDescent="0.3">
      <c r="B81">
        <v>10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f t="shared" si="7"/>
        <v>3.9279173773958744</v>
      </c>
      <c r="K81">
        <f t="shared" si="8"/>
        <v>0.21599999784444546</v>
      </c>
      <c r="L81">
        <f t="shared" si="9"/>
        <v>1</v>
      </c>
    </row>
    <row r="82" spans="2:12" x14ac:dyDescent="0.3">
      <c r="B82">
        <v>10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f t="shared" si="7"/>
        <v>9.1651405542037878</v>
      </c>
      <c r="K82">
        <f t="shared" si="8"/>
        <v>0.50399999535238116</v>
      </c>
      <c r="L82">
        <f t="shared" si="9"/>
        <v>1</v>
      </c>
    </row>
    <row r="83" spans="2:12" x14ac:dyDescent="0.3">
      <c r="B83">
        <v>10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f t="shared" si="7"/>
        <v>0.43643522120164197</v>
      </c>
      <c r="K83">
        <f t="shared" si="8"/>
        <v>2.3999997398441653E-2</v>
      </c>
      <c r="L83">
        <f t="shared" si="9"/>
        <v>2.3999997398441653E-2</v>
      </c>
    </row>
    <row r="84" spans="2:12" x14ac:dyDescent="0.3">
      <c r="B84">
        <v>10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f t="shared" si="7"/>
        <v>1.0183488502423583</v>
      </c>
      <c r="K84">
        <f t="shared" si="8"/>
        <v>5.5999993972142545E-2</v>
      </c>
      <c r="L84">
        <f t="shared" si="9"/>
        <v>1</v>
      </c>
    </row>
  </sheetData>
  <sortState ref="T4:AC12">
    <sortCondition descending="1" ref="AC4:AC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workbookViewId="0">
      <selection activeCell="N14" sqref="N14"/>
    </sheetView>
  </sheetViews>
  <sheetFormatPr defaultRowHeight="13" x14ac:dyDescent="0.3"/>
  <cols>
    <col min="1" max="1" width="2.69921875" customWidth="1"/>
    <col min="14" max="14" width="11.8984375" bestFit="1" customWidth="1"/>
  </cols>
  <sheetData>
    <row r="2" spans="1:14" x14ac:dyDescent="0.3">
      <c r="A2" s="5"/>
      <c r="B2" s="6" t="s">
        <v>1</v>
      </c>
      <c r="D2" s="2">
        <v>0.69314083826325545</v>
      </c>
      <c r="E2" s="2">
        <v>-0.6931534947208341</v>
      </c>
      <c r="F2" s="2">
        <v>-1.0986168449754343</v>
      </c>
      <c r="G2" s="2">
        <v>1.0986077494248714</v>
      </c>
      <c r="H2" s="2">
        <v>0.42364194731691129</v>
      </c>
      <c r="I2" s="2">
        <v>-0.42365593264979173</v>
      </c>
    </row>
    <row r="3" spans="1:14" x14ac:dyDescent="0.3">
      <c r="B3" s="1"/>
      <c r="D3">
        <f>D2-E2</f>
        <v>1.3862943329840896</v>
      </c>
      <c r="F3">
        <f>F2-G2</f>
        <v>-2.1972245944003057</v>
      </c>
      <c r="H3">
        <f>H2-I2</f>
        <v>0.84729787996670303</v>
      </c>
    </row>
    <row r="4" spans="1:14" x14ac:dyDescent="0.3">
      <c r="B4" s="1"/>
    </row>
    <row r="5" spans="1:14" s="3" customFormat="1" x14ac:dyDescent="0.3">
      <c r="B5" s="4" t="s">
        <v>0</v>
      </c>
      <c r="C5" s="4" t="s">
        <v>14</v>
      </c>
      <c r="D5" s="4" t="s">
        <v>3</v>
      </c>
      <c r="E5" s="4" t="s">
        <v>5</v>
      </c>
      <c r="F5" s="4" t="s">
        <v>6</v>
      </c>
      <c r="G5" s="4" t="s">
        <v>7</v>
      </c>
      <c r="H5" s="4" t="s">
        <v>4</v>
      </c>
      <c r="I5" s="4" t="s">
        <v>8</v>
      </c>
      <c r="K5" s="3" t="s">
        <v>15</v>
      </c>
      <c r="L5" s="3" t="s">
        <v>16</v>
      </c>
      <c r="M5" s="3" t="s">
        <v>11</v>
      </c>
      <c r="N5" s="3" t="s">
        <v>17</v>
      </c>
    </row>
    <row r="6" spans="1:14" x14ac:dyDescent="0.3"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K6">
        <f>SUMPRODUCT(D6:I6,$D$2:$I$2)</f>
        <v>-1.8201677945754446E-2</v>
      </c>
      <c r="L6">
        <f>EXP(K6)</f>
        <v>0.98196297211175776</v>
      </c>
      <c r="M6">
        <f>L6/SUM($L$6:$L$13)</f>
        <v>5.4000000567507596E-2</v>
      </c>
      <c r="N6">
        <f>C6*LN(M6)</f>
        <v>0</v>
      </c>
    </row>
    <row r="7" spans="1:14" x14ac:dyDescent="0.3">
      <c r="B7">
        <v>2</v>
      </c>
      <c r="C7">
        <v>2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K7">
        <f t="shared" ref="K7:K12" si="0">SUMPRODUCT(D7:I7,$D$2:$I$2)</f>
        <v>0.82909620202094858</v>
      </c>
      <c r="L7">
        <f t="shared" ref="L7:L12" si="1">EXP(K7)</f>
        <v>2.2912469797889035</v>
      </c>
      <c r="M7">
        <f t="shared" ref="M7:M12" si="2">L7/SUM($L$6:$L$13)</f>
        <v>0.12600000379120138</v>
      </c>
      <c r="N7">
        <f t="shared" ref="N7:N12" si="3">C7*LN(M7)</f>
        <v>-4.1429466838835189</v>
      </c>
    </row>
    <row r="8" spans="1:14" x14ac:dyDescent="0.3">
      <c r="B8">
        <v>3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K8">
        <f t="shared" si="0"/>
        <v>-2.2154262723460603</v>
      </c>
      <c r="L8">
        <f t="shared" si="1"/>
        <v>0.10910699503949521</v>
      </c>
      <c r="M8">
        <f t="shared" si="2"/>
        <v>5.9999999606718812E-3</v>
      </c>
      <c r="N8">
        <f t="shared" si="3"/>
        <v>0</v>
      </c>
    </row>
    <row r="9" spans="1:14" x14ac:dyDescent="0.3">
      <c r="B9">
        <v>4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K9">
        <f t="shared" si="0"/>
        <v>-1.3681283923793572</v>
      </c>
      <c r="L9">
        <f t="shared" si="1"/>
        <v>0.25458299341009633</v>
      </c>
      <c r="M9">
        <f t="shared" si="2"/>
        <v>1.4000000182347381E-2</v>
      </c>
      <c r="N9">
        <f t="shared" si="3"/>
        <v>0</v>
      </c>
    </row>
    <row r="10" spans="1:14" x14ac:dyDescent="0.3">
      <c r="B10">
        <v>5</v>
      </c>
      <c r="C10">
        <v>2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K10">
        <f t="shared" si="0"/>
        <v>1.368092655038335</v>
      </c>
      <c r="L10">
        <f t="shared" si="1"/>
        <v>3.9278517779337729</v>
      </c>
      <c r="M10">
        <f t="shared" si="2"/>
        <v>0.21599999619269736</v>
      </c>
      <c r="N10">
        <f t="shared" si="3"/>
        <v>-3.0649537778487468</v>
      </c>
    </row>
    <row r="11" spans="1:14" x14ac:dyDescent="0.3">
      <c r="B11">
        <v>7</v>
      </c>
      <c r="C11">
        <v>5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K11">
        <f t="shared" si="0"/>
        <v>2.2153905350050378</v>
      </c>
      <c r="L11">
        <f t="shared" si="1"/>
        <v>9.1649876612913364</v>
      </c>
      <c r="M11">
        <f t="shared" si="2"/>
        <v>0.50400000098436137</v>
      </c>
      <c r="N11">
        <f t="shared" si="3"/>
        <v>-3.4258950447883523</v>
      </c>
    </row>
    <row r="12" spans="1:14" x14ac:dyDescent="0.3">
      <c r="B12">
        <v>8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K12">
        <f t="shared" si="0"/>
        <v>-0.8291319393619706</v>
      </c>
      <c r="L12">
        <f t="shared" si="1"/>
        <v>0.43642796787873023</v>
      </c>
      <c r="M12">
        <f t="shared" si="2"/>
        <v>2.3999999167428315E-2</v>
      </c>
      <c r="N12">
        <f t="shared" si="3"/>
        <v>-3.7297014833246789</v>
      </c>
    </row>
    <row r="13" spans="1:14" x14ac:dyDescent="0.3">
      <c r="B13">
        <v>9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K13">
        <f>SUMPRODUCT(D13:I13,$D$2:$I$2)</f>
        <v>1.8165940604732422E-2</v>
      </c>
      <c r="L13">
        <f>EXP(K13)</f>
        <v>1.0183319449888</v>
      </c>
      <c r="M13">
        <f>L13/SUM($L$6:$L$13)</f>
        <v>5.5999999153784667E-2</v>
      </c>
      <c r="N13">
        <f>C13*LN(M13)</f>
        <v>0</v>
      </c>
    </row>
    <row r="14" spans="1:14" x14ac:dyDescent="0.3">
      <c r="M14">
        <f>SUM(M6:M13)</f>
        <v>0.99999999999999989</v>
      </c>
      <c r="N14">
        <f>SUM(N6:N13)</f>
        <v>-14.363496989845295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opLeftCell="A2" workbookViewId="0">
      <selection activeCell="H9" sqref="H9"/>
    </sheetView>
  </sheetViews>
  <sheetFormatPr defaultRowHeight="13" x14ac:dyDescent="0.3"/>
  <cols>
    <col min="1" max="1" width="2.69921875" customWidth="1"/>
    <col min="8" max="9" width="8.796875" customWidth="1"/>
    <col min="18" max="19" width="8.796875" customWidth="1"/>
  </cols>
  <sheetData>
    <row r="2" spans="2:19" x14ac:dyDescent="0.3">
      <c r="B2" s="8" t="s">
        <v>25</v>
      </c>
      <c r="L2" s="8" t="s">
        <v>26</v>
      </c>
    </row>
    <row r="3" spans="2:19" x14ac:dyDescent="0.3">
      <c r="B3" s="10" t="s">
        <v>30</v>
      </c>
      <c r="L3" s="10" t="s">
        <v>27</v>
      </c>
    </row>
    <row r="4" spans="2:19" x14ac:dyDescent="0.3">
      <c r="B4" s="10" t="s">
        <v>31</v>
      </c>
      <c r="L4" s="10" t="s">
        <v>28</v>
      </c>
    </row>
    <row r="5" spans="2:19" x14ac:dyDescent="0.3">
      <c r="B5" s="10" t="s">
        <v>29</v>
      </c>
      <c r="L5" s="10" t="s">
        <v>29</v>
      </c>
    </row>
    <row r="7" spans="2:19" x14ac:dyDescent="0.3">
      <c r="B7" s="17"/>
      <c r="C7" s="14" t="s">
        <v>44</v>
      </c>
      <c r="D7" s="14" t="s">
        <v>45</v>
      </c>
      <c r="E7" s="14" t="s">
        <v>46</v>
      </c>
      <c r="F7" s="5"/>
      <c r="G7" s="5"/>
      <c r="H7" s="5"/>
      <c r="I7" s="5"/>
      <c r="J7" s="5"/>
      <c r="K7" s="5"/>
      <c r="L7" s="17"/>
      <c r="M7" s="14" t="s">
        <v>35</v>
      </c>
      <c r="N7" s="14" t="s">
        <v>36</v>
      </c>
      <c r="O7" s="14" t="s">
        <v>37</v>
      </c>
      <c r="P7" s="5"/>
      <c r="Q7" s="5"/>
      <c r="R7" s="5"/>
      <c r="S7" s="5"/>
    </row>
    <row r="8" spans="2:19" x14ac:dyDescent="0.3">
      <c r="B8" s="16" t="s">
        <v>43</v>
      </c>
      <c r="C8" s="5">
        <v>1</v>
      </c>
      <c r="D8" s="5">
        <v>2</v>
      </c>
      <c r="E8" s="5">
        <v>3</v>
      </c>
      <c r="F8" s="5"/>
      <c r="G8" s="5"/>
      <c r="H8" s="5"/>
      <c r="I8" s="5"/>
      <c r="J8" s="5"/>
      <c r="K8" s="5"/>
      <c r="L8" s="15" t="s">
        <v>41</v>
      </c>
      <c r="M8" s="5">
        <v>1</v>
      </c>
      <c r="N8" s="5">
        <v>2</v>
      </c>
      <c r="O8" s="5">
        <v>3</v>
      </c>
      <c r="P8" s="5"/>
      <c r="Q8" s="5"/>
      <c r="R8" s="5"/>
      <c r="S8" s="5"/>
    </row>
    <row r="9" spans="2:19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19" x14ac:dyDescent="0.3">
      <c r="B10" s="17"/>
      <c r="C10" s="13" t="s">
        <v>34</v>
      </c>
      <c r="D10" s="13"/>
      <c r="E10" s="13"/>
      <c r="F10" s="5"/>
      <c r="G10" s="5"/>
      <c r="H10" s="5"/>
      <c r="I10" s="5"/>
      <c r="J10" s="5"/>
      <c r="K10" s="5"/>
      <c r="L10" s="17"/>
      <c r="M10" s="13" t="s">
        <v>42</v>
      </c>
      <c r="N10" s="13"/>
      <c r="O10" s="13"/>
      <c r="P10" s="5"/>
      <c r="Q10" s="5"/>
      <c r="R10" s="5"/>
      <c r="S10" s="5"/>
    </row>
    <row r="11" spans="2:19" ht="13.5" thickBot="1" x14ac:dyDescent="0.35">
      <c r="B11" s="12" t="s">
        <v>32</v>
      </c>
      <c r="C11" s="11" t="s">
        <v>35</v>
      </c>
      <c r="D11" s="11" t="s">
        <v>36</v>
      </c>
      <c r="E11" s="11" t="s">
        <v>37</v>
      </c>
      <c r="F11" s="5"/>
      <c r="G11" s="18" t="s">
        <v>15</v>
      </c>
      <c r="H11" s="18" t="s">
        <v>16</v>
      </c>
      <c r="I11" s="18" t="s">
        <v>11</v>
      </c>
      <c r="J11" s="5"/>
      <c r="K11" s="5"/>
      <c r="L11" s="12" t="s">
        <v>32</v>
      </c>
      <c r="M11" s="11" t="s">
        <v>38</v>
      </c>
      <c r="N11" s="11" t="s">
        <v>39</v>
      </c>
      <c r="O11" s="11" t="s">
        <v>40</v>
      </c>
      <c r="P11" s="5"/>
      <c r="Q11" s="18" t="s">
        <v>15</v>
      </c>
      <c r="R11" s="18" t="s">
        <v>16</v>
      </c>
      <c r="S11" s="18" t="s">
        <v>11</v>
      </c>
    </row>
    <row r="12" spans="2:19" x14ac:dyDescent="0.3">
      <c r="B12" s="19">
        <v>1</v>
      </c>
      <c r="C12" s="5">
        <v>1</v>
      </c>
      <c r="D12" s="5">
        <v>1.1000000000000001</v>
      </c>
      <c r="E12" s="5">
        <v>1.2</v>
      </c>
      <c r="F12" s="5"/>
      <c r="G12" s="5">
        <f>SUMPRODUCT(C12:E12,$C$8:$E$8)</f>
        <v>6.8</v>
      </c>
      <c r="H12" s="25">
        <f>EXP(G12)</f>
        <v>897.84729165041756</v>
      </c>
      <c r="I12" s="21">
        <f>H12/SUM($H$12:$H$14)</f>
        <v>2.2910619170609312E-2</v>
      </c>
      <c r="J12" s="5"/>
      <c r="K12" s="5"/>
      <c r="L12" s="19">
        <v>1</v>
      </c>
      <c r="M12" s="5">
        <v>1</v>
      </c>
      <c r="N12" s="5">
        <v>1.1000000000000001</v>
      </c>
      <c r="O12" s="5">
        <v>1.2</v>
      </c>
      <c r="P12" s="5"/>
      <c r="Q12" s="5">
        <f>SUMPRODUCT(M12:O12,$M$8:$O$8)</f>
        <v>6.8</v>
      </c>
      <c r="R12" s="25">
        <f>EXP(Q12)</f>
        <v>897.84729165041756</v>
      </c>
      <c r="S12" s="21">
        <f>R12/SUM($R$12:$R$14)</f>
        <v>2.2910619170609312E-2</v>
      </c>
    </row>
    <row r="13" spans="2:19" x14ac:dyDescent="0.3">
      <c r="B13" s="19">
        <v>2</v>
      </c>
      <c r="C13" s="5">
        <v>1.3</v>
      </c>
      <c r="D13" s="5">
        <v>1.4</v>
      </c>
      <c r="E13" s="5">
        <v>1.5</v>
      </c>
      <c r="F13" s="5"/>
      <c r="G13" s="5">
        <f t="shared" ref="G13:G14" si="0">SUMPRODUCT(C13:E13,$C$8:$E$8)</f>
        <v>8.6</v>
      </c>
      <c r="H13" s="25">
        <f t="shared" ref="H13:H14" si="1">EXP(G13)</f>
        <v>5431.6595913629781</v>
      </c>
      <c r="I13" s="22">
        <f t="shared" ref="I13:I14" si="2">H13/SUM($H$12:$H$14)</f>
        <v>0.13860116917360724</v>
      </c>
      <c r="J13" s="5"/>
      <c r="K13" s="5"/>
      <c r="L13" s="19">
        <v>2</v>
      </c>
      <c r="M13" s="5">
        <v>1.3</v>
      </c>
      <c r="N13" s="5">
        <v>1.4</v>
      </c>
      <c r="O13" s="5">
        <v>1.5</v>
      </c>
      <c r="P13" s="5"/>
      <c r="Q13" s="5">
        <f t="shared" ref="Q13:Q14" si="3">SUMPRODUCT(M13:O13,$M$8:$O$8)</f>
        <v>8.6</v>
      </c>
      <c r="R13" s="25">
        <f t="shared" ref="R13:R14" si="4">EXP(Q13)</f>
        <v>5431.6595913629781</v>
      </c>
      <c r="S13" s="22">
        <f>R13/SUM($R$12:$R$14)</f>
        <v>0.13860116917360724</v>
      </c>
    </row>
    <row r="14" spans="2:19" ht="13.5" thickBot="1" x14ac:dyDescent="0.35">
      <c r="B14" s="19">
        <v>3</v>
      </c>
      <c r="C14" s="5">
        <v>1.6</v>
      </c>
      <c r="D14" s="5">
        <v>1.7</v>
      </c>
      <c r="E14" s="5">
        <v>1.8</v>
      </c>
      <c r="F14" s="5"/>
      <c r="G14" s="5">
        <f t="shared" si="0"/>
        <v>10.4</v>
      </c>
      <c r="H14" s="25">
        <f t="shared" si="1"/>
        <v>32859.625674443327</v>
      </c>
      <c r="I14" s="23">
        <f t="shared" si="2"/>
        <v>0.83848821165578347</v>
      </c>
      <c r="J14" s="5"/>
      <c r="K14" s="5"/>
      <c r="L14" s="19">
        <v>3</v>
      </c>
      <c r="M14" s="5">
        <v>1.6</v>
      </c>
      <c r="N14" s="5">
        <v>1.7</v>
      </c>
      <c r="O14" s="5">
        <v>1.8</v>
      </c>
      <c r="P14" s="5"/>
      <c r="Q14" s="5">
        <f t="shared" si="3"/>
        <v>10.4</v>
      </c>
      <c r="R14" s="25">
        <f t="shared" si="4"/>
        <v>32859.625674443327</v>
      </c>
      <c r="S14" s="23">
        <f>R14/SUM($R$12:$R$14)</f>
        <v>0.83848821165578347</v>
      </c>
    </row>
    <row r="15" spans="2:19" x14ac:dyDescent="0.3">
      <c r="B15" s="24"/>
      <c r="C15" s="5"/>
      <c r="D15" s="5"/>
      <c r="E15" s="5"/>
      <c r="F15" s="5"/>
      <c r="G15" s="5"/>
      <c r="H15" s="25"/>
      <c r="I15" s="20"/>
      <c r="J15" s="5"/>
      <c r="K15" s="5"/>
      <c r="L15" s="24"/>
      <c r="M15" s="5"/>
      <c r="N15" s="5"/>
      <c r="O15" s="5"/>
      <c r="P15" s="5"/>
      <c r="Q15" s="5"/>
      <c r="R15" s="25"/>
      <c r="S15" s="20"/>
    </row>
    <row r="16" spans="2:19" ht="13.5" thickBot="1" x14ac:dyDescent="0.35">
      <c r="B16" s="24" t="s">
        <v>20</v>
      </c>
      <c r="C16" s="5">
        <v>1</v>
      </c>
      <c r="D16" s="5"/>
      <c r="E16" s="5"/>
      <c r="F16" s="5"/>
      <c r="G16" s="5"/>
      <c r="H16" s="25"/>
      <c r="I16" s="20"/>
      <c r="J16" s="5"/>
      <c r="K16" s="5"/>
      <c r="L16" s="24" t="s">
        <v>20</v>
      </c>
      <c r="M16" s="5">
        <v>1</v>
      </c>
      <c r="N16" s="5"/>
      <c r="O16" s="5"/>
      <c r="P16" s="5"/>
      <c r="Q16" s="5"/>
      <c r="R16" s="25"/>
      <c r="S16" s="20"/>
    </row>
    <row r="17" spans="2:19" x14ac:dyDescent="0.3">
      <c r="B17" s="24" t="s">
        <v>18</v>
      </c>
      <c r="C17" s="5">
        <f>C8+$C$16</f>
        <v>2</v>
      </c>
      <c r="D17" s="5">
        <f t="shared" ref="D17:E17" si="5">D8+$C$16</f>
        <v>3</v>
      </c>
      <c r="E17" s="5">
        <f t="shared" si="5"/>
        <v>4</v>
      </c>
      <c r="F17" s="5"/>
      <c r="G17" s="5">
        <f>SUMPRODUCT($C$17:$E$17,C12:E12)</f>
        <v>10.100000000000001</v>
      </c>
      <c r="H17" s="25">
        <f>EXP(G17)</f>
        <v>24343.009424408421</v>
      </c>
      <c r="I17" s="21">
        <f>H17/SUM($H$17:$H$19)</f>
        <v>4.2143210159025623E-3</v>
      </c>
      <c r="J17" s="5"/>
      <c r="K17" s="5"/>
      <c r="L17" s="24" t="s">
        <v>19</v>
      </c>
      <c r="M17" s="5">
        <f>M12+$M$16</f>
        <v>2</v>
      </c>
      <c r="N17" s="5">
        <f t="shared" ref="N17:O17" si="6">N12+$M$16</f>
        <v>2.1</v>
      </c>
      <c r="O17" s="5">
        <f t="shared" si="6"/>
        <v>2.2000000000000002</v>
      </c>
      <c r="P17" s="5"/>
      <c r="Q17" s="5">
        <f>SUMPRODUCT(M17:O17,$M$8:$O$8)</f>
        <v>12.8</v>
      </c>
      <c r="R17" s="25">
        <f>EXP(Q17)</f>
        <v>362217.44961124816</v>
      </c>
      <c r="S17" s="21">
        <f>R17/SUM($R$17:$R$19)</f>
        <v>2.2910619170609367E-2</v>
      </c>
    </row>
    <row r="18" spans="2:19" x14ac:dyDescent="0.3">
      <c r="B18" s="5"/>
      <c r="C18" s="5"/>
      <c r="D18" s="5"/>
      <c r="E18" s="5"/>
      <c r="F18" s="5"/>
      <c r="G18" s="5">
        <f>SUMPRODUCT($C$17:$E$17,C13:E13)</f>
        <v>12.799999999999999</v>
      </c>
      <c r="H18" s="25">
        <f t="shared" ref="H18:H19" si="7">EXP(G18)</f>
        <v>362217.44961124752</v>
      </c>
      <c r="I18" s="22">
        <f>H18/SUM($H$17:$H$19)</f>
        <v>6.270796611912352E-2</v>
      </c>
      <c r="J18" s="5"/>
      <c r="K18" s="5"/>
      <c r="L18" s="5"/>
      <c r="M18" s="5">
        <f t="shared" ref="M18:O19" si="8">M13+$M$16</f>
        <v>2.2999999999999998</v>
      </c>
      <c r="N18" s="5">
        <f t="shared" si="8"/>
        <v>2.4</v>
      </c>
      <c r="O18" s="5">
        <f t="shared" si="8"/>
        <v>2.5</v>
      </c>
      <c r="P18" s="5"/>
      <c r="Q18" s="5">
        <f t="shared" ref="Q18:Q19" si="9">SUMPRODUCT(M18:O18,$M$8:$O$8)</f>
        <v>14.6</v>
      </c>
      <c r="R18" s="25">
        <f t="shared" ref="R18:R19" si="10">EXP(Q18)</f>
        <v>2191287.8756068093</v>
      </c>
      <c r="S18" s="22">
        <f t="shared" ref="S18:S19" si="11">R18/SUM($R$17:$R$19)</f>
        <v>0.13860116917360746</v>
      </c>
    </row>
    <row r="19" spans="2:19" ht="13.5" thickBot="1" x14ac:dyDescent="0.35">
      <c r="B19" s="5"/>
      <c r="C19" s="5"/>
      <c r="D19" s="5"/>
      <c r="E19" s="5"/>
      <c r="F19" s="5"/>
      <c r="G19" s="5">
        <f>SUMPRODUCT($C$17:$E$17,C14:E14)</f>
        <v>15.5</v>
      </c>
      <c r="H19" s="25">
        <f t="shared" si="7"/>
        <v>5389698.476283012</v>
      </c>
      <c r="I19" s="23">
        <f>H19/SUM($H$17:$H$19)</f>
        <v>0.93307771286497398</v>
      </c>
      <c r="J19" s="5"/>
      <c r="K19" s="5"/>
      <c r="L19" s="5"/>
      <c r="M19" s="5">
        <f t="shared" si="8"/>
        <v>2.6</v>
      </c>
      <c r="N19" s="5">
        <f t="shared" si="8"/>
        <v>2.7</v>
      </c>
      <c r="O19" s="5">
        <f t="shared" si="8"/>
        <v>2.8</v>
      </c>
      <c r="P19" s="5"/>
      <c r="Q19" s="5">
        <f t="shared" si="9"/>
        <v>16.399999999999999</v>
      </c>
      <c r="R19" s="25">
        <f t="shared" si="10"/>
        <v>13256519.14046355</v>
      </c>
      <c r="S19" s="23">
        <f t="shared" si="11"/>
        <v>0.83848821165578313</v>
      </c>
    </row>
    <row r="20" spans="2:19" x14ac:dyDescent="0.3">
      <c r="H20" s="9"/>
      <c r="I20" s="9"/>
      <c r="R20" s="9"/>
      <c r="S20" s="9"/>
    </row>
    <row r="21" spans="2:19" x14ac:dyDescent="0.3">
      <c r="B21" t="s">
        <v>21</v>
      </c>
      <c r="L21" t="s">
        <v>23</v>
      </c>
    </row>
    <row r="22" spans="2:19" x14ac:dyDescent="0.3">
      <c r="B22" t="s">
        <v>22</v>
      </c>
      <c r="L22" t="s">
        <v>24</v>
      </c>
    </row>
    <row r="27" spans="2:19" x14ac:dyDescent="0.3">
      <c r="G2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likelihood</vt:lpstr>
      <vt:lpstr>reduced</vt:lpstr>
      <vt:lpstr>conditional vs multinomial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2019-12-30T16:31:49Z</dcterms:created>
  <dcterms:modified xsi:type="dcterms:W3CDTF">2020-01-05T01:17:30Z</dcterms:modified>
</cp:coreProperties>
</file>