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chartsheets/sheet9.xml" ContentType="application/vnd.openxmlformats-officedocument.spreadsheetml.chartsheet+xml"/>
  <Override PartName="/xl/chartsheets/sheet1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10.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drawings/drawing10.xml" ContentType="application/vnd.openxmlformats-officedocument.drawing+xml"/>
  <Override PartName="/xl/chartsheets/sheet1.xml" ContentType="application/vnd.openxmlformats-officedocument.spreadsheetml.chart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heckCompatibility="1" autoCompressPictures="0"/>
  <bookViews>
    <workbookView xWindow="0" yWindow="0" windowWidth="20376" windowHeight="12816" firstSheet="7" activeTab="12"/>
  </bookViews>
  <sheets>
    <sheet name="F10.1" sheetId="1" r:id="rId1"/>
    <sheet name="F10.2" sheetId="8" r:id="rId2"/>
    <sheet name="F10.3" sheetId="2" r:id="rId3"/>
    <sheet name="F10.4" sheetId="3" r:id="rId4"/>
    <sheet name="F10.5" sheetId="4" r:id="rId5"/>
    <sheet name="F10.6" sheetId="25" r:id="rId6"/>
    <sheet name="F10.7" sheetId="10" r:id="rId7"/>
    <sheet name="F10.8" sheetId="11" r:id="rId8"/>
    <sheet name="F10.9" sheetId="12" r:id="rId9"/>
    <sheet name="F10.10" sheetId="14" r:id="rId10"/>
    <sheet name="F10.11" sheetId="15" r:id="rId11"/>
    <sheet name="T10.1" sheetId="18" r:id="rId12"/>
    <sheet name="TS10.1" sheetId="5" r:id="rId13"/>
    <sheet name="TS10.2" sheetId="9" r:id="rId14"/>
    <sheet name="TS10.3" sheetId="13" r:id="rId15"/>
    <sheet name="TS10.4" sheetId="27" r:id="rId16"/>
    <sheet name="TS10.1DetailsFR" sheetId="6" r:id="rId17"/>
    <sheet name="TS10.1DetailsUS" sheetId="7" r:id="rId18"/>
    <sheet name="DetailsTS10.4(1)" sheetId="17" r:id="rId19"/>
    <sheet name="DetailsTS10.4(2)" sheetId="26" r:id="rId20"/>
  </sheets>
  <externalReferences>
    <externalReference r:id="rId21"/>
    <externalReference r:id="rId22"/>
  </externalReferences>
  <definedNames>
    <definedName name="column_head">#REF!</definedName>
    <definedName name="column_headings" localSheetId="18">#REF!</definedName>
    <definedName name="column_headings" localSheetId="19">#REF!</definedName>
    <definedName name="column_headings" localSheetId="11">#REF!</definedName>
    <definedName name="column_headings" localSheetId="12">#REF!</definedName>
    <definedName name="column_headings" localSheetId="16">#REF!</definedName>
    <definedName name="column_headings" localSheetId="17">#REF!</definedName>
    <definedName name="column_headings" localSheetId="13">#REF!</definedName>
    <definedName name="column_headings" localSheetId="15">#REF!</definedName>
    <definedName name="column_headings">#REF!</definedName>
    <definedName name="column_numbers" localSheetId="18">#REF!</definedName>
    <definedName name="column_numbers" localSheetId="19">#REF!</definedName>
    <definedName name="column_numbers" localSheetId="11">#REF!</definedName>
    <definedName name="column_numbers" localSheetId="12">#REF!</definedName>
    <definedName name="column_numbers" localSheetId="16">#REF!</definedName>
    <definedName name="column_numbers" localSheetId="17">#REF!</definedName>
    <definedName name="column_numbers" localSheetId="13">#REF!</definedName>
    <definedName name="column_numbers" localSheetId="15">#REF!</definedName>
    <definedName name="column_numbers">#REF!</definedName>
    <definedName name="data" localSheetId="18">#REF!</definedName>
    <definedName name="data" localSheetId="19">#REF!</definedName>
    <definedName name="data" localSheetId="11">#REF!</definedName>
    <definedName name="data" localSheetId="12">#REF!</definedName>
    <definedName name="data" localSheetId="16">#REF!</definedName>
    <definedName name="data" localSheetId="17">#REF!</definedName>
    <definedName name="data" localSheetId="13">#REF!</definedName>
    <definedName name="data" localSheetId="15">#REF!</definedName>
    <definedName name="data">#REF!</definedName>
    <definedName name="data2" localSheetId="18">#REF!</definedName>
    <definedName name="data2" localSheetId="19">#REF!</definedName>
    <definedName name="data2" localSheetId="11">#REF!</definedName>
    <definedName name="data2" localSheetId="12">#REF!</definedName>
    <definedName name="data2" localSheetId="16">#REF!</definedName>
    <definedName name="data2" localSheetId="17">#REF!</definedName>
    <definedName name="data2" localSheetId="13">#REF!</definedName>
    <definedName name="data2" localSheetId="15">#REF!</definedName>
    <definedName name="data2">#REF!</definedName>
    <definedName name="Diag">#REF!,#REF!</definedName>
    <definedName name="ea_flux" localSheetId="18">#REF!</definedName>
    <definedName name="ea_flux" localSheetId="19">#REF!</definedName>
    <definedName name="ea_flux" localSheetId="11">#REF!</definedName>
    <definedName name="ea_flux" localSheetId="12">#REF!</definedName>
    <definedName name="ea_flux" localSheetId="16">#REF!</definedName>
    <definedName name="ea_flux" localSheetId="17">#REF!</definedName>
    <definedName name="ea_flux" localSheetId="13">#REF!</definedName>
    <definedName name="ea_flux" localSheetId="15">#REF!</definedName>
    <definedName name="ea_flux">#REF!</definedName>
    <definedName name="Equilibre" localSheetId="18">#REF!</definedName>
    <definedName name="Equilibre" localSheetId="19">#REF!</definedName>
    <definedName name="Equilibre" localSheetId="11">#REF!</definedName>
    <definedName name="Equilibre" localSheetId="12">#REF!</definedName>
    <definedName name="Equilibre" localSheetId="16">#REF!</definedName>
    <definedName name="Equilibre" localSheetId="17">#REF!</definedName>
    <definedName name="Equilibre" localSheetId="13">#REF!</definedName>
    <definedName name="Equilibre" localSheetId="15">#REF!</definedName>
    <definedName name="Equilibre">#REF!</definedName>
    <definedName name="females">'[1]rba table'!$I$10:$I$49</definedName>
    <definedName name="fig4b">#REF!</definedName>
    <definedName name="fmtr" localSheetId="15">#REF!</definedName>
    <definedName name="fmtr">#REF!</definedName>
    <definedName name="footno" localSheetId="15">#REF!</definedName>
    <definedName name="footno">#REF!</definedName>
    <definedName name="footnotes" localSheetId="18">#REF!</definedName>
    <definedName name="footnotes" localSheetId="19">#REF!</definedName>
    <definedName name="footnotes" localSheetId="11">#REF!</definedName>
    <definedName name="footnotes" localSheetId="12">#REF!</definedName>
    <definedName name="footnotes" localSheetId="16">#REF!</definedName>
    <definedName name="footnotes" localSheetId="17">#REF!</definedName>
    <definedName name="footnotes" localSheetId="13">#REF!</definedName>
    <definedName name="footnotes" localSheetId="15">#REF!</definedName>
    <definedName name="footnotes">#REF!</definedName>
    <definedName name="footnotes2" localSheetId="15">#REF!</definedName>
    <definedName name="footnotes2">#REF!</definedName>
    <definedName name="GEOG9703">#REF!</definedName>
    <definedName name="HTML_CodePage" hidden="1">1252</definedName>
    <definedName name="HTML_Control" localSheetId="19" hidden="1">{"'swa xoffs'!$A$4:$Q$37"}</definedName>
    <definedName name="HTML_Control" localSheetId="11" hidden="1">{"'swa xoffs'!$A$4:$Q$37"}</definedName>
    <definedName name="HTML_Control" localSheetId="12" hidden="1">{"'swa xoffs'!$A$4:$Q$37"}</definedName>
    <definedName name="HTML_Control" localSheetId="16" hidden="1">{"'swa xoffs'!$A$4:$Q$37"}</definedName>
    <definedName name="HTML_Control" localSheetId="17" hidden="1">{"'swa xoffs'!$A$4:$Q$37"}</definedName>
    <definedName name="HTML_Control" localSheetId="13" hidden="1">{"'swa xoffs'!$A$4:$Q$37"}</definedName>
    <definedName name="HTML_Control" localSheetId="1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PIB" localSheetId="18">#REF!</definedName>
    <definedName name="PIB" localSheetId="19">#REF!</definedName>
    <definedName name="PIB" localSheetId="11">#REF!</definedName>
    <definedName name="PIB" localSheetId="12">#REF!</definedName>
    <definedName name="PIB" localSheetId="16">#REF!</definedName>
    <definedName name="PIB" localSheetId="17">#REF!</definedName>
    <definedName name="PIB" localSheetId="13">#REF!</definedName>
    <definedName name="PIB" localSheetId="15">#REF!</definedName>
    <definedName name="PIB">#REF!</definedName>
    <definedName name="Rentflag">IF([2]Comparison!$B$7,"","not ")</definedName>
    <definedName name="ressources" localSheetId="18">#REF!</definedName>
    <definedName name="ressources" localSheetId="19">#REF!</definedName>
    <definedName name="ressources" localSheetId="11">#REF!</definedName>
    <definedName name="ressources" localSheetId="12">#REF!</definedName>
    <definedName name="ressources" localSheetId="16">#REF!</definedName>
    <definedName name="ressources" localSheetId="17">#REF!</definedName>
    <definedName name="ressources" localSheetId="13">#REF!</definedName>
    <definedName name="ressources" localSheetId="15">#REF!</definedName>
    <definedName name="ressources">#REF!</definedName>
    <definedName name="rpflux" localSheetId="18">#REF!</definedName>
    <definedName name="rpflux" localSheetId="19">#REF!</definedName>
    <definedName name="rpflux" localSheetId="11">#REF!</definedName>
    <definedName name="rpflux" localSheetId="12">#REF!</definedName>
    <definedName name="rpflux" localSheetId="16">#REF!</definedName>
    <definedName name="rpflux" localSheetId="17">#REF!</definedName>
    <definedName name="rpflux" localSheetId="13">#REF!</definedName>
    <definedName name="rpflux" localSheetId="15">#REF!</definedName>
    <definedName name="rpflux">#REF!</definedName>
    <definedName name="rptof" localSheetId="18">#REF!</definedName>
    <definedName name="rptof" localSheetId="19">#REF!</definedName>
    <definedName name="rptof" localSheetId="11">#REF!</definedName>
    <definedName name="rptof" localSheetId="12">#REF!</definedName>
    <definedName name="rptof" localSheetId="16">#REF!</definedName>
    <definedName name="rptof" localSheetId="17">#REF!</definedName>
    <definedName name="rptof" localSheetId="13">#REF!</definedName>
    <definedName name="rptof" localSheetId="15">#REF!</definedName>
    <definedName name="rptof">#REF!</definedName>
    <definedName name="spanners_level1" localSheetId="18">#REF!</definedName>
    <definedName name="spanners_level1" localSheetId="19">#REF!</definedName>
    <definedName name="spanners_level1" localSheetId="11">#REF!</definedName>
    <definedName name="spanners_level1" localSheetId="12">#REF!</definedName>
    <definedName name="spanners_level1" localSheetId="16">#REF!</definedName>
    <definedName name="spanners_level1" localSheetId="17">#REF!</definedName>
    <definedName name="spanners_level1" localSheetId="13">#REF!</definedName>
    <definedName name="spanners_level1" localSheetId="15">#REF!</definedName>
    <definedName name="spanners_level1">#REF!</definedName>
    <definedName name="spanners_level2" localSheetId="18">#REF!</definedName>
    <definedName name="spanners_level2" localSheetId="19">#REF!</definedName>
    <definedName name="spanners_level2" localSheetId="11">#REF!</definedName>
    <definedName name="spanners_level2" localSheetId="12">#REF!</definedName>
    <definedName name="spanners_level2" localSheetId="16">#REF!</definedName>
    <definedName name="spanners_level2" localSheetId="17">#REF!</definedName>
    <definedName name="spanners_level2" localSheetId="13">#REF!</definedName>
    <definedName name="spanners_level2" localSheetId="15">#REF!</definedName>
    <definedName name="spanners_level2">#REF!</definedName>
    <definedName name="spanners_level3" localSheetId="18">#REF!</definedName>
    <definedName name="spanners_level3" localSheetId="19">#REF!</definedName>
    <definedName name="spanners_level3" localSheetId="11">#REF!</definedName>
    <definedName name="spanners_level3" localSheetId="12">#REF!</definedName>
    <definedName name="spanners_level3" localSheetId="16">#REF!</definedName>
    <definedName name="spanners_level3" localSheetId="17">#REF!</definedName>
    <definedName name="spanners_level3" localSheetId="13">#REF!</definedName>
    <definedName name="spanners_level3" localSheetId="15">#REF!</definedName>
    <definedName name="spanners_level3">#REF!</definedName>
    <definedName name="spanners_level4" localSheetId="18">#REF!</definedName>
    <definedName name="spanners_level4" localSheetId="19">#REF!</definedName>
    <definedName name="spanners_level4" localSheetId="11">#REF!</definedName>
    <definedName name="spanners_level4" localSheetId="12">#REF!</definedName>
    <definedName name="spanners_level4" localSheetId="16">#REF!</definedName>
    <definedName name="spanners_level4" localSheetId="17">#REF!</definedName>
    <definedName name="spanners_level4" localSheetId="13">#REF!</definedName>
    <definedName name="spanners_level4" localSheetId="15">#REF!</definedName>
    <definedName name="spanners_level4">#REF!</definedName>
    <definedName name="spanners_level5" localSheetId="18">#REF!</definedName>
    <definedName name="spanners_level5" localSheetId="19">#REF!</definedName>
    <definedName name="spanners_level5" localSheetId="11">#REF!</definedName>
    <definedName name="spanners_level5" localSheetId="12">#REF!</definedName>
    <definedName name="spanners_level5" localSheetId="16">#REF!</definedName>
    <definedName name="spanners_level5" localSheetId="17">#REF!</definedName>
    <definedName name="spanners_level5" localSheetId="13">#REF!</definedName>
    <definedName name="spanners_level5" localSheetId="15">#REF!</definedName>
    <definedName name="spanners_level5">#REF!</definedName>
    <definedName name="spanners_levelV" localSheetId="15">#REF!</definedName>
    <definedName name="spanners_levelV">#REF!</definedName>
    <definedName name="spanners_levelX" localSheetId="15">#REF!</definedName>
    <definedName name="spanners_levelX">#REF!</definedName>
    <definedName name="spanners_levelY" localSheetId="15">#REF!</definedName>
    <definedName name="spanners_levelY">#REF!</definedName>
    <definedName name="spanners_levelZ" localSheetId="15">#REF!</definedName>
    <definedName name="spanners_levelZ">#REF!</definedName>
    <definedName name="stub_lines" localSheetId="18">#REF!</definedName>
    <definedName name="stub_lines" localSheetId="19">#REF!</definedName>
    <definedName name="stub_lines" localSheetId="11">#REF!</definedName>
    <definedName name="stub_lines" localSheetId="12">#REF!</definedName>
    <definedName name="stub_lines" localSheetId="16">#REF!</definedName>
    <definedName name="stub_lines" localSheetId="17">#REF!</definedName>
    <definedName name="stub_lines" localSheetId="13">#REF!</definedName>
    <definedName name="stub_lines" localSheetId="15">#REF!</definedName>
    <definedName name="stub_lines">#REF!</definedName>
    <definedName name="temp" localSheetId="18">#REF!</definedName>
    <definedName name="temp" localSheetId="19">#REF!</definedName>
    <definedName name="temp" localSheetId="11">#REF!</definedName>
    <definedName name="temp" localSheetId="12">#REF!</definedName>
    <definedName name="temp" localSheetId="16">#REF!</definedName>
    <definedName name="temp" localSheetId="17">#REF!</definedName>
    <definedName name="temp" localSheetId="13">#REF!</definedName>
    <definedName name="temp" localSheetId="15">#REF!</definedName>
    <definedName name="temp">#REF!</definedName>
    <definedName name="titles" localSheetId="18">#REF!</definedName>
    <definedName name="titles" localSheetId="19">#REF!</definedName>
    <definedName name="titles" localSheetId="11">#REF!</definedName>
    <definedName name="titles" localSheetId="12">#REF!</definedName>
    <definedName name="titles" localSheetId="16">#REF!</definedName>
    <definedName name="titles" localSheetId="17">#REF!</definedName>
    <definedName name="titles" localSheetId="13">#REF!</definedName>
    <definedName name="titles" localSheetId="15">#REF!</definedName>
    <definedName name="titles">#REF!</definedName>
    <definedName name="totals" localSheetId="18">#REF!</definedName>
    <definedName name="totals" localSheetId="19">#REF!</definedName>
    <definedName name="totals" localSheetId="11">#REF!</definedName>
    <definedName name="totals" localSheetId="12">#REF!</definedName>
    <definedName name="totals" localSheetId="16">#REF!</definedName>
    <definedName name="totals" localSheetId="17">#REF!</definedName>
    <definedName name="totals" localSheetId="13">#REF!</definedName>
    <definedName name="totals" localSheetId="15">#REF!</definedName>
    <definedName name="totals">#REF!</definedName>
    <definedName name="xxx" localSheetId="18">#REF!</definedName>
    <definedName name="xxx" localSheetId="19">#REF!</definedName>
    <definedName name="xxx" localSheetId="11">#REF!</definedName>
    <definedName name="xxx" localSheetId="12">#REF!</definedName>
    <definedName name="xxx" localSheetId="16">#REF!</definedName>
    <definedName name="xxx" localSheetId="17">#REF!</definedName>
    <definedName name="xxx" localSheetId="13">#REF!</definedName>
    <definedName name="xxx" localSheetId="15">#REF!</definedName>
    <definedName name="xxx">#REF!</definedName>
    <definedName name="Year">[2]Output!$C$4:$C$38</definedName>
    <definedName name="YearLabel">[2]Output!$B$15</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M22" i="27"/>
  <c r="N21"/>
  <c r="M29" i="17"/>
  <c r="M21" i="27"/>
  <c r="L21"/>
  <c r="K21"/>
  <c r="J21"/>
  <c r="I21"/>
  <c r="H21"/>
  <c r="G21"/>
  <c r="F21"/>
  <c r="E21"/>
  <c r="M19"/>
  <c r="N18"/>
  <c r="M24" i="17"/>
  <c r="M18" i="27"/>
  <c r="L18"/>
  <c r="K18"/>
  <c r="J18"/>
  <c r="I18"/>
  <c r="H18"/>
  <c r="G18"/>
  <c r="F18"/>
  <c r="E18"/>
  <c r="M16"/>
  <c r="N15"/>
  <c r="M19" i="17"/>
  <c r="M15" i="27"/>
  <c r="L15"/>
  <c r="K15"/>
  <c r="J15"/>
  <c r="I15"/>
  <c r="H15"/>
  <c r="G15"/>
  <c r="F15"/>
  <c r="E15"/>
  <c r="M13"/>
  <c r="N12"/>
  <c r="M13" i="17"/>
  <c r="M12" i="27"/>
  <c r="L12"/>
  <c r="K12"/>
  <c r="J12"/>
  <c r="I12"/>
  <c r="H12"/>
  <c r="G12"/>
  <c r="F12"/>
  <c r="E12"/>
  <c r="E12" i="26"/>
  <c r="N12"/>
  <c r="B12"/>
  <c r="C12"/>
  <c r="F12"/>
  <c r="G12"/>
  <c r="H12"/>
  <c r="I12"/>
  <c r="J12"/>
  <c r="K12"/>
  <c r="L12"/>
  <c r="M12"/>
  <c r="E13"/>
  <c r="N13"/>
  <c r="B13"/>
  <c r="C13"/>
  <c r="F13"/>
  <c r="G13"/>
  <c r="H13"/>
  <c r="I13"/>
  <c r="J13"/>
  <c r="K13"/>
  <c r="L13"/>
  <c r="M14"/>
  <c r="E16"/>
  <c r="N16"/>
  <c r="B16"/>
  <c r="C16"/>
  <c r="F16"/>
  <c r="G16"/>
  <c r="H16"/>
  <c r="I16"/>
  <c r="J16"/>
  <c r="K16"/>
  <c r="L16"/>
  <c r="M16"/>
  <c r="E17"/>
  <c r="N17"/>
  <c r="B17"/>
  <c r="C17"/>
  <c r="F17"/>
  <c r="G17"/>
  <c r="H17"/>
  <c r="I17"/>
  <c r="J17"/>
  <c r="K17"/>
  <c r="L17"/>
  <c r="M20" i="17"/>
  <c r="M17" i="26"/>
  <c r="M18"/>
  <c r="E20"/>
  <c r="N20"/>
  <c r="B20"/>
  <c r="C20"/>
  <c r="F20"/>
  <c r="G20"/>
  <c r="H20"/>
  <c r="I20"/>
  <c r="J20"/>
  <c r="K20"/>
  <c r="L20"/>
  <c r="E21"/>
  <c r="N21"/>
  <c r="B21"/>
  <c r="C21"/>
  <c r="F21"/>
  <c r="G21"/>
  <c r="H21"/>
  <c r="I21"/>
  <c r="J21"/>
  <c r="K21"/>
  <c r="L21"/>
  <c r="M25" i="17"/>
  <c r="M21" i="26"/>
  <c r="M22"/>
  <c r="E24"/>
  <c r="N24"/>
  <c r="B24"/>
  <c r="C24"/>
  <c r="F24"/>
  <c r="G24"/>
  <c r="H24"/>
  <c r="I24"/>
  <c r="J24"/>
  <c r="K24"/>
  <c r="L24"/>
  <c r="E25"/>
  <c r="N25"/>
  <c r="F25"/>
  <c r="G25"/>
  <c r="H25"/>
  <c r="I25"/>
  <c r="J25"/>
  <c r="K25"/>
  <c r="L25"/>
  <c r="M30" i="17"/>
  <c r="M25" i="26"/>
  <c r="M26"/>
  <c r="F24" i="6"/>
  <c r="B24" i="5"/>
  <c r="O24"/>
  <c r="M11" i="6"/>
  <c r="G20"/>
  <c r="C20" i="5"/>
  <c r="P20"/>
  <c r="L11" i="6"/>
  <c r="F20"/>
  <c r="B20" i="5"/>
  <c r="O20"/>
  <c r="G12" i="6"/>
  <c r="C12" i="5"/>
  <c r="M12"/>
  <c r="P12"/>
  <c r="G6" i="6"/>
  <c r="C6" i="5"/>
  <c r="P6"/>
  <c r="F6" i="6"/>
  <c r="B6" i="5"/>
  <c r="F6"/>
  <c r="L6"/>
  <c r="O6"/>
  <c r="T13" i="17"/>
  <c r="AC13"/>
  <c r="Q13"/>
  <c r="U13"/>
  <c r="V13"/>
  <c r="W13"/>
  <c r="X13"/>
  <c r="Y13"/>
  <c r="Z13"/>
  <c r="AA13"/>
  <c r="AB13"/>
  <c r="T14"/>
  <c r="AC14"/>
  <c r="Q14"/>
  <c r="U14"/>
  <c r="V14"/>
  <c r="W14"/>
  <c r="X14"/>
  <c r="Y14"/>
  <c r="Z14"/>
  <c r="AA14"/>
  <c r="M14"/>
  <c r="M13" i="26"/>
  <c r="AB15" i="17"/>
  <c r="AE15"/>
  <c r="T19"/>
  <c r="AC19"/>
  <c r="Q19"/>
  <c r="U19"/>
  <c r="V19"/>
  <c r="W19"/>
  <c r="X19"/>
  <c r="Y19"/>
  <c r="Z19"/>
  <c r="AA19"/>
  <c r="AB19"/>
  <c r="T20"/>
  <c r="AC20"/>
  <c r="Q20"/>
  <c r="U20"/>
  <c r="V20"/>
  <c r="W20"/>
  <c r="X20"/>
  <c r="Y20"/>
  <c r="Z20"/>
  <c r="AA20"/>
  <c r="AB20"/>
  <c r="AB21"/>
  <c r="AE21"/>
  <c r="T24"/>
  <c r="AC24"/>
  <c r="Q24"/>
  <c r="U24"/>
  <c r="V24"/>
  <c r="W24"/>
  <c r="X24"/>
  <c r="Y24"/>
  <c r="Z24"/>
  <c r="AA24"/>
  <c r="T25"/>
  <c r="AC25"/>
  <c r="Q25"/>
  <c r="R25"/>
  <c r="U25"/>
  <c r="V25"/>
  <c r="W25"/>
  <c r="X25"/>
  <c r="Y25"/>
  <c r="Z25"/>
  <c r="AA25"/>
  <c r="AB25"/>
  <c r="AB26"/>
  <c r="AE26"/>
  <c r="T29"/>
  <c r="AC29"/>
  <c r="Q29"/>
  <c r="AE29"/>
  <c r="U29"/>
  <c r="V29"/>
  <c r="W29"/>
  <c r="X29"/>
  <c r="Y29"/>
  <c r="Z29"/>
  <c r="AA29"/>
  <c r="M24" i="26"/>
  <c r="T30" i="17"/>
  <c r="AC30"/>
  <c r="Q30"/>
  <c r="U30"/>
  <c r="V30"/>
  <c r="W30"/>
  <c r="X30"/>
  <c r="Y30"/>
  <c r="Z30"/>
  <c r="AA30"/>
  <c r="AB30"/>
  <c r="AB31"/>
  <c r="AE31"/>
  <c r="E21" i="18"/>
  <c r="J21"/>
  <c r="B21"/>
  <c r="C21"/>
  <c r="E18"/>
  <c r="J18"/>
  <c r="E15"/>
  <c r="J15"/>
  <c r="B15"/>
  <c r="C15"/>
  <c r="I21"/>
  <c r="H21"/>
  <c r="G21"/>
  <c r="F21"/>
  <c r="I18"/>
  <c r="H18"/>
  <c r="G18"/>
  <c r="F18"/>
  <c r="I15"/>
  <c r="H15"/>
  <c r="G15"/>
  <c r="F15"/>
  <c r="E12"/>
  <c r="J12"/>
  <c r="I12"/>
  <c r="H12"/>
  <c r="G12"/>
  <c r="F12"/>
  <c r="M15" i="17"/>
  <c r="M21"/>
  <c r="M26"/>
  <c r="M31"/>
  <c r="I13" i="13"/>
  <c r="I12"/>
  <c r="G12"/>
  <c r="I14"/>
  <c r="I11"/>
  <c r="G11"/>
  <c r="C10"/>
  <c r="H10"/>
  <c r="I10"/>
  <c r="G10"/>
  <c r="I9"/>
  <c r="G9"/>
  <c r="I8"/>
  <c r="G8"/>
  <c r="C7"/>
  <c r="H7"/>
  <c r="I7"/>
  <c r="G7"/>
  <c r="C12"/>
  <c r="C13"/>
  <c r="H12"/>
  <c r="C14"/>
  <c r="C11"/>
  <c r="H11"/>
  <c r="C9"/>
  <c r="H9"/>
  <c r="C8"/>
  <c r="H8"/>
  <c r="F10" i="9"/>
  <c r="E12"/>
  <c r="E15"/>
  <c r="E14"/>
  <c r="E13"/>
  <c r="F15"/>
  <c r="F16"/>
  <c r="B15" i="13"/>
  <c r="C15"/>
  <c r="A17" i="9"/>
  <c r="A16"/>
  <c r="A15"/>
  <c r="A14"/>
  <c r="A13"/>
  <c r="A12"/>
  <c r="A11"/>
  <c r="A10"/>
  <c r="I7" i="6"/>
  <c r="I11"/>
  <c r="I24"/>
  <c r="G24"/>
  <c r="I25"/>
  <c r="I26"/>
  <c r="E26" i="5"/>
  <c r="I19" i="6"/>
  <c r="E19" i="5"/>
  <c r="I18" i="6"/>
  <c r="E18" i="5"/>
  <c r="I17" i="6"/>
  <c r="E17" i="5"/>
  <c r="I15" i="6"/>
  <c r="I16"/>
  <c r="E24" i="5"/>
  <c r="E23"/>
  <c r="E22"/>
  <c r="I21" i="6"/>
  <c r="E21" i="5"/>
  <c r="I20" i="6"/>
  <c r="E20" i="5"/>
  <c r="E16"/>
  <c r="E15"/>
  <c r="I14" i="6"/>
  <c r="E14" i="5"/>
  <c r="I13" i="6"/>
  <c r="E13" i="5"/>
  <c r="E11"/>
  <c r="I8" i="6"/>
  <c r="E8" i="5"/>
  <c r="E7"/>
  <c r="I6" i="6"/>
  <c r="E6" i="5"/>
  <c r="I12" i="6"/>
  <c r="E12" i="5"/>
  <c r="I10" i="6"/>
  <c r="E10" i="5"/>
  <c r="I9" i="6"/>
  <c r="E9" i="5"/>
  <c r="M13" i="6"/>
  <c r="G23"/>
  <c r="F23"/>
  <c r="B23" i="5"/>
  <c r="O23"/>
  <c r="H24" i="6"/>
  <c r="D24" i="5"/>
  <c r="C24"/>
  <c r="P24"/>
  <c r="N12" i="6"/>
  <c r="H21"/>
  <c r="D21" i="5"/>
  <c r="M12" i="6"/>
  <c r="G21"/>
  <c r="C21" i="5"/>
  <c r="P21"/>
  <c r="L12" i="6"/>
  <c r="F21"/>
  <c r="N11"/>
  <c r="H20"/>
  <c r="C26" i="5"/>
  <c r="P26"/>
  <c r="B26"/>
  <c r="O26"/>
  <c r="C25"/>
  <c r="P25"/>
  <c r="B25"/>
  <c r="O25"/>
  <c r="D22"/>
  <c r="C22"/>
  <c r="P22"/>
  <c r="B22"/>
  <c r="O22"/>
  <c r="B21"/>
  <c r="O21"/>
  <c r="D20"/>
  <c r="H14" i="6"/>
  <c r="D14" i="5"/>
  <c r="G14" i="6"/>
  <c r="C14" i="5"/>
  <c r="F14" i="6"/>
  <c r="B14" i="5"/>
  <c r="F13" i="6"/>
  <c r="B13" i="5"/>
  <c r="H12" i="6"/>
  <c r="D12" i="5"/>
  <c r="F12" i="6"/>
  <c r="B12" i="5"/>
  <c r="H11" i="6"/>
  <c r="D11" i="5"/>
  <c r="G11" i="6"/>
  <c r="C11" i="5"/>
  <c r="G10" i="6"/>
  <c r="C10" i="5"/>
  <c r="F10" i="6"/>
  <c r="B10" i="5"/>
  <c r="H9" i="6"/>
  <c r="D9" i="5"/>
  <c r="G9" i="6"/>
  <c r="C9" i="5"/>
  <c r="F9" i="6"/>
  <c r="B9" i="5"/>
  <c r="H8" i="6"/>
  <c r="D8" i="5"/>
  <c r="H7" i="6"/>
  <c r="D7" i="5"/>
  <c r="G7" i="6"/>
  <c r="C7" i="5"/>
  <c r="F7" i="6"/>
  <c r="B7" i="5"/>
  <c r="H6" i="6"/>
  <c r="D6" i="5"/>
  <c r="L6" i="6"/>
  <c r="F15"/>
  <c r="B15" i="5"/>
  <c r="N6" i="6"/>
  <c r="H15"/>
  <c r="D15" i="5"/>
  <c r="M6" i="6"/>
  <c r="G15"/>
  <c r="C15" i="5"/>
  <c r="N14" i="6"/>
  <c r="N13"/>
  <c r="H23"/>
  <c r="D23" i="5"/>
  <c r="N10" i="6"/>
  <c r="H19"/>
  <c r="D19" i="5"/>
  <c r="N9" i="6"/>
  <c r="H18"/>
  <c r="D18" i="5"/>
  <c r="N8" i="6"/>
  <c r="H17"/>
  <c r="D17" i="5"/>
  <c r="N7" i="6"/>
  <c r="H16"/>
  <c r="D16" i="5"/>
  <c r="M14" i="6"/>
  <c r="M10"/>
  <c r="G19"/>
  <c r="C19" i="5"/>
  <c r="M9" i="6"/>
  <c r="G18"/>
  <c r="C18" i="5"/>
  <c r="P18"/>
  <c r="M8" i="6"/>
  <c r="G17"/>
  <c r="C17" i="5"/>
  <c r="P17"/>
  <c r="M7" i="6"/>
  <c r="G16"/>
  <c r="C16" i="5"/>
  <c r="P16"/>
  <c r="L14" i="6"/>
  <c r="L13"/>
  <c r="L10"/>
  <c r="F19"/>
  <c r="B19" i="5"/>
  <c r="L9" i="6"/>
  <c r="F18"/>
  <c r="B18" i="5"/>
  <c r="O18"/>
  <c r="L8" i="6"/>
  <c r="F17"/>
  <c r="B17" i="5"/>
  <c r="O17"/>
  <c r="L7" i="6"/>
  <c r="F16"/>
  <c r="B16" i="5"/>
  <c r="L16"/>
  <c r="O16"/>
  <c r="H13" i="6"/>
  <c r="D13" i="5"/>
  <c r="G13" i="6"/>
  <c r="C13" i="5"/>
  <c r="F11" i="6"/>
  <c r="B11" i="5"/>
  <c r="H10" i="6"/>
  <c r="D10" i="5"/>
  <c r="G8" i="6"/>
  <c r="C8" i="5"/>
  <c r="F8" i="6"/>
  <c r="B8" i="5"/>
  <c r="E19" i="6"/>
  <c r="E20"/>
  <c r="E21"/>
  <c r="E22"/>
  <c r="E23"/>
  <c r="E24"/>
  <c r="E25"/>
  <c r="E26"/>
  <c r="E9"/>
  <c r="E10"/>
  <c r="E11"/>
  <c r="E12"/>
  <c r="E13"/>
  <c r="E14"/>
  <c r="E15"/>
  <c r="J44"/>
  <c r="I44"/>
  <c r="J42"/>
  <c r="I42"/>
  <c r="H44"/>
  <c r="H42"/>
  <c r="J38"/>
  <c r="I38"/>
  <c r="H38"/>
  <c r="J37"/>
  <c r="I37"/>
  <c r="H37"/>
  <c r="J36"/>
  <c r="I36"/>
  <c r="H36"/>
  <c r="J35"/>
  <c r="I35"/>
  <c r="H35"/>
  <c r="J34"/>
  <c r="I34"/>
  <c r="H34"/>
  <c r="J33"/>
  <c r="I33"/>
  <c r="H33"/>
  <c r="J32"/>
  <c r="I32"/>
  <c r="H32"/>
  <c r="J31"/>
  <c r="I31"/>
  <c r="H31"/>
  <c r="J30"/>
  <c r="I30"/>
  <c r="H30"/>
  <c r="J29"/>
  <c r="I29"/>
  <c r="H29"/>
  <c r="E6" i="7"/>
  <c r="J6"/>
  <c r="F6"/>
  <c r="K6"/>
  <c r="K16" i="5"/>
  <c r="E7" i="7"/>
  <c r="F7"/>
  <c r="K7"/>
  <c r="K17" i="5"/>
  <c r="J7" i="7"/>
  <c r="I7"/>
  <c r="I17" i="5"/>
  <c r="E8" i="7"/>
  <c r="J8"/>
  <c r="F8"/>
  <c r="K8"/>
  <c r="K18" i="5"/>
  <c r="E9" i="7"/>
  <c r="J9"/>
  <c r="F9"/>
  <c r="K9"/>
  <c r="K19" i="5"/>
  <c r="E10" i="7"/>
  <c r="F10"/>
  <c r="J10"/>
  <c r="J20" i="5"/>
  <c r="K10" i="7"/>
  <c r="E11"/>
  <c r="F11"/>
  <c r="J11"/>
  <c r="I11"/>
  <c r="I21" i="5"/>
  <c r="E12" i="7"/>
  <c r="F12"/>
  <c r="E13"/>
  <c r="F13"/>
  <c r="I13"/>
  <c r="I23" i="5"/>
  <c r="K13" i="7"/>
  <c r="K23" i="5"/>
  <c r="E14" i="7"/>
  <c r="F14"/>
  <c r="J14"/>
  <c r="K14"/>
  <c r="K24" i="5"/>
  <c r="I14" i="7"/>
  <c r="I24" i="5"/>
  <c r="E15" i="7"/>
  <c r="F15"/>
  <c r="K16"/>
  <c r="K26" i="5"/>
  <c r="J15" i="7"/>
  <c r="J25" i="5"/>
  <c r="I16" i="7"/>
  <c r="F12" i="5"/>
  <c r="L12"/>
  <c r="O12"/>
  <c r="N16"/>
  <c r="N12"/>
  <c r="J26"/>
  <c r="I26"/>
  <c r="J23"/>
  <c r="K20"/>
  <c r="A9"/>
  <c r="A10"/>
  <c r="A11"/>
  <c r="A12"/>
  <c r="A13"/>
  <c r="A14"/>
  <c r="A15"/>
  <c r="A19"/>
  <c r="A20"/>
  <c r="A21"/>
  <c r="A22"/>
  <c r="A23"/>
  <c r="A24"/>
  <c r="A25"/>
  <c r="A26"/>
  <c r="B18" i="18"/>
  <c r="C18"/>
  <c r="B12"/>
  <c r="C12"/>
  <c r="B18" i="27"/>
  <c r="C18"/>
  <c r="B25" i="26"/>
  <c r="C25"/>
  <c r="B15" i="27"/>
  <c r="C15"/>
  <c r="B21"/>
  <c r="C21"/>
  <c r="B12"/>
  <c r="C12"/>
  <c r="H13" i="13"/>
  <c r="H14"/>
  <c r="I9" i="7"/>
  <c r="I19" i="5"/>
  <c r="J19"/>
  <c r="R13" i="17"/>
  <c r="AE13"/>
  <c r="I8" i="7"/>
  <c r="I18" i="5"/>
  <c r="J18"/>
  <c r="R20" i="17"/>
  <c r="AE20"/>
  <c r="AE14"/>
  <c r="R14"/>
  <c r="I6" i="7"/>
  <c r="I16" i="5"/>
  <c r="J16"/>
  <c r="R24" i="17"/>
  <c r="AE24"/>
  <c r="R30"/>
  <c r="AE30"/>
  <c r="AE19"/>
  <c r="R19"/>
  <c r="J12" i="7"/>
  <c r="K12"/>
  <c r="K22" i="5"/>
  <c r="C23"/>
  <c r="P23"/>
  <c r="R29" i="17"/>
  <c r="I15" i="7"/>
  <c r="I25" i="5"/>
  <c r="AE25" i="17"/>
  <c r="I10" i="7"/>
  <c r="I20" i="5"/>
  <c r="M20" i="26"/>
  <c r="J17" i="5"/>
  <c r="AB29" i="17"/>
  <c r="H25" i="6"/>
  <c r="AB24" i="17"/>
  <c r="J24" i="5"/>
  <c r="J21"/>
  <c r="G11" i="7"/>
  <c r="K11"/>
  <c r="K21" i="5"/>
  <c r="G13" i="13"/>
  <c r="AB14" i="17"/>
  <c r="K15" i="7"/>
  <c r="K25" i="5"/>
  <c r="G14" i="13"/>
  <c r="E25" i="5"/>
  <c r="H26" i="6"/>
  <c r="D26" i="5"/>
  <c r="D25"/>
  <c r="I12" i="7"/>
  <c r="I22" i="5"/>
  <c r="J22"/>
</calcChain>
</file>

<file path=xl/sharedStrings.xml><?xml version="1.0" encoding="utf-8"?>
<sst xmlns="http://schemas.openxmlformats.org/spreadsheetml/2006/main" count="313" uniqueCount="145">
  <si>
    <t>France</t>
  </si>
  <si>
    <t>Top 10%</t>
  </si>
  <si>
    <t>Top 1%</t>
  </si>
  <si>
    <t>Top 0,1%</t>
  </si>
  <si>
    <t>Note: as explained in the text, these are for all countries estimates of inequality of net worth betwen living adults (using mortality multiplier methods)</t>
  </si>
  <si>
    <t>France: see details for 1810-2010; computations using Piketty-Postel-Vinay-Rosenthal 2006 pour 1810-1990 (1810:1807; 1820: 1817; etc.; 1900: 1902; 1910: 1913; etc.; 1990: 1994)</t>
  </si>
  <si>
    <t>2010: Landais-Piketty-Saez 2011 (tableau patrimoine p.25) pour 2010 (see discussion in text)</t>
  </si>
  <si>
    <t xml:space="preserve">UK: 1910-1980 series based upon Atkinson-Harrison 1978 pp.139 et 159 and Atkinson et al 1989 table 1; 1990-2010 using IRS data; </t>
  </si>
  <si>
    <t>1810-1870: Lindert 2000 table 2 (see also Waldenstrom 2009 Tables 4.A1-A3)</t>
  </si>
  <si>
    <t>1990-2010: official HMRC estimates using estate tax data; see Waldenstrom 2009 Tables A.A1-A3 and official HMRC publications for recent years, in particular "Personal Wealth Statistics 2001-03 to 2005-07" (June 2011) and "Personal Wealth Statistics 2008 to 2010" (September 2012).</t>
  </si>
  <si>
    <t xml:space="preserve">US: see details for 1910-2010; computations using Kennickell 2009-2011 SCF series for 1989-2009 period; Wolff 1994 SCF series for 1962-1989; and Kopczuk-Saez 2004 estate tax returns series for 1916-1962 (anchored to later series); </t>
  </si>
  <si>
    <t>1810: estimate based upon Shamas 1993 (see also Waldenstrom 2009) and Lindert 2000 (using Alice Hanson Jones) (middle estimate, see discussion in text)</t>
  </si>
  <si>
    <t>1870: estimates based upon wealth census used by Soltow (see also Lindert 2000 table 3; average 1860-1870) (see also Rosenbloom-Stutes NBER WP 2005 for top 1% wealth shares by US states using 1870 wealth census)</t>
  </si>
  <si>
    <t>1810: based upon Soltow 1985; see Waldenstrom 2009</t>
  </si>
  <si>
    <t>Detailed computations for top wealth shares (France)</t>
  </si>
  <si>
    <t>PPVR 2006 Table 4                                                     (top shares among decedents, France)</t>
  </si>
  <si>
    <t>Top 10% wealth share</t>
  </si>
  <si>
    <t>Top 1% wealth share</t>
  </si>
  <si>
    <t>Top 0,1% wealth share</t>
  </si>
  <si>
    <t>1902-1909</t>
  </si>
  <si>
    <t>1910-1913</t>
  </si>
  <si>
    <t>1925-1929</t>
  </si>
  <si>
    <t>1930-1939</t>
  </si>
  <si>
    <t>1940-1949</t>
  </si>
  <si>
    <t>1950-1959</t>
  </si>
  <si>
    <t>1960-1964</t>
  </si>
  <si>
    <t>PPVR 2006 Table 2                                                           (top shares among decedents, Paris)</t>
  </si>
  <si>
    <t>Ratio Top 10% (living/ decedents)</t>
  </si>
  <si>
    <t>Ratio Top 1% (living/ decedents)</t>
  </si>
  <si>
    <t>Ratio Top 0,1% (living/ decedents)</t>
  </si>
  <si>
    <t>Note sur la méthode utilisée: compte tenu de l'instabilité du coefficient correcteur pour passer des morts aux vivants, il paraît plus justifié d'utiliser un rehaussement fixe (voir formules)</t>
  </si>
  <si>
    <r>
      <t xml:space="preserve">PPVR 2006 Table A4 (II)  </t>
    </r>
    <r>
      <rPr>
        <sz val="12"/>
        <rFont val="Arial"/>
        <family val="2"/>
      </rPr>
      <t>(top shares among living, diffrential mortality, Paris (except 1947-1994: France))</t>
    </r>
  </si>
  <si>
    <t>Detailed computations for top wealth shares (US)</t>
  </si>
  <si>
    <t>Kopczuk-Saez Table B1</t>
  </si>
  <si>
    <t>Kopczuk-Saez decennial averages</t>
  </si>
  <si>
    <t>SCF (Kennickel 2009-2011; Wolff 1994)</t>
  </si>
  <si>
    <t>Ratio SCF/KS</t>
  </si>
  <si>
    <t>SCF: 1960: 1962 (Wolff 1994 Table 4) (corrected using Kennickell 2011 for 1989 gap)</t>
  </si>
  <si>
    <t>1980: average 1983-1989 (Kennickell 2009 Table 4 (1989) and Wolff 1994 Table 4 (1983))</t>
  </si>
  <si>
    <t>1990: average 1992-1995-1998 (Kennickell 2001 Table 4)</t>
  </si>
  <si>
    <t>2000: average 2001-2004 (Kennickell 2001 Table 4)</t>
  </si>
  <si>
    <t>2010: 2007 (Kennickell 2009 Table 4; according to Kennickell 2011 Tables 2-3, very little change between 2007 and 2009: all wealth levels reduced by roughy the same percentage)</t>
  </si>
  <si>
    <t>Top 1% wealth share  (Paris)</t>
  </si>
  <si>
    <t>Top 1% (Paris)</t>
  </si>
  <si>
    <t>PPVR 2011 Figure 3 (top shares among decedents, Paris)</t>
  </si>
  <si>
    <t>Figure 14</t>
  </si>
  <si>
    <t>Figure 16</t>
  </si>
  <si>
    <t>Figure 17</t>
  </si>
  <si>
    <t>Figure A15</t>
  </si>
  <si>
    <t>Table A12</t>
  </si>
  <si>
    <t>Piketty 2010 (appendix)</t>
  </si>
  <si>
    <t>1000-1500</t>
  </si>
  <si>
    <t>1820-1913</t>
  </si>
  <si>
    <t>1950-2012</t>
  </si>
  <si>
    <t>2012-2050</t>
  </si>
  <si>
    <t>2050-2100</t>
  </si>
  <si>
    <t>g</t>
  </si>
  <si>
    <t>1913-2012</t>
  </si>
  <si>
    <t>2012-2100</t>
  </si>
  <si>
    <t>2100-2200</t>
  </si>
  <si>
    <t>Table B11: Inheritance in Paris, 1872-1937 - Detailed asset composition by fractiles of net estate (subsample)</t>
  </si>
  <si>
    <t>(1)     Real estate assets</t>
  </si>
  <si>
    <t>inc. Paris real estate</t>
  </si>
  <si>
    <t>inc. Out-of-Paris real estate</t>
  </si>
  <si>
    <t>(2) Financial assets</t>
  </si>
  <si>
    <t>inc.:    (2a) Equity</t>
  </si>
  <si>
    <t>inc. Foreign equity</t>
  </si>
  <si>
    <t>inc.:   (2b) Private  bonds</t>
  </si>
  <si>
    <t>inc. Foreign private bonds</t>
  </si>
  <si>
    <t>inc.:    (2c)   Govt bonds</t>
  </si>
  <si>
    <t>inc. Foreign govt bonds</t>
  </si>
  <si>
    <t>(3) Furnitures</t>
  </si>
  <si>
    <t>Memo: Total foreign assets</t>
  </si>
  <si>
    <t>realestate</t>
  </si>
  <si>
    <t>realestaparis</t>
  </si>
  <si>
    <t>realestaprov</t>
  </si>
  <si>
    <t>finassets</t>
  </si>
  <si>
    <t>equity</t>
  </si>
  <si>
    <t>equityfor</t>
  </si>
  <si>
    <t>privbonds</t>
  </si>
  <si>
    <t>privbondsfor</t>
  </si>
  <si>
    <t>pubbonds</t>
  </si>
  <si>
    <t>pubbondsfor</t>
  </si>
  <si>
    <t>furnitures</t>
  </si>
  <si>
    <t>Note: For the purpose of this table, dowries were taken away from "other financial assets" (and therefore from gross assets).</t>
  </si>
  <si>
    <t>Sources: Authors computations using micro data collected in Paris estate tax archives (see do-file doTableB11.txt)</t>
  </si>
  <si>
    <t>inc.:    (2d)-(2e) Other</t>
  </si>
  <si>
    <t>Table extracted from PPVR 2011 Appendix B; see formulas on T10.1 (so as to include out-of-Paris real estate in 1872-1882)</t>
  </si>
  <si>
    <t>Europe</t>
  </si>
  <si>
    <t>Sources:</t>
  </si>
  <si>
    <t>(%)</t>
  </si>
  <si>
    <t>0-1000</t>
  </si>
  <si>
    <t>1500-1700</t>
  </si>
  <si>
    <t>1700-1820</t>
  </si>
  <si>
    <t>1913-1950</t>
  </si>
  <si>
    <t>Table 10.1. The composition of Parisian porfolios in 1872-1912</t>
  </si>
  <si>
    <r>
      <t xml:space="preserve">Real estate assets </t>
    </r>
    <r>
      <rPr>
        <sz val="10"/>
        <rFont val="Arial Narrow"/>
        <family val="2"/>
      </rPr>
      <t>(buildings, houses, land,.)</t>
    </r>
  </si>
  <si>
    <t>incl. Real estate Paris</t>
  </si>
  <si>
    <t>incl. Real estate Province (outside Paris)</t>
  </si>
  <si>
    <t>Financial assets</t>
  </si>
  <si>
    <t>incl. Equity</t>
  </si>
  <si>
    <t>incl. Private bonds</t>
  </si>
  <si>
    <t>incl. Public   bonds</t>
  </si>
  <si>
    <t>incl. Other financial assets (cash, deposits, etc.)</t>
  </si>
  <si>
    <t>Furnitures, jewels, etc.</t>
  </si>
  <si>
    <t>Composition of total wealth</t>
  </si>
  <si>
    <t>Composition of top 1% wealth holders portfolios</t>
  </si>
  <si>
    <t>Composition of next 9%</t>
  </si>
  <si>
    <t>Composition of next 40%</t>
  </si>
  <si>
    <t xml:space="preserve">Table S10.1. Concentration of wealth in Europe and in the USA, 1810-2010 (series used for figures 10.1-10.6) </t>
  </si>
  <si>
    <t>United Kingdom</t>
  </si>
  <si>
    <t>United States</t>
  </si>
  <si>
    <t>Sweden</t>
  </si>
  <si>
    <t>(Share of the top x% wealthiest in the total wealth)</t>
  </si>
  <si>
    <t>Capital share</t>
  </si>
  <si>
    <t>Observed rate of return</t>
  </si>
  <si>
    <t>Growth rate</t>
  </si>
  <si>
    <t>(%, before taxes)</t>
  </si>
  <si>
    <t>(%, after taxes)</t>
  </si>
  <si>
    <t>Note: Pure rate of return from TS6.2 (links frozen on 3-16-2013)</t>
  </si>
  <si>
    <t>r (before taxes)</t>
  </si>
  <si>
    <t>r (after taxes)</t>
  </si>
  <si>
    <t>Table S10.4. Detailed data on the composition of Parisian portfolios in 1872-1912</t>
  </si>
  <si>
    <t>incl. Private foreign bonds</t>
  </si>
  <si>
    <t>Total foreign assets</t>
  </si>
  <si>
    <t>In 1912, real estate assets made up 36% of total wealth in Paris, financial assets made up 62%, and furniture, jewels, etc. 3%. Sources: see piketty.pse.ens.fr/capital21c.</t>
  </si>
  <si>
    <t>r before taxes: rfrom table S6.2 (link frozen on 3-16-2013)</t>
  </si>
  <si>
    <r>
      <t xml:space="preserve">g: </t>
    </r>
    <r>
      <rPr>
        <sz val="10"/>
        <rFont val="Arial"/>
      </rPr>
      <t>from tabe</t>
    </r>
    <r>
      <rPr>
        <sz val="10"/>
        <rFont val="Arial"/>
      </rPr>
      <t xml:space="preserve"> S2.3 (li</t>
    </r>
    <r>
      <rPr>
        <sz val="10"/>
        <rFont val="Arial"/>
      </rPr>
      <t>nk frozen on 16-3</t>
    </r>
    <r>
      <rPr>
        <sz val="10"/>
        <rFont val="Arial"/>
      </rPr>
      <t>-2013)</t>
    </r>
  </si>
  <si>
    <r>
      <t>(</t>
    </r>
    <r>
      <rPr>
        <sz val="10"/>
        <rFont val="Arial"/>
      </rPr>
      <t>see formulas</t>
    </r>
    <r>
      <rPr>
        <sz val="10"/>
        <rFont val="Arial"/>
      </rPr>
      <t>)</t>
    </r>
  </si>
  <si>
    <t>Savings rate</t>
  </si>
  <si>
    <t>(% national income)</t>
  </si>
  <si>
    <r>
      <t xml:space="preserve">r </t>
    </r>
    <r>
      <rPr>
        <sz val="10"/>
        <rFont val="Arial"/>
      </rPr>
      <t>after taxes</t>
    </r>
    <r>
      <rPr>
        <sz val="10"/>
        <rFont val="Arial"/>
      </rPr>
      <t xml:space="preserve">: </t>
    </r>
    <r>
      <rPr>
        <sz val="10"/>
        <rFont val="Arial"/>
      </rPr>
      <t>calculations from r before taxes assuming an average tax rate</t>
    </r>
    <r>
      <rPr>
        <sz val="10"/>
        <rFont val="Arial"/>
      </rPr>
      <t xml:space="preserve"> </t>
    </r>
    <r>
      <rPr>
        <sz val="10"/>
        <rFont val="Arial"/>
      </rPr>
      <t>of</t>
    </r>
    <r>
      <rPr>
        <sz val="10"/>
        <rFont val="Arial"/>
      </rPr>
      <t xml:space="preserve"> 0%</t>
    </r>
    <r>
      <rPr>
        <sz val="10"/>
        <rFont val="Arial"/>
      </rPr>
      <t xml:space="preserve"> in</t>
    </r>
    <r>
      <rPr>
        <sz val="10"/>
        <rFont val="Arial"/>
      </rPr>
      <t xml:space="preserve"> 0-1913, 30% </t>
    </r>
    <r>
      <rPr>
        <sz val="10"/>
        <rFont val="Arial"/>
      </rPr>
      <t>in</t>
    </r>
    <r>
      <rPr>
        <sz val="10"/>
        <rFont val="Arial"/>
      </rPr>
      <t xml:space="preserve"> 1913-2012, 10% </t>
    </r>
    <r>
      <rPr>
        <sz val="10"/>
        <rFont val="Arial"/>
      </rPr>
      <t>i</t>
    </r>
    <r>
      <rPr>
        <sz val="10"/>
        <rFont val="Arial"/>
      </rPr>
      <t xml:space="preserve">n 2012-2050 </t>
    </r>
    <r>
      <rPr>
        <sz val="10"/>
        <rFont val="Arial"/>
      </rPr>
      <t>and</t>
    </r>
    <r>
      <rPr>
        <sz val="10"/>
        <rFont val="Arial"/>
      </rPr>
      <t xml:space="preserve"> 0% </t>
    </r>
    <r>
      <rPr>
        <sz val="10"/>
        <rFont val="Arial"/>
      </rPr>
      <t>i</t>
    </r>
    <r>
      <rPr>
        <sz val="10"/>
        <rFont val="Arial"/>
      </rPr>
      <t>n 2050-2100 (</t>
    </r>
    <r>
      <rPr>
        <sz val="10"/>
        <rFont val="Arial"/>
      </rPr>
      <t>and capital losses of</t>
    </r>
    <r>
      <rPr>
        <sz val="10"/>
        <rFont val="Arial"/>
      </rPr>
      <t xml:space="preserve"> 2,5% </t>
    </r>
    <r>
      <rPr>
        <sz val="10"/>
        <rFont val="Arial"/>
      </rPr>
      <t>per year in</t>
    </r>
    <r>
      <rPr>
        <sz val="10"/>
        <rFont val="Arial"/>
      </rPr>
      <t xml:space="preserve"> 1913-1950; </t>
    </r>
    <r>
      <rPr>
        <sz val="10"/>
        <rFont val="Arial"/>
      </rPr>
      <t>and</t>
    </r>
    <r>
      <rPr>
        <sz val="10"/>
        <rFont val="Arial"/>
      </rPr>
      <t xml:space="preserve"> 0,5% </t>
    </r>
    <r>
      <rPr>
        <sz val="10"/>
        <rFont val="Arial"/>
      </rPr>
      <t>per year in</t>
    </r>
    <r>
      <rPr>
        <sz val="10"/>
        <rFont val="Arial"/>
      </rPr>
      <t xml:space="preserve"> 1950-2012 </t>
    </r>
    <r>
      <rPr>
        <sz val="10"/>
        <rFont val="Arial"/>
      </rPr>
      <t>to take into account public firm profits</t>
    </r>
    <r>
      <rPr>
        <sz val="10"/>
        <rFont val="Arial"/>
      </rPr>
      <t>)</t>
    </r>
  </si>
  <si>
    <t>incl: Foreign equity</t>
  </si>
  <si>
    <r>
      <t xml:space="preserve">incl. Other financial assets </t>
    </r>
    <r>
      <rPr>
        <sz val="9"/>
        <rFont val="Arial Narrow"/>
        <family val="2"/>
      </rPr>
      <t>(cash,deposits,...)</t>
    </r>
  </si>
  <si>
    <t>incl. Government bonds</t>
  </si>
  <si>
    <t>incl. Foreign government bonds</t>
  </si>
  <si>
    <t>Table S10.2. Return to capital, growth rate, capital share and savings rate in France 1820-1910 (series used for figures 10.7-10.8)</t>
  </si>
  <si>
    <t>Return to capital</t>
  </si>
  <si>
    <t>Table S10.3. Return to capital and growth rate of the world, 0-2200                                                            (series used for figures 10.9-10.11)</t>
  </si>
  <si>
    <t>Final estimates used here                                                                   (top shares among living, France)</t>
  </si>
  <si>
    <r>
      <t xml:space="preserve">PPVR 2006 Table A7                                                     (top shares among decedents, France)                         </t>
    </r>
    <r>
      <rPr>
        <sz val="12"/>
        <rFont val="Arial Narrow"/>
        <family val="2"/>
      </rPr>
      <t>(= Piketty 2001 Tableau J11, version révisée avril 2003)</t>
    </r>
  </si>
  <si>
    <t>Table S10.5. Detailed data on the composition of Parisian portfolios in 1872-1912</t>
  </si>
  <si>
    <t>(Note: HMRC estimates are expressed relatively to population with probates, i.e. only 31% of adults in 2008-10; so top 30% in MRC Tables 13.8 corresponds to top 9.3% of total population)</t>
  </si>
  <si>
    <t>(Note: no top 0.1% estimate)</t>
  </si>
  <si>
    <t xml:space="preserve">Sweden: Roine-Waldenstrom SJE 2009 Table A1; 1870: average 1873-1877; 1910: average 1907-1908: 1920: 1920; 1930: 1935; 1940: 1945; 1950: 1950; 1960: 1966; 1970: 1975; 1980: 1985,; 1900: 1992; 2000: 2004; 2010: 2005-2006  </t>
  </si>
</sst>
</file>

<file path=xl/styles.xml><?xml version="1.0" encoding="utf-8"?>
<styleSheet xmlns="http://schemas.openxmlformats.org/spreadsheetml/2006/main">
  <numFmts count="14">
    <numFmt numFmtId="43" formatCode="_-* #,##0.00\ _€_-;\-* #,##0.00\ _€_-;_-* &quot;-&quot;??\ _€_-;_-@_-"/>
    <numFmt numFmtId="164" formatCode="0.0%"/>
    <numFmt numFmtId="165" formatCode="0.0"/>
    <numFmt numFmtId="166" formatCode="\$#,##0\ ;\(\$#,##0\)"/>
    <numFmt numFmtId="167" formatCode="#,##0.0"/>
    <numFmt numFmtId="168" formatCode="#,##0.000"/>
    <numFmt numFmtId="169" formatCode="_-* #,##0.00_-;\-* #,##0.00_-;_-* &quot;-&quot;??_-;_-@_-"/>
    <numFmt numFmtId="170" formatCode="_-* #,##0_-;\-* #,##0_-;_-* &quot;-&quot;_-;_-@_-"/>
    <numFmt numFmtId="171" formatCode="_-&quot;£&quot;* #,##0.00_-;\-&quot;£&quot;* #,##0.00_-;_-&quot;£&quot;* &quot;-&quot;??_-;_-@_-"/>
    <numFmt numFmtId="172" formatCode="_-&quot;£&quot;* #,##0_-;\-&quot;£&quot;* #,##0_-;_-&quot;£&quot;* &quot;-&quot;_-;_-@_-"/>
    <numFmt numFmtId="173" formatCode="&quot;$&quot;#,##0_);\(&quot;$&quot;#,##0\)"/>
    <numFmt numFmtId="174" formatCode="General_)"/>
    <numFmt numFmtId="175" formatCode="#,##0.00__;\-#,##0.00__;#,##0.00__;@__"/>
    <numFmt numFmtId="176" formatCode="_ * #,##0.00_ ;_ * \-#,##0.00_ ;_ * &quot;-&quot;??_ ;_ @_ "/>
  </numFmts>
  <fonts count="61">
    <font>
      <sz val="10"/>
      <name val="Arial"/>
    </font>
    <font>
      <sz val="10"/>
      <name val="Arial"/>
    </font>
    <font>
      <sz val="14"/>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sz val="9"/>
      <color indexed="9"/>
      <name val="Times"/>
      <family val="1"/>
    </font>
    <font>
      <b/>
      <sz val="11"/>
      <color indexed="52"/>
      <name val="Calibri"/>
      <family val="2"/>
    </font>
    <font>
      <sz val="11"/>
      <color indexed="52"/>
      <name val="Calibri"/>
      <family val="2"/>
    </font>
    <font>
      <b/>
      <sz val="11"/>
      <color indexed="9"/>
      <name val="Calibri"/>
      <family val="2"/>
    </font>
    <font>
      <sz val="9"/>
      <color indexed="8"/>
      <name val="Times"/>
      <family val="1"/>
    </font>
    <font>
      <sz val="12"/>
      <color indexed="24"/>
      <name val="Arial"/>
      <family val="2"/>
    </font>
    <font>
      <sz val="8"/>
      <name val="Helvetica"/>
    </font>
    <font>
      <b/>
      <sz val="8"/>
      <color indexed="24"/>
      <name val="Times New Roman"/>
      <family val="1"/>
    </font>
    <font>
      <sz val="8"/>
      <color indexed="24"/>
      <name val="Times New Roman"/>
      <family val="1"/>
    </font>
    <font>
      <sz val="11"/>
      <color indexed="62"/>
      <name val="Calibri"/>
      <family val="2"/>
    </font>
    <font>
      <i/>
      <sz val="11"/>
      <color indexed="23"/>
      <name val="Calibri"/>
      <family val="2"/>
    </font>
    <font>
      <u/>
      <sz val="10"/>
      <color indexed="36"/>
      <name val="Arial"/>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0"/>
      <name val="Arial"/>
    </font>
    <font>
      <sz val="12"/>
      <color indexed="8"/>
      <name val="Calibri"/>
      <family val="2"/>
    </font>
    <font>
      <sz val="9"/>
      <name val="Times New Roman"/>
      <family val="1"/>
    </font>
    <font>
      <sz val="10"/>
      <color indexed="8"/>
      <name val="Times"/>
      <family val="1"/>
    </font>
    <font>
      <sz val="9"/>
      <name val="Times"/>
    </font>
    <font>
      <sz val="12"/>
      <name val="Arial CE"/>
    </font>
    <font>
      <b/>
      <sz val="11"/>
      <color indexed="63"/>
      <name val="Calibri"/>
      <family val="2"/>
    </font>
    <font>
      <sz val="7"/>
      <name val="Helvetica"/>
    </font>
    <font>
      <b/>
      <sz val="18"/>
      <color indexed="56"/>
      <name val="Cambria"/>
      <family val="2"/>
    </font>
    <font>
      <b/>
      <sz val="11"/>
      <color indexed="8"/>
      <name val="Calibri"/>
      <family val="2"/>
    </font>
    <font>
      <sz val="10"/>
      <name val="Times"/>
      <family val="1"/>
    </font>
    <font>
      <sz val="8"/>
      <name val="Arial"/>
      <family val="2"/>
    </font>
    <font>
      <sz val="12"/>
      <name val="Arial"/>
      <family val="2"/>
    </font>
    <font>
      <b/>
      <sz val="14"/>
      <name val="Arial"/>
      <family val="2"/>
    </font>
    <font>
      <b/>
      <sz val="12"/>
      <name val="Arial"/>
      <family val="2"/>
    </font>
    <font>
      <sz val="12"/>
      <name val="Arial"/>
      <family val="2"/>
    </font>
    <font>
      <b/>
      <sz val="10"/>
      <name val="Arial"/>
      <family val="2"/>
    </font>
    <font>
      <sz val="12"/>
      <name val="Arial Narrow"/>
      <family val="2"/>
    </font>
    <font>
      <sz val="14"/>
      <name val="Arial"/>
      <family val="2"/>
    </font>
    <font>
      <sz val="11"/>
      <name val="Arial"/>
      <family val="2"/>
    </font>
    <font>
      <sz val="10"/>
      <name val="Arial Narrow"/>
      <family val="2"/>
    </font>
    <font>
      <sz val="10"/>
      <color indexed="24"/>
      <name val="Arial"/>
      <family val="2"/>
    </font>
    <font>
      <b/>
      <sz val="10"/>
      <color indexed="8"/>
      <name val="Arial"/>
      <family val="2"/>
    </font>
    <font>
      <sz val="10"/>
      <color indexed="8"/>
      <name val="Arial Narrow"/>
      <family val="2"/>
    </font>
    <font>
      <b/>
      <sz val="10"/>
      <name val="Arial Narrow"/>
      <family val="2"/>
    </font>
    <font>
      <sz val="9"/>
      <name val="Arial Narrow"/>
      <family val="2"/>
    </font>
    <font>
      <i/>
      <sz val="10"/>
      <name val="Arial Narrow"/>
      <family val="2"/>
    </font>
    <font>
      <sz val="10"/>
      <color indexed="24"/>
      <name val="Arial Narrow"/>
      <family val="2"/>
    </font>
    <font>
      <b/>
      <sz val="10"/>
      <color indexed="24"/>
      <name val="Arial Narrow"/>
      <family val="2"/>
    </font>
    <font>
      <sz val="9"/>
      <color indexed="24"/>
      <name val="Arial Narrow"/>
      <family val="2"/>
    </font>
    <font>
      <i/>
      <sz val="10"/>
      <color indexed="24"/>
      <name val="Arial Narrow"/>
      <family val="2"/>
    </font>
    <font>
      <i/>
      <sz val="12"/>
      <name val="Arial"/>
      <family val="2"/>
    </font>
    <font>
      <sz val="8"/>
      <color indexed="24"/>
      <name val="Arial"/>
      <family val="2"/>
    </font>
    <font>
      <b/>
      <i/>
      <sz val="10"/>
      <name val="Arial Narrow"/>
      <family val="2"/>
    </font>
    <font>
      <b/>
      <i/>
      <sz val="10"/>
      <color indexed="24"/>
      <name val="Arial Narrow"/>
      <family val="2"/>
    </font>
    <font>
      <sz val="14"/>
      <color indexed="24"/>
      <name val="Arial"/>
      <family val="2"/>
    </font>
    <font>
      <sz val="1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thin">
        <color indexed="62"/>
      </top>
      <bottom style="double">
        <color indexed="62"/>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n">
        <color auto="1"/>
      </bottom>
      <diagonal/>
    </border>
    <border>
      <left/>
      <right style="thin">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diagonal/>
    </border>
    <border>
      <left style="medium">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bottom/>
      <diagonal/>
    </border>
    <border>
      <left style="medium">
        <color auto="1"/>
      </left>
      <right/>
      <top style="thick">
        <color auto="1"/>
      </top>
      <bottom/>
      <diagonal/>
    </border>
    <border>
      <left style="medium">
        <color auto="1"/>
      </left>
      <right style="medium">
        <color auto="1"/>
      </right>
      <top style="thick">
        <color auto="1"/>
      </top>
      <bottom/>
      <diagonal/>
    </border>
    <border>
      <left/>
      <right style="medium">
        <color auto="1"/>
      </right>
      <top style="thick">
        <color auto="1"/>
      </top>
      <bottom/>
      <diagonal/>
    </border>
    <border>
      <left/>
      <right/>
      <top style="thin">
        <color auto="1"/>
      </top>
      <bottom/>
      <diagonal/>
    </border>
    <border>
      <left/>
      <right/>
      <top/>
      <bottom style="thin">
        <color auto="1"/>
      </bottom>
      <diagonal/>
    </border>
    <border>
      <left style="thick">
        <color auto="1"/>
      </left>
      <right/>
      <top style="thin">
        <color auto="1"/>
      </top>
      <bottom/>
      <diagonal/>
    </border>
    <border>
      <left/>
      <right style="thick">
        <color auto="1"/>
      </right>
      <top style="thin">
        <color auto="1"/>
      </top>
      <bottom/>
      <diagonal/>
    </border>
  </borders>
  <cellStyleXfs count="13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174" fontId="8" fillId="0" borderId="0">
      <alignment vertical="top"/>
    </xf>
    <xf numFmtId="0" fontId="9" fillId="20" borderId="1" applyNumberFormat="0" applyAlignment="0" applyProtection="0"/>
    <xf numFmtId="0" fontId="9" fillId="20" borderId="1" applyNumberFormat="0" applyAlignment="0" applyProtection="0"/>
    <xf numFmtId="0" fontId="10" fillId="0" borderId="2" applyNumberFormat="0" applyFill="0" applyAlignment="0" applyProtection="0"/>
    <xf numFmtId="0" fontId="11" fillId="21" borderId="3" applyNumberFormat="0" applyAlignment="0" applyProtection="0"/>
    <xf numFmtId="170" fontId="1" fillId="0" borderId="0" applyFont="0" applyFill="0" applyBorder="0" applyAlignment="0" applyProtection="0"/>
    <xf numFmtId="169" fontId="1" fillId="0" borderId="0" applyFont="0" applyFill="0" applyBorder="0" applyAlignment="0" applyProtection="0"/>
    <xf numFmtId="3" fontId="12" fillId="0" borderId="0" applyFill="0" applyBorder="0">
      <alignment horizontal="right" vertical="top"/>
    </xf>
    <xf numFmtId="168" fontId="12" fillId="0" borderId="0" applyFill="0" applyBorder="0">
      <alignment horizontal="right" vertical="top"/>
    </xf>
    <xf numFmtId="3" fontId="12" fillId="0" borderId="0" applyFill="0" applyBorder="0">
      <alignment horizontal="right" vertical="top"/>
    </xf>
    <xf numFmtId="167" fontId="8" fillId="0" borderId="0" applyFont="0" applyFill="0" applyBorder="0">
      <alignment horizontal="right" vertical="top"/>
    </xf>
    <xf numFmtId="175" fontId="12" fillId="0" borderId="0" applyFont="0" applyFill="0" applyBorder="0" applyAlignment="0" applyProtection="0">
      <alignment horizontal="right" vertical="top"/>
    </xf>
    <xf numFmtId="168" fontId="12" fillId="0" borderId="0">
      <alignment horizontal="right" vertical="top"/>
    </xf>
    <xf numFmtId="3" fontId="1" fillId="0" borderId="0" applyFont="0" applyFill="0" applyBorder="0" applyAlignment="0" applyProtection="0"/>
    <xf numFmtId="172" fontId="1" fillId="0" borderId="0" applyFont="0" applyFill="0" applyBorder="0" applyAlignment="0" applyProtection="0"/>
    <xf numFmtId="171" fontId="1" fillId="0" borderId="0" applyFont="0" applyFill="0" applyBorder="0" applyAlignment="0" applyProtection="0"/>
    <xf numFmtId="173" fontId="1" fillId="0" borderId="0" applyFont="0" applyFill="0" applyBorder="0" applyAlignment="0" applyProtection="0"/>
    <xf numFmtId="0" fontId="13" fillId="0" borderId="0" applyFont="0" applyFill="0" applyBorder="0" applyAlignment="0" applyProtection="0"/>
    <xf numFmtId="176" fontId="1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0" applyNumberFormat="0" applyFill="0" applyBorder="0" applyAlignment="0" applyProtection="0"/>
    <xf numFmtId="3" fontId="13" fillId="0" borderId="0" applyFont="0" applyFill="0" applyBorder="0" applyAlignment="0" applyProtection="0"/>
    <xf numFmtId="2" fontId="1" fillId="0" borderId="0" applyFont="0" applyFill="0" applyBorder="0" applyAlignment="0" applyProtection="0"/>
    <xf numFmtId="0" fontId="19" fillId="0" borderId="0" applyNumberFormat="0" applyFill="0" applyBorder="0" applyAlignment="0" applyProtection="0">
      <alignment vertical="top"/>
      <protection locked="0"/>
    </xf>
    <xf numFmtId="0" fontId="7" fillId="4" borderId="0" applyNumberFormat="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17" fillId="7" borderId="1" applyNumberFormat="0" applyAlignment="0" applyProtection="0"/>
    <xf numFmtId="0" fontId="6" fillId="3" borderId="0" applyNumberFormat="0" applyBorder="0" applyAlignment="0" applyProtection="0"/>
    <xf numFmtId="0" fontId="10" fillId="0" borderId="2" applyNumberFormat="0" applyFill="0" applyAlignment="0" applyProtection="0"/>
    <xf numFmtId="43" fontId="1" fillId="0" borderId="0" applyFont="0" applyFill="0" applyBorder="0" applyAlignment="0" applyProtection="0"/>
    <xf numFmtId="166" fontId="13" fillId="0" borderId="0" applyFont="0" applyFill="0" applyBorder="0" applyAlignment="0" applyProtection="0"/>
    <xf numFmtId="0" fontId="1" fillId="0" borderId="0"/>
    <xf numFmtId="0" fontId="23" fillId="22" borderId="0" applyNumberFormat="0" applyBorder="0" applyAlignment="0" applyProtection="0"/>
    <xf numFmtId="0" fontId="23" fillId="22" borderId="0" applyNumberFormat="0" applyBorder="0" applyAlignment="0" applyProtection="0"/>
    <xf numFmtId="0" fontId="1" fillId="0" borderId="0"/>
    <xf numFmtId="0" fontId="24" fillId="0" borderId="0"/>
    <xf numFmtId="0" fontId="1" fillId="0" borderId="0"/>
    <xf numFmtId="0" fontId="1" fillId="0" borderId="0"/>
    <xf numFmtId="0" fontId="25" fillId="0" borderId="0"/>
    <xf numFmtId="0" fontId="25" fillId="0" borderId="0"/>
    <xf numFmtId="0" fontId="26" fillId="0" borderId="7" applyNumberFormat="0" applyFill="0" applyAlignment="0" applyProtection="0"/>
    <xf numFmtId="0" fontId="1" fillId="0" borderId="0"/>
    <xf numFmtId="0" fontId="13" fillId="0" borderId="0"/>
    <xf numFmtId="0" fontId="1" fillId="0" borderId="0"/>
    <xf numFmtId="0" fontId="1" fillId="0" borderId="0"/>
    <xf numFmtId="0" fontId="1" fillId="0" borderId="0"/>
    <xf numFmtId="0" fontId="13" fillId="0" borderId="0"/>
    <xf numFmtId="1" fontId="8" fillId="0" borderId="0">
      <alignment vertical="top" wrapText="1"/>
    </xf>
    <xf numFmtId="1" fontId="27" fillId="0" borderId="0" applyFill="0" applyBorder="0" applyProtection="0"/>
    <xf numFmtId="1" fontId="26" fillId="0" borderId="0" applyFont="0" applyFill="0" applyBorder="0" applyProtection="0">
      <alignment vertical="center"/>
    </xf>
    <xf numFmtId="1" fontId="28" fillId="0" borderId="0">
      <alignment horizontal="right" vertical="top"/>
    </xf>
    <xf numFmtId="1" fontId="12" fillId="0" borderId="0" applyNumberFormat="0" applyFill="0" applyBorder="0">
      <alignment vertical="top"/>
    </xf>
    <xf numFmtId="0" fontId="29" fillId="0" borderId="0"/>
    <xf numFmtId="0" fontId="1" fillId="23" borderId="8" applyNumberFormat="0" applyFont="0" applyAlignment="0" applyProtection="0"/>
    <xf numFmtId="0" fontId="30" fillId="20" borderId="9" applyNumberFormat="0" applyAlignment="0" applyProtection="0"/>
    <xf numFmtId="9" fontId="1" fillId="0" borderId="0" applyFont="0" applyFill="0" applyBorder="0" applyAlignment="0" applyProtection="0"/>
    <xf numFmtId="43"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0" fontId="7" fillId="4" borderId="0" applyNumberFormat="0" applyBorder="0" applyAlignment="0" applyProtection="0"/>
    <xf numFmtId="0" fontId="30" fillId="20" borderId="9" applyNumberFormat="0" applyAlignment="0" applyProtection="0"/>
    <xf numFmtId="0" fontId="1" fillId="0" borderId="0"/>
    <xf numFmtId="2" fontId="1" fillId="0" borderId="0" applyFont="0" applyFill="0" applyBorder="0" applyProtection="0">
      <alignment horizontal="right"/>
    </xf>
    <xf numFmtId="2" fontId="1" fillId="0" borderId="0" applyFont="0" applyFill="0" applyBorder="0" applyProtection="0">
      <alignment horizontal="right"/>
    </xf>
    <xf numFmtId="0" fontId="31" fillId="0" borderId="10">
      <alignment horizontal="center"/>
    </xf>
    <xf numFmtId="49" fontId="12" fillId="0" borderId="0" applyFill="0" applyBorder="0" applyAlignment="0" applyProtection="0">
      <alignment vertical="top"/>
    </xf>
    <xf numFmtId="0" fontId="18" fillId="0" borderId="0" applyNumberFormat="0" applyFill="0" applyBorder="0" applyAlignment="0" applyProtection="0"/>
    <xf numFmtId="0" fontId="32" fillId="0" borderId="0" applyNumberFormat="0" applyFill="0" applyBorder="0" applyAlignment="0" applyProtection="0"/>
    <xf numFmtId="0" fontId="20" fillId="0" borderId="4"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11" applyNumberFormat="0" applyFill="0" applyAlignment="0" applyProtection="0"/>
    <xf numFmtId="2" fontId="13" fillId="0" borderId="0" applyFont="0" applyFill="0" applyBorder="0" applyAlignment="0" applyProtection="0"/>
    <xf numFmtId="0" fontId="5" fillId="0" borderId="0" applyNumberFormat="0" applyFill="0" applyBorder="0" applyAlignment="0" applyProtection="0"/>
    <xf numFmtId="1" fontId="34" fillId="0" borderId="0">
      <alignment vertical="top" wrapText="1"/>
    </xf>
  </cellStyleXfs>
  <cellXfs count="261">
    <xf numFmtId="0" fontId="0" fillId="0" borderId="0" xfId="0"/>
    <xf numFmtId="0" fontId="36" fillId="0" borderId="0" xfId="0" applyFont="1"/>
    <xf numFmtId="0" fontId="36" fillId="0" borderId="0" xfId="0" applyFont="1" applyAlignment="1">
      <alignment horizontal="center" vertical="center"/>
    </xf>
    <xf numFmtId="0" fontId="36" fillId="0" borderId="12" xfId="0" applyFont="1" applyBorder="1" applyAlignment="1">
      <alignment horizontal="center"/>
    </xf>
    <xf numFmtId="164" fontId="36" fillId="0" borderId="0" xfId="95" applyNumberFormat="1" applyFont="1" applyBorder="1" applyAlignment="1">
      <alignment horizontal="center"/>
    </xf>
    <xf numFmtId="164" fontId="36" fillId="0" borderId="13" xfId="0" applyNumberFormat="1" applyFont="1" applyBorder="1" applyAlignment="1">
      <alignment horizontal="center"/>
    </xf>
    <xf numFmtId="164" fontId="36" fillId="0" borderId="12" xfId="0" applyNumberFormat="1" applyFont="1" applyBorder="1" applyAlignment="1">
      <alignment horizontal="center"/>
    </xf>
    <xf numFmtId="164" fontId="36" fillId="0" borderId="0" xfId="0" applyNumberFormat="1" applyFont="1" applyBorder="1" applyAlignment="1">
      <alignment horizontal="center"/>
    </xf>
    <xf numFmtId="9" fontId="36" fillId="0" borderId="13" xfId="0" applyNumberFormat="1" applyFont="1" applyBorder="1" applyAlignment="1">
      <alignment horizontal="center"/>
    </xf>
    <xf numFmtId="9" fontId="36" fillId="0" borderId="12" xfId="0" applyNumberFormat="1" applyFont="1" applyBorder="1" applyAlignment="1">
      <alignment horizontal="center"/>
    </xf>
    <xf numFmtId="9" fontId="36" fillId="0" borderId="0" xfId="0" applyNumberFormat="1" applyFont="1" applyBorder="1" applyAlignment="1">
      <alignment horizontal="center"/>
    </xf>
    <xf numFmtId="164" fontId="39" fillId="0" borderId="0" xfId="0" applyNumberFormat="1" applyFont="1" applyBorder="1" applyAlignment="1">
      <alignment horizontal="center"/>
    </xf>
    <xf numFmtId="164" fontId="36" fillId="0" borderId="14" xfId="0" applyNumberFormat="1" applyFont="1" applyBorder="1" applyAlignment="1">
      <alignment horizontal="center"/>
    </xf>
    <xf numFmtId="164" fontId="36" fillId="0" borderId="15" xfId="0" applyNumberFormat="1" applyFont="1" applyBorder="1" applyAlignment="1">
      <alignment horizontal="center"/>
    </xf>
    <xf numFmtId="164" fontId="36" fillId="0" borderId="16" xfId="0" applyNumberFormat="1" applyFont="1" applyBorder="1" applyAlignment="1">
      <alignment horizontal="center"/>
    </xf>
    <xf numFmtId="164" fontId="36" fillId="0" borderId="0" xfId="0" applyNumberFormat="1" applyFont="1" applyAlignment="1">
      <alignment horizontal="center"/>
    </xf>
    <xf numFmtId="0" fontId="38" fillId="0" borderId="0" xfId="0" applyFont="1"/>
    <xf numFmtId="0" fontId="36" fillId="0" borderId="0" xfId="0" applyFont="1" applyAlignment="1">
      <alignment horizontal="left"/>
    </xf>
    <xf numFmtId="0" fontId="0" fillId="0" borderId="0" xfId="0" applyAlignment="1">
      <alignment horizontal="left"/>
    </xf>
    <xf numFmtId="0" fontId="36" fillId="0" borderId="0" xfId="0" applyFont="1" applyBorder="1" applyAlignment="1">
      <alignment horizontal="center"/>
    </xf>
    <xf numFmtId="0" fontId="36" fillId="0" borderId="0" xfId="0" applyFont="1" applyBorder="1"/>
    <xf numFmtId="0" fontId="36" fillId="0" borderId="12" xfId="0" applyFont="1" applyBorder="1"/>
    <xf numFmtId="0" fontId="36" fillId="0" borderId="0" xfId="0" applyFont="1" applyBorder="1" applyAlignment="1">
      <alignment horizontal="center" wrapText="1"/>
    </xf>
    <xf numFmtId="0" fontId="36" fillId="0" borderId="13" xfId="0" applyFont="1" applyBorder="1" applyAlignment="1">
      <alignment horizontal="center" wrapText="1"/>
    </xf>
    <xf numFmtId="0" fontId="36" fillId="0" borderId="12" xfId="0" applyFont="1" applyBorder="1" applyAlignment="1">
      <alignment horizontal="center" wrapText="1"/>
    </xf>
    <xf numFmtId="0" fontId="36" fillId="0" borderId="12" xfId="0" applyFont="1" applyBorder="1" applyAlignment="1">
      <alignment horizontal="center" vertical="center" wrapText="1"/>
    </xf>
    <xf numFmtId="165" fontId="36" fillId="0" borderId="0" xfId="0" applyNumberFormat="1" applyFont="1" applyBorder="1" applyAlignment="1">
      <alignment horizontal="center" vertical="center"/>
    </xf>
    <xf numFmtId="165" fontId="36" fillId="0" borderId="13" xfId="0" applyNumberFormat="1" applyFont="1" applyBorder="1" applyAlignment="1">
      <alignment horizontal="center" vertical="center"/>
    </xf>
    <xf numFmtId="165" fontId="36" fillId="0" borderId="0" xfId="0" applyNumberFormat="1" applyFont="1" applyBorder="1" applyAlignment="1">
      <alignment horizontal="center"/>
    </xf>
    <xf numFmtId="0" fontId="36" fillId="0" borderId="17" xfId="0" applyFont="1" applyBorder="1" applyAlignment="1">
      <alignment horizontal="center" wrapText="1"/>
    </xf>
    <xf numFmtId="165" fontId="36" fillId="0" borderId="18" xfId="0" applyNumberFormat="1" applyFont="1" applyBorder="1" applyAlignment="1">
      <alignment horizontal="center" wrapText="1"/>
    </xf>
    <xf numFmtId="165" fontId="36" fillId="0" borderId="19" xfId="0" applyNumberFormat="1" applyFont="1" applyBorder="1" applyAlignment="1">
      <alignment horizontal="center" wrapText="1"/>
    </xf>
    <xf numFmtId="165" fontId="36" fillId="0" borderId="0" xfId="0" applyNumberFormat="1" applyFont="1" applyBorder="1" applyAlignment="1">
      <alignment horizontal="center" wrapText="1"/>
    </xf>
    <xf numFmtId="165" fontId="36" fillId="0" borderId="13" xfId="0" applyNumberFormat="1" applyFont="1" applyBorder="1" applyAlignment="1">
      <alignment horizontal="center" wrapText="1"/>
    </xf>
    <xf numFmtId="0" fontId="36" fillId="0" borderId="15" xfId="0" applyFont="1" applyBorder="1" applyAlignment="1">
      <alignment horizontal="center" wrapText="1"/>
    </xf>
    <xf numFmtId="165" fontId="36" fillId="0" borderId="14" xfId="0" applyNumberFormat="1" applyFont="1" applyBorder="1" applyAlignment="1">
      <alignment horizontal="center" wrapText="1"/>
    </xf>
    <xf numFmtId="165" fontId="36" fillId="0" borderId="16" xfId="0" applyNumberFormat="1" applyFont="1" applyBorder="1" applyAlignment="1">
      <alignment horizontal="center" wrapText="1"/>
    </xf>
    <xf numFmtId="0" fontId="36" fillId="0" borderId="12" xfId="96" applyFont="1" applyBorder="1" applyAlignment="1">
      <alignment horizontal="center" vertical="justify"/>
    </xf>
    <xf numFmtId="165" fontId="36" fillId="0" borderId="13" xfId="0" applyNumberFormat="1" applyFont="1" applyBorder="1" applyAlignment="1">
      <alignment horizontal="center"/>
    </xf>
    <xf numFmtId="165" fontId="36" fillId="0" borderId="12" xfId="0" applyNumberFormat="1" applyFont="1" applyBorder="1" applyAlignment="1">
      <alignment horizontal="center"/>
    </xf>
    <xf numFmtId="165" fontId="39" fillId="0" borderId="0" xfId="0" applyNumberFormat="1" applyFont="1" applyBorder="1" applyAlignment="1">
      <alignment horizontal="center"/>
    </xf>
    <xf numFmtId="2" fontId="36" fillId="0" borderId="0" xfId="0" applyNumberFormat="1" applyFont="1" applyBorder="1" applyAlignment="1">
      <alignment horizontal="center"/>
    </xf>
    <xf numFmtId="2" fontId="36" fillId="0" borderId="13" xfId="0" applyNumberFormat="1" applyFont="1" applyBorder="1" applyAlignment="1">
      <alignment horizontal="center"/>
    </xf>
    <xf numFmtId="0" fontId="36" fillId="0" borderId="13" xfId="0" applyFont="1" applyBorder="1"/>
    <xf numFmtId="0" fontId="0" fillId="0" borderId="12" xfId="0" applyBorder="1"/>
    <xf numFmtId="0" fontId="0" fillId="0" borderId="0" xfId="0" applyBorder="1"/>
    <xf numFmtId="0" fontId="36" fillId="0" borderId="15" xfId="0" applyFont="1" applyBorder="1" applyAlignment="1">
      <alignment horizontal="center" vertical="center" wrapText="1"/>
    </xf>
    <xf numFmtId="165" fontId="36" fillId="0" borderId="14" xfId="0" applyNumberFormat="1" applyFont="1" applyBorder="1" applyAlignment="1">
      <alignment horizontal="center" vertical="center"/>
    </xf>
    <xf numFmtId="165" fontId="36" fillId="0" borderId="16" xfId="0" applyNumberFormat="1" applyFont="1" applyBorder="1" applyAlignment="1">
      <alignment horizontal="center" vertical="center"/>
    </xf>
    <xf numFmtId="165" fontId="36" fillId="0" borderId="15" xfId="0" applyNumberFormat="1" applyFont="1" applyBorder="1" applyAlignment="1">
      <alignment horizontal="center"/>
    </xf>
    <xf numFmtId="165" fontId="39" fillId="0" borderId="14" xfId="0" applyNumberFormat="1" applyFont="1" applyBorder="1" applyAlignment="1">
      <alignment horizontal="center"/>
    </xf>
    <xf numFmtId="165" fontId="36" fillId="0" borderId="14" xfId="0" applyNumberFormat="1" applyFont="1" applyBorder="1" applyAlignment="1">
      <alignment horizontal="center"/>
    </xf>
    <xf numFmtId="2" fontId="36" fillId="0" borderId="14" xfId="0" applyNumberFormat="1" applyFont="1" applyBorder="1" applyAlignment="1">
      <alignment horizontal="center"/>
    </xf>
    <xf numFmtId="2" fontId="36" fillId="0" borderId="16" xfId="0" applyNumberFormat="1" applyFont="1" applyBorder="1" applyAlignment="1">
      <alignment horizontal="center"/>
    </xf>
    <xf numFmtId="0" fontId="36" fillId="0" borderId="12" xfId="94" applyFont="1" applyBorder="1" applyAlignment="1">
      <alignment horizontal="center"/>
    </xf>
    <xf numFmtId="0" fontId="36" fillId="0" borderId="0" xfId="94" applyFont="1" applyBorder="1" applyAlignment="1">
      <alignment horizontal="center"/>
    </xf>
    <xf numFmtId="0" fontId="36" fillId="0" borderId="12" xfId="94" applyFont="1" applyBorder="1" applyAlignment="1">
      <alignment horizontal="left"/>
    </xf>
    <xf numFmtId="0" fontId="36" fillId="0" borderId="15" xfId="0" applyFont="1" applyBorder="1"/>
    <xf numFmtId="0" fontId="36" fillId="0" borderId="14" xfId="0" applyFont="1" applyBorder="1"/>
    <xf numFmtId="0" fontId="36" fillId="0" borderId="15" xfId="96" applyFont="1" applyBorder="1" applyAlignment="1">
      <alignment horizontal="center" vertical="justify"/>
    </xf>
    <xf numFmtId="165" fontId="36" fillId="0" borderId="16" xfId="0" applyNumberFormat="1" applyFont="1" applyBorder="1" applyAlignment="1">
      <alignment horizontal="center"/>
    </xf>
    <xf numFmtId="165" fontId="36" fillId="0" borderId="0" xfId="94" applyNumberFormat="1" applyFont="1" applyBorder="1" applyAlignment="1">
      <alignment horizontal="center"/>
    </xf>
    <xf numFmtId="1" fontId="36" fillId="0" borderId="12" xfId="80" applyNumberFormat="1" applyFont="1" applyBorder="1" applyAlignment="1">
      <alignment horizontal="center"/>
    </xf>
    <xf numFmtId="0" fontId="36" fillId="0" borderId="15" xfId="94" applyFont="1" applyBorder="1" applyAlignment="1">
      <alignment horizontal="center"/>
    </xf>
    <xf numFmtId="165" fontId="36" fillId="0" borderId="14" xfId="94" applyNumberFormat="1" applyFont="1" applyBorder="1" applyAlignment="1">
      <alignment horizontal="center"/>
    </xf>
    <xf numFmtId="0" fontId="36" fillId="0" borderId="16" xfId="0" applyFont="1" applyBorder="1"/>
    <xf numFmtId="0" fontId="36" fillId="0" borderId="15" xfId="0" applyFont="1" applyBorder="1" applyAlignment="1">
      <alignment horizontal="center"/>
    </xf>
    <xf numFmtId="9" fontId="42" fillId="0" borderId="0" xfId="97" applyNumberFormat="1" applyFont="1" applyAlignment="1">
      <alignment horizontal="center" vertical="center"/>
    </xf>
    <xf numFmtId="9" fontId="42" fillId="0" borderId="0" xfId="97" applyNumberFormat="1" applyFont="1" applyAlignment="1">
      <alignment horizontal="center"/>
    </xf>
    <xf numFmtId="164" fontId="36" fillId="0" borderId="0" xfId="94" applyNumberFormat="1" applyFont="1" applyBorder="1" applyAlignment="1">
      <alignment horizontal="center"/>
    </xf>
    <xf numFmtId="0" fontId="36" fillId="0" borderId="12" xfId="0" applyFont="1" applyFill="1" applyBorder="1" applyAlignment="1">
      <alignment horizontal="center" vertical="center" wrapText="1"/>
    </xf>
    <xf numFmtId="0" fontId="36" fillId="0" borderId="12" xfId="94" applyFont="1" applyFill="1" applyBorder="1" applyAlignment="1">
      <alignment horizontal="center"/>
    </xf>
    <xf numFmtId="0" fontId="40" fillId="0" borderId="0" xfId="0" applyFont="1"/>
    <xf numFmtId="0" fontId="0" fillId="0" borderId="0" xfId="0" applyAlignment="1">
      <alignment horizontal="center" vertical="center" wrapText="1"/>
    </xf>
    <xf numFmtId="165" fontId="46" fillId="0" borderId="0" xfId="93" applyNumberFormat="1" applyFont="1"/>
    <xf numFmtId="0" fontId="45" fillId="0" borderId="0" xfId="93" applyFont="1"/>
    <xf numFmtId="0" fontId="13" fillId="0" borderId="0" xfId="93"/>
    <xf numFmtId="0" fontId="38" fillId="0" borderId="20" xfId="93" applyFont="1" applyBorder="1" applyAlignment="1">
      <alignment horizontal="center" vertical="center" wrapText="1"/>
    </xf>
    <xf numFmtId="1" fontId="13" fillId="0" borderId="0" xfId="93" applyNumberFormat="1"/>
    <xf numFmtId="0" fontId="51" fillId="0" borderId="0" xfId="93" applyFont="1"/>
    <xf numFmtId="0" fontId="47" fillId="0" borderId="12" xfId="93" applyFont="1" applyBorder="1" applyAlignment="1">
      <alignment horizontal="center" vertical="center" wrapText="1"/>
    </xf>
    <xf numFmtId="0" fontId="41" fillId="0" borderId="12" xfId="93" applyFont="1" applyBorder="1" applyAlignment="1">
      <alignment horizontal="center" vertical="center" wrapText="1"/>
    </xf>
    <xf numFmtId="9" fontId="36" fillId="0" borderId="0" xfId="93" applyNumberFormat="1" applyFont="1" applyBorder="1" applyAlignment="1">
      <alignment horizontal="center" vertical="center" wrapText="1"/>
    </xf>
    <xf numFmtId="9" fontId="55" fillId="0" borderId="0" xfId="93" applyNumberFormat="1" applyFont="1" applyBorder="1" applyAlignment="1">
      <alignment horizontal="center" vertical="center" wrapText="1"/>
    </xf>
    <xf numFmtId="9" fontId="55" fillId="0" borderId="21" xfId="93" applyNumberFormat="1" applyFont="1" applyBorder="1" applyAlignment="1">
      <alignment horizontal="center" vertical="center" wrapText="1"/>
    </xf>
    <xf numFmtId="0" fontId="36" fillId="0" borderId="12" xfId="93" applyFont="1" applyBorder="1" applyAlignment="1">
      <alignment horizontal="center" vertical="center" wrapText="1"/>
    </xf>
    <xf numFmtId="9" fontId="38" fillId="0" borderId="0" xfId="93" applyNumberFormat="1" applyFont="1" applyBorder="1" applyAlignment="1">
      <alignment horizontal="center" vertical="center"/>
    </xf>
    <xf numFmtId="9" fontId="43" fillId="0" borderId="0" xfId="93" applyNumberFormat="1" applyFont="1" applyBorder="1" applyAlignment="1">
      <alignment horizontal="center" vertical="center"/>
    </xf>
    <xf numFmtId="9" fontId="36" fillId="0" borderId="0" xfId="93" applyNumberFormat="1" applyFont="1" applyBorder="1" applyAlignment="1">
      <alignment horizontal="center" vertical="center"/>
    </xf>
    <xf numFmtId="9" fontId="55" fillId="0" borderId="13" xfId="93" applyNumberFormat="1" applyFont="1" applyBorder="1" applyAlignment="1">
      <alignment horizontal="center" vertical="center"/>
    </xf>
    <xf numFmtId="164" fontId="56" fillId="0" borderId="0" xfId="93" applyNumberFormat="1" applyFont="1"/>
    <xf numFmtId="3" fontId="36" fillId="0" borderId="0" xfId="93" applyNumberFormat="1" applyFont="1" applyBorder="1" applyAlignment="1">
      <alignment horizontal="center" vertical="center"/>
    </xf>
    <xf numFmtId="0" fontId="13" fillId="0" borderId="12" xfId="93" applyBorder="1"/>
    <xf numFmtId="0" fontId="13" fillId="0" borderId="0" xfId="93" applyBorder="1"/>
    <xf numFmtId="164" fontId="51" fillId="0" borderId="0" xfId="93" applyNumberFormat="1" applyFont="1"/>
    <xf numFmtId="9" fontId="38" fillId="0" borderId="12" xfId="93" applyNumberFormat="1" applyFont="1" applyBorder="1" applyAlignment="1">
      <alignment horizontal="center" vertical="center"/>
    </xf>
    <xf numFmtId="9" fontId="43" fillId="0" borderId="13" xfId="93" applyNumberFormat="1" applyFont="1" applyBorder="1" applyAlignment="1">
      <alignment horizontal="center" vertical="center"/>
    </xf>
    <xf numFmtId="9" fontId="36" fillId="0" borderId="22" xfId="93" applyNumberFormat="1" applyFont="1" applyBorder="1" applyAlignment="1">
      <alignment horizontal="center" vertical="center"/>
    </xf>
    <xf numFmtId="9" fontId="43" fillId="0" borderId="23" xfId="93" applyNumberFormat="1" applyFont="1" applyBorder="1" applyAlignment="1">
      <alignment horizontal="center" vertical="center"/>
    </xf>
    <xf numFmtId="9" fontId="36" fillId="0" borderId="24" xfId="93" applyNumberFormat="1" applyFont="1" applyBorder="1" applyAlignment="1">
      <alignment horizontal="center" vertical="center"/>
    </xf>
    <xf numFmtId="0" fontId="47" fillId="0" borderId="17" xfId="93" applyFont="1" applyBorder="1" applyAlignment="1">
      <alignment horizontal="center" vertical="center" wrapText="1"/>
    </xf>
    <xf numFmtId="9" fontId="38" fillId="0" borderId="13" xfId="93" applyNumberFormat="1" applyFont="1" applyBorder="1" applyAlignment="1">
      <alignment horizontal="center" vertical="center"/>
    </xf>
    <xf numFmtId="0" fontId="36" fillId="0" borderId="15" xfId="93" applyFont="1" applyBorder="1" applyAlignment="1">
      <alignment horizontal="center" vertical="center" wrapText="1"/>
    </xf>
    <xf numFmtId="9" fontId="38" fillId="0" borderId="15" xfId="93" applyNumberFormat="1" applyFont="1" applyBorder="1" applyAlignment="1">
      <alignment horizontal="center" vertical="center"/>
    </xf>
    <xf numFmtId="9" fontId="43" fillId="0" borderId="14" xfId="93" applyNumberFormat="1" applyFont="1" applyBorder="1" applyAlignment="1">
      <alignment horizontal="center" vertical="center"/>
    </xf>
    <xf numFmtId="9" fontId="43" fillId="0" borderId="16" xfId="93" applyNumberFormat="1" applyFont="1" applyBorder="1" applyAlignment="1">
      <alignment horizontal="center" vertical="center"/>
    </xf>
    <xf numFmtId="9" fontId="38" fillId="0" borderId="14" xfId="93" applyNumberFormat="1" applyFont="1" applyBorder="1" applyAlignment="1">
      <alignment horizontal="center" vertical="center"/>
    </xf>
    <xf numFmtId="9" fontId="36" fillId="0" borderId="25" xfId="93" applyNumberFormat="1" applyFont="1" applyBorder="1" applyAlignment="1">
      <alignment horizontal="center" vertical="center"/>
    </xf>
    <xf numFmtId="9" fontId="43" fillId="0" borderId="26" xfId="93" applyNumberFormat="1" applyFont="1" applyBorder="1" applyAlignment="1">
      <alignment horizontal="center" vertical="center"/>
    </xf>
    <xf numFmtId="9" fontId="36" fillId="0" borderId="14" xfId="93" applyNumberFormat="1" applyFont="1" applyBorder="1" applyAlignment="1">
      <alignment horizontal="center" vertical="center"/>
    </xf>
    <xf numFmtId="9" fontId="36" fillId="0" borderId="27" xfId="93" applyNumberFormat="1" applyFont="1" applyBorder="1" applyAlignment="1">
      <alignment horizontal="center" vertical="center"/>
    </xf>
    <xf numFmtId="9" fontId="55" fillId="0" borderId="16" xfId="93" applyNumberFormat="1" applyFont="1" applyBorder="1" applyAlignment="1">
      <alignment horizontal="center" vertical="center"/>
    </xf>
    <xf numFmtId="9" fontId="38" fillId="0" borderId="16" xfId="93" applyNumberFormat="1" applyFont="1" applyBorder="1" applyAlignment="1">
      <alignment horizontal="center" vertical="center"/>
    </xf>
    <xf numFmtId="0" fontId="38" fillId="0" borderId="15" xfId="93" applyFont="1" applyBorder="1" applyAlignment="1">
      <alignment horizontal="center" vertical="center" wrapText="1"/>
    </xf>
    <xf numFmtId="9" fontId="36" fillId="0" borderId="28" xfId="93" applyNumberFormat="1" applyFont="1" applyBorder="1" applyAlignment="1">
      <alignment horizontal="center" vertical="center"/>
    </xf>
    <xf numFmtId="9" fontId="36" fillId="0" borderId="29" xfId="93" applyNumberFormat="1" applyFont="1" applyBorder="1" applyAlignment="1">
      <alignment horizontal="center" vertical="center"/>
    </xf>
    <xf numFmtId="9" fontId="43" fillId="0" borderId="24" xfId="93" applyNumberFormat="1" applyFont="1" applyBorder="1" applyAlignment="1">
      <alignment horizontal="center" vertical="center"/>
    </xf>
    <xf numFmtId="9" fontId="43" fillId="0" borderId="27" xfId="93" applyNumberFormat="1" applyFont="1" applyBorder="1" applyAlignment="1">
      <alignment horizontal="center" vertical="center"/>
    </xf>
    <xf numFmtId="0" fontId="38" fillId="0" borderId="0" xfId="0" applyFont="1" applyBorder="1"/>
    <xf numFmtId="0" fontId="38" fillId="0" borderId="30" xfId="0" applyFont="1" applyBorder="1" applyAlignment="1">
      <alignment horizontal="center" vertical="center" wrapText="1"/>
    </xf>
    <xf numFmtId="0" fontId="38" fillId="0" borderId="31" xfId="0" applyFont="1" applyBorder="1" applyAlignment="1">
      <alignment horizontal="center" vertical="center" wrapText="1"/>
    </xf>
    <xf numFmtId="0" fontId="38" fillId="0" borderId="32" xfId="0" applyFont="1" applyBorder="1" applyAlignment="1">
      <alignment horizontal="center" vertical="center" wrapText="1"/>
    </xf>
    <xf numFmtId="164" fontId="36" fillId="0" borderId="14" xfId="95" applyNumberFormat="1" applyFont="1" applyBorder="1" applyAlignment="1">
      <alignment horizontal="center"/>
    </xf>
    <xf numFmtId="164" fontId="36" fillId="0" borderId="12" xfId="95" applyNumberFormat="1" applyFont="1" applyBorder="1" applyAlignment="1">
      <alignment horizontal="center"/>
    </xf>
    <xf numFmtId="164" fontId="36" fillId="0" borderId="15" xfId="95" applyNumberFormat="1" applyFont="1" applyBorder="1" applyAlignment="1">
      <alignment horizontal="center"/>
    </xf>
    <xf numFmtId="164" fontId="36" fillId="0" borderId="17" xfId="95" applyNumberFormat="1" applyFont="1" applyBorder="1" applyAlignment="1">
      <alignment horizontal="center"/>
    </xf>
    <xf numFmtId="0" fontId="36" fillId="0" borderId="0" xfId="0" applyFont="1" applyAlignment="1">
      <alignment horizontal="center" vertical="center" wrapText="1"/>
    </xf>
    <xf numFmtId="0" fontId="36" fillId="0" borderId="33" xfId="0" applyFont="1" applyBorder="1" applyAlignment="1">
      <alignment horizontal="center" vertical="center" wrapText="1"/>
    </xf>
    <xf numFmtId="0" fontId="41" fillId="0" borderId="33" xfId="0" applyFont="1" applyBorder="1" applyAlignment="1">
      <alignment horizontal="center" vertical="center" wrapText="1"/>
    </xf>
    <xf numFmtId="164" fontId="36" fillId="0" borderId="34" xfId="0" applyNumberFormat="1" applyFont="1" applyBorder="1" applyAlignment="1">
      <alignment horizontal="center"/>
    </xf>
    <xf numFmtId="164" fontId="36" fillId="0" borderId="35" xfId="0" applyNumberFormat="1" applyFont="1" applyBorder="1" applyAlignment="1">
      <alignment horizontal="center"/>
    </xf>
    <xf numFmtId="164" fontId="36" fillId="0" borderId="36" xfId="0" applyNumberFormat="1" applyFont="1" applyBorder="1" applyAlignment="1">
      <alignment horizontal="center"/>
    </xf>
    <xf numFmtId="0" fontId="36" fillId="0" borderId="34" xfId="0" applyFont="1" applyBorder="1" applyAlignment="1">
      <alignment horizontal="center"/>
    </xf>
    <xf numFmtId="0" fontId="36" fillId="0" borderId="35" xfId="0" applyFont="1" applyBorder="1" applyAlignment="1">
      <alignment horizontal="center"/>
    </xf>
    <xf numFmtId="0" fontId="36" fillId="0" borderId="36" xfId="0" applyFont="1" applyBorder="1" applyAlignment="1">
      <alignment horizontal="center"/>
    </xf>
    <xf numFmtId="0" fontId="36" fillId="0" borderId="36" xfId="92" applyFont="1" applyBorder="1" applyAlignment="1">
      <alignment horizontal="center" vertical="center"/>
    </xf>
    <xf numFmtId="164" fontId="36" fillId="0" borderId="36" xfId="0" applyNumberFormat="1" applyFont="1" applyBorder="1" applyAlignment="1">
      <alignment horizontal="center" vertical="center"/>
    </xf>
    <xf numFmtId="0" fontId="36" fillId="0" borderId="35" xfId="92" applyFont="1" applyBorder="1" applyAlignment="1">
      <alignment horizontal="center" vertical="center"/>
    </xf>
    <xf numFmtId="0" fontId="36" fillId="0" borderId="35" xfId="0" applyFont="1" applyBorder="1" applyAlignment="1">
      <alignment horizontal="center" vertical="center"/>
    </xf>
    <xf numFmtId="0" fontId="0" fillId="0" borderId="0" xfId="0" applyAlignment="1">
      <alignment wrapText="1"/>
    </xf>
    <xf numFmtId="0" fontId="36" fillId="0" borderId="33" xfId="0" applyFont="1" applyBorder="1" applyAlignment="1">
      <alignment horizontal="center" vertical="center"/>
    </xf>
    <xf numFmtId="164" fontId="36" fillId="0" borderId="36" xfId="92" applyNumberFormat="1" applyFont="1" applyBorder="1" applyAlignment="1">
      <alignment horizontal="center" vertical="center"/>
    </xf>
    <xf numFmtId="164" fontId="36" fillId="0" borderId="35" xfId="92" applyNumberFormat="1" applyFont="1" applyBorder="1" applyAlignment="1">
      <alignment horizontal="center" vertical="center"/>
    </xf>
    <xf numFmtId="164" fontId="36" fillId="0" borderId="35" xfId="0" applyNumberFormat="1" applyFont="1" applyBorder="1" applyAlignment="1">
      <alignment horizontal="center" vertical="center"/>
    </xf>
    <xf numFmtId="0" fontId="0" fillId="0" borderId="0" xfId="92" applyFont="1" applyFill="1" applyBorder="1" applyAlignment="1"/>
    <xf numFmtId="0" fontId="49" fillId="0" borderId="19" xfId="93" applyFont="1" applyBorder="1" applyAlignment="1">
      <alignment horizontal="center" vertical="center" wrapText="1"/>
    </xf>
    <xf numFmtId="0" fontId="49" fillId="0" borderId="13" xfId="93" applyFont="1" applyBorder="1" applyAlignment="1">
      <alignment horizontal="center" vertical="center" wrapText="1"/>
    </xf>
    <xf numFmtId="0" fontId="53" fillId="0" borderId="16" xfId="93" applyFont="1" applyBorder="1" applyAlignment="1">
      <alignment horizontal="center" vertical="center" wrapText="1"/>
    </xf>
    <xf numFmtId="0" fontId="37" fillId="0" borderId="30" xfId="93" applyFont="1" applyBorder="1" applyAlignment="1">
      <alignment horizontal="center" vertical="center" wrapText="1"/>
    </xf>
    <xf numFmtId="0" fontId="59" fillId="0" borderId="31" xfId="93" applyFont="1" applyBorder="1" applyAlignment="1">
      <alignment horizontal="center" vertical="center" wrapText="1"/>
    </xf>
    <xf numFmtId="0" fontId="59" fillId="0" borderId="32" xfId="93" applyFont="1" applyBorder="1" applyAlignment="1">
      <alignment horizontal="center" vertical="center" wrapText="1"/>
    </xf>
    <xf numFmtId="0" fontId="38" fillId="0" borderId="14" xfId="93" applyFont="1" applyBorder="1" applyAlignment="1">
      <alignment horizontal="center" vertical="center" wrapText="1"/>
    </xf>
    <xf numFmtId="0" fontId="38" fillId="0" borderId="16" xfId="93" applyFont="1" applyBorder="1" applyAlignment="1">
      <alignment horizontal="center" vertical="center" wrapText="1"/>
    </xf>
    <xf numFmtId="0" fontId="47" fillId="0" borderId="17" xfId="93" applyFont="1" applyBorder="1" applyAlignment="1">
      <alignment horizontal="center" vertical="center" wrapText="1"/>
    </xf>
    <xf numFmtId="0" fontId="47" fillId="0" borderId="12" xfId="93" applyFont="1" applyBorder="1" applyAlignment="1">
      <alignment horizontal="center" vertical="center" wrapText="1"/>
    </xf>
    <xf numFmtId="0" fontId="47" fillId="0" borderId="15" xfId="93" applyFont="1" applyBorder="1" applyAlignment="1">
      <alignment horizontal="center" vertical="center" wrapText="1"/>
    </xf>
    <xf numFmtId="0" fontId="48" fillId="0" borderId="17" xfId="93" applyFont="1" applyBorder="1" applyAlignment="1">
      <alignment horizontal="center" vertical="center" wrapText="1"/>
    </xf>
    <xf numFmtId="0" fontId="48" fillId="0" borderId="12" xfId="93" applyFont="1" applyBorder="1" applyAlignment="1">
      <alignment horizontal="center" vertical="center" wrapText="1"/>
    </xf>
    <xf numFmtId="0" fontId="52" fillId="0" borderId="15" xfId="93" applyFont="1" applyBorder="1" applyAlignment="1">
      <alignment horizontal="center" vertical="center" wrapText="1"/>
    </xf>
    <xf numFmtId="0" fontId="48" fillId="0" borderId="18" xfId="93" applyFont="1" applyBorder="1" applyAlignment="1">
      <alignment horizontal="center" vertical="center" wrapText="1"/>
    </xf>
    <xf numFmtId="0" fontId="48" fillId="0" borderId="0" xfId="93" applyFont="1" applyBorder="1" applyAlignment="1">
      <alignment horizontal="center" vertical="center" wrapText="1"/>
    </xf>
    <xf numFmtId="0" fontId="52" fillId="0" borderId="14" xfId="93" applyFont="1" applyBorder="1" applyAlignment="1">
      <alignment horizontal="center" vertical="center" wrapText="1"/>
    </xf>
    <xf numFmtId="0" fontId="44" fillId="0" borderId="37" xfId="93" applyFont="1" applyBorder="1" applyAlignment="1">
      <alignment horizontal="center" vertical="center" wrapText="1"/>
    </xf>
    <xf numFmtId="0" fontId="44" fillId="0" borderId="22" xfId="93" applyFont="1" applyBorder="1" applyAlignment="1">
      <alignment horizontal="center" vertical="center" wrapText="1"/>
    </xf>
    <xf numFmtId="0" fontId="51" fillId="0" borderId="25" xfId="93" applyFont="1" applyBorder="1" applyAlignment="1">
      <alignment horizontal="center" vertical="center" wrapText="1"/>
    </xf>
    <xf numFmtId="0" fontId="44" fillId="0" borderId="38" xfId="93" applyFont="1" applyBorder="1" applyAlignment="1">
      <alignment horizontal="center" vertical="center" wrapText="1"/>
    </xf>
    <xf numFmtId="0" fontId="44" fillId="0" borderId="24" xfId="93" applyFont="1" applyBorder="1" applyAlignment="1">
      <alignment horizontal="center" vertical="center" wrapText="1"/>
    </xf>
    <xf numFmtId="0" fontId="51" fillId="0" borderId="27" xfId="93" applyFont="1" applyBorder="1" applyAlignment="1">
      <alignment horizontal="center" vertical="center" wrapText="1"/>
    </xf>
    <xf numFmtId="0" fontId="48" fillId="0" borderId="19" xfId="93" applyFont="1" applyBorder="1" applyAlignment="1">
      <alignment horizontal="center" vertical="center" wrapText="1"/>
    </xf>
    <xf numFmtId="0" fontId="48" fillId="0" borderId="13" xfId="93" applyFont="1" applyBorder="1" applyAlignment="1">
      <alignment horizontal="center" vertical="center" wrapText="1"/>
    </xf>
    <xf numFmtId="0" fontId="52" fillId="0" borderId="16" xfId="93" applyFont="1" applyBorder="1" applyAlignment="1">
      <alignment horizontal="center" vertical="center" wrapText="1"/>
    </xf>
    <xf numFmtId="0" fontId="44" fillId="0" borderId="39" xfId="93" applyFont="1" applyBorder="1" applyAlignment="1">
      <alignment horizontal="center" vertical="center" wrapText="1"/>
    </xf>
    <xf numFmtId="0" fontId="44" fillId="0" borderId="23" xfId="93" applyFont="1" applyBorder="1" applyAlignment="1">
      <alignment horizontal="center" vertical="center" wrapText="1"/>
    </xf>
    <xf numFmtId="0" fontId="51" fillId="0" borderId="26" xfId="93" applyFont="1" applyBorder="1" applyAlignment="1">
      <alignment horizontal="center" vertical="center" wrapText="1"/>
    </xf>
    <xf numFmtId="0" fontId="44" fillId="0" borderId="19" xfId="93" applyFont="1" applyBorder="1" applyAlignment="1">
      <alignment horizontal="center" vertical="center" wrapText="1"/>
    </xf>
    <xf numFmtId="0" fontId="44" fillId="0" borderId="13" xfId="93" applyFont="1" applyBorder="1" applyAlignment="1">
      <alignment horizontal="center" vertical="center" wrapText="1"/>
    </xf>
    <xf numFmtId="0" fontId="51" fillId="0" borderId="16" xfId="93" applyFont="1" applyBorder="1" applyAlignment="1">
      <alignment horizontal="center" vertical="center" wrapText="1"/>
    </xf>
    <xf numFmtId="0" fontId="49" fillId="0" borderId="38" xfId="93" applyFont="1" applyBorder="1" applyAlignment="1">
      <alignment horizontal="center" vertical="center" wrapText="1"/>
    </xf>
    <xf numFmtId="0" fontId="49" fillId="0" borderId="24" xfId="93" applyFont="1" applyBorder="1" applyAlignment="1">
      <alignment horizontal="center" vertical="center" wrapText="1"/>
    </xf>
    <xf numFmtId="0" fontId="53" fillId="0" borderId="27" xfId="93" applyFont="1" applyBorder="1" applyAlignment="1">
      <alignment horizontal="center" vertical="center" wrapText="1"/>
    </xf>
    <xf numFmtId="0" fontId="36" fillId="0" borderId="18" xfId="93" applyFont="1" applyFill="1" applyBorder="1" applyAlignment="1">
      <alignment horizontal="center" vertical="center" wrapText="1"/>
    </xf>
    <xf numFmtId="0" fontId="36" fillId="0" borderId="19" xfId="93" applyFont="1" applyFill="1" applyBorder="1" applyAlignment="1">
      <alignment horizontal="center" vertical="center" wrapText="1"/>
    </xf>
    <xf numFmtId="0" fontId="43" fillId="0" borderId="17" xfId="93" applyFont="1" applyBorder="1" applyAlignment="1">
      <alignment horizontal="justify" vertical="top" wrapText="1"/>
    </xf>
    <xf numFmtId="0" fontId="60" fillId="0" borderId="18" xfId="93" applyFont="1" applyBorder="1" applyAlignment="1">
      <alignment horizontal="justify" vertical="top" wrapText="1"/>
    </xf>
    <xf numFmtId="0" fontId="60" fillId="0" borderId="19" xfId="93" applyFont="1" applyBorder="1" applyAlignment="1">
      <alignment horizontal="justify" vertical="top" wrapText="1"/>
    </xf>
    <xf numFmtId="0" fontId="60" fillId="0" borderId="15" xfId="0" applyFont="1" applyBorder="1" applyAlignment="1">
      <alignment wrapText="1"/>
    </xf>
    <xf numFmtId="0" fontId="60" fillId="0" borderId="14" xfId="0" applyFont="1" applyBorder="1" applyAlignment="1">
      <alignment wrapText="1"/>
    </xf>
    <xf numFmtId="0" fontId="60" fillId="0" borderId="16" xfId="0" applyFont="1" applyBorder="1" applyAlignment="1">
      <alignment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7" fillId="0" borderId="19" xfId="0" applyFont="1" applyBorder="1" applyAlignment="1">
      <alignment horizontal="center" vertical="center" wrapText="1"/>
    </xf>
    <xf numFmtId="0" fontId="38" fillId="0" borderId="17"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19" xfId="0" applyFont="1" applyBorder="1" applyAlignment="1">
      <alignment horizontal="center" vertical="center" wrapText="1"/>
    </xf>
    <xf numFmtId="0" fontId="0" fillId="0" borderId="19" xfId="0" applyBorder="1" applyAlignment="1">
      <alignment horizontal="center" vertical="center" wrapText="1"/>
    </xf>
    <xf numFmtId="0" fontId="41" fillId="0" borderId="34" xfId="0" applyFont="1" applyBorder="1" applyAlignment="1">
      <alignment horizontal="center" vertical="center" wrapText="1"/>
    </xf>
    <xf numFmtId="0" fontId="44" fillId="0" borderId="35"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14" xfId="0" applyFont="1" applyBorder="1" applyAlignment="1">
      <alignment horizontal="center" vertical="center" wrapText="1"/>
    </xf>
    <xf numFmtId="0" fontId="38" fillId="0" borderId="16" xfId="0" applyFont="1" applyBorder="1" applyAlignment="1">
      <alignment horizontal="center" vertical="center" wrapText="1"/>
    </xf>
    <xf numFmtId="0" fontId="41" fillId="0" borderId="33" xfId="0" applyFont="1" applyBorder="1" applyAlignment="1">
      <alignment horizontal="center" vertical="center" wrapText="1"/>
    </xf>
    <xf numFmtId="0" fontId="36" fillId="0" borderId="34" xfId="0" applyFont="1" applyBorder="1" applyAlignment="1">
      <alignment horizontal="center"/>
    </xf>
    <xf numFmtId="0" fontId="36" fillId="0" borderId="35" xfId="0" applyFont="1" applyBorder="1" applyAlignment="1">
      <alignment horizontal="center"/>
    </xf>
    <xf numFmtId="0" fontId="38" fillId="0" borderId="30" xfId="0" applyFont="1" applyBorder="1" applyAlignment="1">
      <alignment horizontal="center" vertical="center" wrapText="1"/>
    </xf>
    <xf numFmtId="0" fontId="38" fillId="0" borderId="31" xfId="0" applyFont="1" applyBorder="1" applyAlignment="1">
      <alignment horizontal="center" vertical="center" wrapText="1"/>
    </xf>
    <xf numFmtId="0" fontId="38" fillId="0" borderId="32" xfId="0" applyFont="1" applyBorder="1" applyAlignment="1">
      <alignment horizontal="center" vertical="center" wrapText="1"/>
    </xf>
    <xf numFmtId="0" fontId="49" fillId="0" borderId="39" xfId="93" applyFont="1" applyBorder="1" applyAlignment="1">
      <alignment horizontal="center" vertical="center" wrapText="1"/>
    </xf>
    <xf numFmtId="0" fontId="49" fillId="0" borderId="23" xfId="93" applyFont="1" applyBorder="1" applyAlignment="1">
      <alignment horizontal="center" vertical="center" wrapText="1"/>
    </xf>
    <xf numFmtId="0" fontId="49" fillId="0" borderId="26" xfId="93" applyFont="1" applyBorder="1" applyAlignment="1">
      <alignment horizontal="center" vertical="center" wrapText="1"/>
    </xf>
    <xf numFmtId="0" fontId="44" fillId="0" borderId="25" xfId="93" applyFont="1" applyBorder="1" applyAlignment="1">
      <alignment horizontal="center" vertical="center" wrapText="1"/>
    </xf>
    <xf numFmtId="0" fontId="53" fillId="0" borderId="26" xfId="93" applyFont="1" applyBorder="1" applyAlignment="1">
      <alignment horizontal="center" vertical="center" wrapText="1"/>
    </xf>
    <xf numFmtId="0" fontId="57" fillId="0" borderId="19" xfId="93" applyFont="1" applyBorder="1" applyAlignment="1">
      <alignment horizontal="center" vertical="center" wrapText="1"/>
    </xf>
    <xf numFmtId="0" fontId="57" fillId="0" borderId="13" xfId="93" applyFont="1" applyBorder="1" applyAlignment="1">
      <alignment horizontal="center" vertical="center" wrapText="1"/>
    </xf>
    <xf numFmtId="0" fontId="58" fillId="0" borderId="16" xfId="93" applyFont="1" applyBorder="1" applyAlignment="1">
      <alignment horizontal="center" vertical="center" wrapText="1"/>
    </xf>
    <xf numFmtId="0" fontId="36" fillId="0" borderId="17" xfId="94" applyFont="1"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38" fillId="0" borderId="17" xfId="0" applyFont="1" applyBorder="1" applyAlignment="1">
      <alignment horizontal="center" wrapText="1"/>
    </xf>
    <xf numFmtId="0" fontId="38" fillId="0" borderId="18" xfId="0" applyFont="1" applyBorder="1" applyAlignment="1">
      <alignment horizontal="center" wrapText="1"/>
    </xf>
    <xf numFmtId="0" fontId="38" fillId="0" borderId="19" xfId="0" applyFont="1" applyBorder="1" applyAlignment="1">
      <alignment horizont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38" fillId="0" borderId="12" xfId="0" applyFont="1" applyBorder="1" applyAlignment="1">
      <alignment horizontal="center" wrapText="1"/>
    </xf>
    <xf numFmtId="0" fontId="38" fillId="0" borderId="0" xfId="0" applyFont="1" applyBorder="1" applyAlignment="1">
      <alignment horizontal="center" wrapText="1"/>
    </xf>
    <xf numFmtId="0" fontId="38" fillId="0" borderId="13" xfId="0" applyFont="1" applyBorder="1" applyAlignment="1">
      <alignment horizontal="center" wrapText="1"/>
    </xf>
    <xf numFmtId="0" fontId="0" fillId="0" borderId="18" xfId="0" applyBorder="1" applyAlignment="1"/>
    <xf numFmtId="0" fontId="0" fillId="0" borderId="19" xfId="0" applyBorder="1" applyAlignment="1"/>
    <xf numFmtId="0" fontId="40" fillId="0" borderId="18" xfId="0" applyFont="1" applyBorder="1" applyAlignment="1">
      <alignment horizontal="center" vertical="center" wrapText="1"/>
    </xf>
    <xf numFmtId="0" fontId="0" fillId="0" borderId="19" xfId="0" applyBorder="1" applyAlignment="1">
      <alignment horizontal="center" wrapText="1"/>
    </xf>
    <xf numFmtId="0" fontId="36" fillId="0" borderId="12" xfId="0" applyFont="1" applyBorder="1" applyAlignment="1">
      <alignment horizontal="center"/>
    </xf>
    <xf numFmtId="0" fontId="36" fillId="0" borderId="0" xfId="0" applyFont="1" applyBorder="1" applyAlignment="1">
      <alignment horizontal="center"/>
    </xf>
    <xf numFmtId="0" fontId="49" fillId="0" borderId="40" xfId="93" applyFont="1" applyBorder="1" applyAlignment="1">
      <alignment horizontal="center" vertical="center" wrapText="1"/>
    </xf>
    <xf numFmtId="0" fontId="49" fillId="0" borderId="0" xfId="93" applyFont="1" applyBorder="1" applyAlignment="1">
      <alignment horizontal="center" vertical="center" wrapText="1"/>
    </xf>
    <xf numFmtId="0" fontId="53" fillId="0" borderId="0" xfId="93" applyFont="1" applyBorder="1" applyAlignment="1">
      <alignment horizontal="center" vertical="center" wrapText="1"/>
    </xf>
    <xf numFmtId="0" fontId="36" fillId="0" borderId="17" xfId="93" applyFont="1" applyBorder="1" applyAlignment="1">
      <alignment horizontal="justify" vertical="top" wrapText="1"/>
    </xf>
    <xf numFmtId="0" fontId="39" fillId="0" borderId="18" xfId="93" applyFont="1" applyBorder="1" applyAlignment="1">
      <alignment horizontal="justify" vertical="top" wrapText="1"/>
    </xf>
    <xf numFmtId="0" fontId="39" fillId="0" borderId="30" xfId="93" applyFont="1" applyBorder="1" applyAlignment="1">
      <alignment wrapText="1"/>
    </xf>
    <xf numFmtId="0" fontId="13" fillId="0" borderId="31" xfId="93" applyBorder="1" applyAlignment="1">
      <alignment wrapText="1"/>
    </xf>
    <xf numFmtId="0" fontId="13" fillId="0" borderId="31" xfId="93" applyBorder="1" applyAlignment="1"/>
    <xf numFmtId="0" fontId="45" fillId="0" borderId="40" xfId="93" applyFont="1" applyBorder="1" applyAlignment="1">
      <alignment horizontal="center" vertical="center" wrapText="1"/>
    </xf>
    <xf numFmtId="0" fontId="38" fillId="0" borderId="17" xfId="93" applyFont="1" applyBorder="1" applyAlignment="1">
      <alignment horizontal="center" vertical="center" wrapText="1"/>
    </xf>
    <xf numFmtId="0" fontId="13" fillId="0" borderId="18" xfId="93" applyFont="1" applyBorder="1" applyAlignment="1">
      <alignment horizontal="center" vertical="center" wrapText="1"/>
    </xf>
    <xf numFmtId="0" fontId="38" fillId="0" borderId="41" xfId="93" applyFont="1" applyBorder="1" applyAlignment="1">
      <alignment horizontal="center" vertical="center" wrapText="1"/>
    </xf>
    <xf numFmtId="0" fontId="47" fillId="0" borderId="42" xfId="93" applyFont="1" applyBorder="1" applyAlignment="1">
      <alignment horizontal="center" vertical="center" wrapText="1"/>
    </xf>
    <xf numFmtId="0" fontId="47" fillId="0" borderId="20" xfId="93" applyFont="1" applyBorder="1" applyAlignment="1">
      <alignment horizontal="center" vertical="center" wrapText="1"/>
    </xf>
    <xf numFmtId="0" fontId="48" fillId="0" borderId="40" xfId="93" applyFont="1" applyBorder="1" applyAlignment="1">
      <alignment horizontal="center" vertical="center" wrapText="1"/>
    </xf>
    <xf numFmtId="0" fontId="52" fillId="0" borderId="0" xfId="93" applyFont="1" applyBorder="1" applyAlignment="1">
      <alignment horizontal="center" vertical="center" wrapText="1"/>
    </xf>
    <xf numFmtId="0" fontId="44" fillId="0" borderId="40" xfId="93" applyFont="1" applyBorder="1" applyAlignment="1">
      <alignment horizontal="center" vertical="center" wrapText="1"/>
    </xf>
    <xf numFmtId="0" fontId="44" fillId="0" borderId="0" xfId="93" applyFont="1" applyBorder="1" applyAlignment="1">
      <alignment horizontal="center" vertical="center" wrapText="1"/>
    </xf>
    <xf numFmtId="0" fontId="51" fillId="0" borderId="0" xfId="93" applyFont="1" applyBorder="1" applyAlignment="1">
      <alignment horizontal="center" vertical="center" wrapText="1"/>
    </xf>
    <xf numFmtId="0" fontId="50" fillId="0" borderId="43" xfId="93" applyFont="1" applyBorder="1" applyAlignment="1">
      <alignment horizontal="center" vertical="center" wrapText="1"/>
    </xf>
    <xf numFmtId="0" fontId="50" fillId="0" borderId="13" xfId="93" applyFont="1" applyBorder="1" applyAlignment="1">
      <alignment horizontal="center" vertical="center" wrapText="1"/>
    </xf>
    <xf numFmtId="0" fontId="54" fillId="0" borderId="13" xfId="93" applyFont="1" applyBorder="1" applyAlignment="1">
      <alignment horizontal="center" vertical="center" wrapText="1"/>
    </xf>
    <xf numFmtId="0" fontId="45" fillId="0" borderId="41" xfId="93" applyFont="1" applyBorder="1" applyAlignment="1">
      <alignment horizontal="center" vertical="center" wrapText="1"/>
    </xf>
    <xf numFmtId="0" fontId="39" fillId="0" borderId="17" xfId="93" applyFont="1" applyBorder="1" applyAlignment="1">
      <alignment horizontal="justify" vertical="top" wrapText="1"/>
    </xf>
  </cellXfs>
  <cellStyles count="13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Bon" xfId="45"/>
    <cellStyle name="caché" xfId="46"/>
    <cellStyle name="Calcul" xfId="47" builtinId="22" customBuiltin="1"/>
    <cellStyle name="Calculation" xfId="48"/>
    <cellStyle name="Cellule liée" xfId="49" builtinId="24" customBuiltin="1"/>
    <cellStyle name="Check Cell" xfId="50"/>
    <cellStyle name="Comma [0]_ALVAREDO_PIKETTY_May2009sent.xls Chart -1023" xfId="51"/>
    <cellStyle name="Comma(0)" xfId="53"/>
    <cellStyle name="Comma(3)" xfId="54"/>
    <cellStyle name="Comma[0]" xfId="55"/>
    <cellStyle name="Comma[1]" xfId="56"/>
    <cellStyle name="Comma[2]__" xfId="57"/>
    <cellStyle name="Comma[3]" xfId="58"/>
    <cellStyle name="Comma_ALVAREDO_PIKETTY_May2009sent.xls Chart -1023" xfId="52"/>
    <cellStyle name="Comma0" xfId="59"/>
    <cellStyle name="Currency [0]_ALVAREDO_PIKETTY_May2009sent.xls Chart -1023" xfId="60"/>
    <cellStyle name="Currency_ALVAREDO_PIKETTY_May2009sent.xls Chart -1023" xfId="61"/>
    <cellStyle name="Currency0" xfId="62"/>
    <cellStyle name="Date" xfId="63"/>
    <cellStyle name="Dezimal_03-09-03" xfId="64"/>
    <cellStyle name="En-tête 1" xfId="65"/>
    <cellStyle name="En-tête 2" xfId="66"/>
    <cellStyle name="Entrée" xfId="67" builtinId="20" customBuiltin="1"/>
    <cellStyle name="Explanatory Text" xfId="68"/>
    <cellStyle name="Financier0" xfId="69"/>
    <cellStyle name="Fixed" xfId="70"/>
    <cellStyle name="Followed Hyperlink_ALVAREDO_PIKETTY_May2009sent.xls Chart -1023" xfId="71"/>
    <cellStyle name="Good" xfId="72"/>
    <cellStyle name="Heading 1" xfId="73"/>
    <cellStyle name="Heading 2" xfId="74"/>
    <cellStyle name="Heading 3" xfId="75"/>
    <cellStyle name="Heading 4" xfId="76"/>
    <cellStyle name="Input" xfId="77"/>
    <cellStyle name="Insatisfaisant" xfId="78" builtinId="27" customBuiltin="1"/>
    <cellStyle name="Linked Cell" xfId="79"/>
    <cellStyle name="Milliers" xfId="80" builtinId="3"/>
    <cellStyle name="Monétaire0" xfId="81"/>
    <cellStyle name="Motif" xfId="82"/>
    <cellStyle name="Neutral" xfId="83"/>
    <cellStyle name="Neutre" xfId="84" builtinId="28" customBuiltin="1"/>
    <cellStyle name="Normaali_Eduskuntavaalit" xfId="85"/>
    <cellStyle name="Normal" xfId="0" builtinId="0"/>
    <cellStyle name="Normal 2" xfId="86"/>
    <cellStyle name="Normal 2 2" xfId="87"/>
    <cellStyle name="Normal 2_AccumulationEquation" xfId="88"/>
    <cellStyle name="Normal 3" xfId="89"/>
    <cellStyle name="Normal 4" xfId="90"/>
    <cellStyle name="Normal GHG whole table" xfId="91"/>
    <cellStyle name="Normal_France" xfId="92"/>
    <cellStyle name="Normal_PikettyPostelVinayRosenthal2011AppendixB" xfId="93"/>
    <cellStyle name="Normal_TabAnnexeB" xfId="94"/>
    <cellStyle name="Normal_TabAnnexeH" xfId="95"/>
    <cellStyle name="Normal_TabAnnexeJApr2003" xfId="96"/>
    <cellStyle name="Normal_TablesAppendixB" xfId="97"/>
    <cellStyle name="Normal-blank" xfId="98"/>
    <cellStyle name="Normal-bottom" xfId="99"/>
    <cellStyle name="Normal-center" xfId="100"/>
    <cellStyle name="Normal-droit" xfId="101"/>
    <cellStyle name="normální_Nove vystupy_DOPOCTENE" xfId="103"/>
    <cellStyle name="Normal-top" xfId="102"/>
    <cellStyle name="Note" xfId="104"/>
    <cellStyle name="Output" xfId="105"/>
    <cellStyle name="Percent_ALVAREDO_PIKETTY_May2009sent.xls Chart -1023" xfId="106"/>
    <cellStyle name="Pilkku_Esimerkkejä kaavioista.xls Kaavio 1" xfId="107"/>
    <cellStyle name="Pourcentage 2" xfId="108"/>
    <cellStyle name="Pourcentage 3" xfId="109"/>
    <cellStyle name="Pourcentage 4" xfId="110"/>
    <cellStyle name="Satisfaisant" xfId="111"/>
    <cellStyle name="Sortie" xfId="112" builtinId="21" customBuiltin="1"/>
    <cellStyle name="Standard_2 + 3" xfId="113"/>
    <cellStyle name="Style 24" xfId="114"/>
    <cellStyle name="Style 25" xfId="115"/>
    <cellStyle name="style_col_headings" xfId="116"/>
    <cellStyle name="TEXT" xfId="117"/>
    <cellStyle name="Texte explicatif" xfId="118" builtinId="53" customBuiltin="1"/>
    <cellStyle name="Title" xfId="119"/>
    <cellStyle name="Titre 1" xfId="120"/>
    <cellStyle name="Titre 2" xfId="122"/>
    <cellStyle name="Titre 3" xfId="124"/>
    <cellStyle name="Titre 4" xfId="126"/>
    <cellStyle name="Titre 1" xfId="121"/>
    <cellStyle name="Titre 2" xfId="123"/>
    <cellStyle name="Titre 3" xfId="125"/>
    <cellStyle name="Titre 4" xfId="127"/>
    <cellStyle name="Total" xfId="128" builtinId="25" customBuiltin="1"/>
    <cellStyle name="Virgule fixe" xfId="129"/>
    <cellStyle name="Warning Text" xfId="130"/>
    <cellStyle name="Wrapped" xfId="13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worksheet" Target="worksheets/sheet2.xml"/><Relationship Id="rId18" Type="http://schemas.openxmlformats.org/officeDocument/2006/relationships/worksheet" Target="worksheets/sheet7.xml"/><Relationship Id="rId26" Type="http://schemas.openxmlformats.org/officeDocument/2006/relationships/calcChain" Target="calcChain.xml"/><Relationship Id="rId3" Type="http://schemas.openxmlformats.org/officeDocument/2006/relationships/chartsheet" Target="chartsheets/sheet3.xml"/><Relationship Id="rId21" Type="http://schemas.openxmlformats.org/officeDocument/2006/relationships/externalLink" Target="externalLinks/externalLink1.xml"/><Relationship Id="rId7" Type="http://schemas.openxmlformats.org/officeDocument/2006/relationships/chartsheet" Target="chartsheets/sheet7.xml"/><Relationship Id="rId12" Type="http://schemas.openxmlformats.org/officeDocument/2006/relationships/worksheet" Target="worksheets/sheet1.xml"/><Relationship Id="rId17" Type="http://schemas.openxmlformats.org/officeDocument/2006/relationships/worksheet" Target="worksheets/sheet6.xml"/><Relationship Id="rId25" Type="http://schemas.openxmlformats.org/officeDocument/2006/relationships/sharedStrings" Target="sharedStrings.xml"/><Relationship Id="rId2" Type="http://schemas.openxmlformats.org/officeDocument/2006/relationships/chartsheet" Target="chartsheets/sheet2.xml"/><Relationship Id="rId16" Type="http://schemas.openxmlformats.org/officeDocument/2006/relationships/worksheet" Target="worksheets/sheet5.xml"/><Relationship Id="rId20" Type="http://schemas.openxmlformats.org/officeDocument/2006/relationships/worksheet" Target="worksheets/sheet9.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chartsheet" Target="chartsheets/sheet11.xml"/><Relationship Id="rId24" Type="http://schemas.openxmlformats.org/officeDocument/2006/relationships/styles" Target="styles.xml"/><Relationship Id="rId5" Type="http://schemas.openxmlformats.org/officeDocument/2006/relationships/chartsheet" Target="chartsheets/sheet5.xml"/><Relationship Id="rId15" Type="http://schemas.openxmlformats.org/officeDocument/2006/relationships/worksheet" Target="worksheets/sheet4.xml"/><Relationship Id="rId23" Type="http://schemas.openxmlformats.org/officeDocument/2006/relationships/theme" Target="theme/theme1.xml"/><Relationship Id="rId10" Type="http://schemas.openxmlformats.org/officeDocument/2006/relationships/chartsheet" Target="chartsheets/sheet10.xml"/><Relationship Id="rId19" Type="http://schemas.openxmlformats.org/officeDocument/2006/relationships/worksheet" Target="worksheets/sheet8.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worksheet" Target="worksheets/sheet3.xml"/><Relationship Id="rId22"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10.1. Wealth</a:t>
            </a:r>
            <a:r>
              <a:rPr lang="fr-FR" baseline="0"/>
              <a:t> inequality in </a:t>
            </a:r>
            <a:r>
              <a:rPr lang="fr-FR"/>
              <a:t>France, 1810-2010 </a:t>
            </a:r>
          </a:p>
        </c:rich>
      </c:tx>
      <c:layout>
        <c:manualLayout>
          <c:xMode val="edge"/>
          <c:yMode val="edge"/>
          <c:x val="0.23351137357830304"/>
          <c:y val="0"/>
        </c:manualLayout>
      </c:layout>
      <c:spPr>
        <a:noFill/>
        <a:ln w="25400">
          <a:noFill/>
        </a:ln>
      </c:spPr>
    </c:title>
    <c:plotArea>
      <c:layout>
        <c:manualLayout>
          <c:layoutTarget val="inner"/>
          <c:xMode val="edge"/>
          <c:yMode val="edge"/>
          <c:x val="9.1743119266055023E-2"/>
          <c:y val="6.9293478260869526E-2"/>
          <c:w val="0.86238532110091692"/>
          <c:h val="0.7894021739130429"/>
        </c:manualLayout>
      </c:layout>
      <c:lineChart>
        <c:grouping val="standard"/>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'TS10.1'!$B$6:$B$26</c:f>
              <c:numCache>
                <c:formatCode>0.0%</c:formatCode>
                <c:ptCount val="21"/>
                <c:pt idx="0">
                  <c:v>0.79878781686866995</c:v>
                </c:pt>
                <c:pt idx="1">
                  <c:v>0.81844283582955368</c:v>
                </c:pt>
                <c:pt idx="2">
                  <c:v>0.83221103402123842</c:v>
                </c:pt>
                <c:pt idx="3">
                  <c:v>0.80414484693172894</c:v>
                </c:pt>
                <c:pt idx="4">
                  <c:v>0.82439427798707998</c:v>
                </c:pt>
                <c:pt idx="5">
                  <c:v>0.83710186801244069</c:v>
                </c:pt>
                <c:pt idx="6">
                  <c:v>0.81811647781710983</c:v>
                </c:pt>
                <c:pt idx="7">
                  <c:v>0.84641240257850958</c:v>
                </c:pt>
                <c:pt idx="8">
                  <c:v>0.84744937925503283</c:v>
                </c:pt>
                <c:pt idx="9">
                  <c:v>0.87341805503210768</c:v>
                </c:pt>
                <c:pt idx="10">
                  <c:v>0.88496133047384407</c:v>
                </c:pt>
                <c:pt idx="11">
                  <c:v>0.81656278893300427</c:v>
                </c:pt>
                <c:pt idx="12">
                  <c:v>0.79958626352055417</c:v>
                </c:pt>
                <c:pt idx="13">
                  <c:v>0.75779225449707599</c:v>
                </c:pt>
                <c:pt idx="14">
                  <c:v>0.72796470071456387</c:v>
                </c:pt>
                <c:pt idx="15">
                  <c:v>0.69942625870271646</c:v>
                </c:pt>
                <c:pt idx="16">
                  <c:v>0.62</c:v>
                </c:pt>
                <c:pt idx="17">
                  <c:v>0.61842763423391522</c:v>
                </c:pt>
                <c:pt idx="18">
                  <c:v>0.60962159340268618</c:v>
                </c:pt>
                <c:pt idx="19">
                  <c:v>0.621</c:v>
                </c:pt>
                <c:pt idx="20">
                  <c:v>0.624</c:v>
                </c:pt>
              </c:numCache>
            </c:numRef>
          </c:val>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'TS10.1'!$C$6:$C$26</c:f>
              <c:numCache>
                <c:formatCode>0.0%</c:formatCode>
                <c:ptCount val="21"/>
                <c:pt idx="0">
                  <c:v>0.45593151305624879</c:v>
                </c:pt>
                <c:pt idx="1">
                  <c:v>0.46715019008754644</c:v>
                </c:pt>
                <c:pt idx="2">
                  <c:v>0.47500879196032031</c:v>
                </c:pt>
                <c:pt idx="3">
                  <c:v>0.45955143361743178</c:v>
                </c:pt>
                <c:pt idx="4">
                  <c:v>0.5027016952203005</c:v>
                </c:pt>
                <c:pt idx="5">
                  <c:v>0.51995356238406853</c:v>
                </c:pt>
                <c:pt idx="6">
                  <c:v>0.5035582695387667</c:v>
                </c:pt>
                <c:pt idx="7">
                  <c:v>0.4950721877925417</c:v>
                </c:pt>
                <c:pt idx="8">
                  <c:v>0.51142198962738628</c:v>
                </c:pt>
                <c:pt idx="9">
                  <c:v>0.58667125757620031</c:v>
                </c:pt>
                <c:pt idx="10">
                  <c:v>0.60499451965336581</c:v>
                </c:pt>
                <c:pt idx="11">
                  <c:v>0.49234387142014008</c:v>
                </c:pt>
                <c:pt idx="12">
                  <c:v>0.47351360103099133</c:v>
                </c:pt>
                <c:pt idx="13">
                  <c:v>0.3630260303208378</c:v>
                </c:pt>
                <c:pt idx="14">
                  <c:v>0.33403255861281123</c:v>
                </c:pt>
                <c:pt idx="15">
                  <c:v>0.31896407642836389</c:v>
                </c:pt>
                <c:pt idx="16">
                  <c:v>0.22</c:v>
                </c:pt>
                <c:pt idx="17">
                  <c:v>0.22019883455897218</c:v>
                </c:pt>
                <c:pt idx="18">
                  <c:v>0.21706333442803544</c:v>
                </c:pt>
                <c:pt idx="19">
                  <c:v>0.23499999999999999</c:v>
                </c:pt>
                <c:pt idx="20">
                  <c:v>0.24399999999999999</c:v>
                </c:pt>
              </c:numCache>
            </c:numRef>
          </c:val>
        </c:ser>
        <c:dLbls/>
        <c:marker val="1"/>
        <c:axId val="80241792"/>
        <c:axId val="80277504"/>
      </c:lineChart>
      <c:catAx>
        <c:axId val="80241792"/>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decile (the top 10% highest wealth holders) owns 80-90% of total wealth in 1810-1910, and 60-65% today.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153339566929134"/>
              <c:y val="0.92533925657941418"/>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277504"/>
        <c:crossesAt val="0"/>
        <c:auto val="1"/>
        <c:lblAlgn val="ctr"/>
        <c:lblOffset val="100"/>
        <c:tickLblSkip val="2"/>
        <c:tickMarkSkip val="2"/>
      </c:catAx>
      <c:valAx>
        <c:axId val="80277504"/>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6.9502405949256304E-3"/>
              <c:y val="0.22858870681705301"/>
            </c:manualLayout>
          </c:layout>
          <c:spPr>
            <a:noFill/>
            <a:ln w="25400">
              <a:noFill/>
            </a:ln>
          </c:spPr>
        </c:title>
        <c:numFmt formatCode="0%" sourceLinked="0"/>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241792"/>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80555555555556"/>
          <c:y val="0.56561094559126091"/>
          <c:w val="0.27222222222222203"/>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10.10. After</a:t>
            </a:r>
            <a:r>
              <a:rPr lang="fr-FR" baseline="0"/>
              <a:t> tax rate of return vs. growth rate at the world level, from Antiquity until </a:t>
            </a:r>
            <a:r>
              <a:rPr lang="fr-FR"/>
              <a:t>2100 </a:t>
            </a:r>
          </a:p>
        </c:rich>
      </c:tx>
      <c:layout>
        <c:manualLayout>
          <c:xMode val="edge"/>
          <c:yMode val="edge"/>
          <c:x val="0.12106640028205402"/>
          <c:y val="4.5228619741404311E-3"/>
        </c:manualLayout>
      </c:layout>
      <c:spPr>
        <a:noFill/>
        <a:ln w="25400">
          <a:noFill/>
        </a:ln>
      </c:spPr>
    </c:title>
    <c:plotArea>
      <c:layout>
        <c:manualLayout>
          <c:layoutTarget val="inner"/>
          <c:xMode val="edge"/>
          <c:yMode val="edge"/>
          <c:x val="8.2513506566396208E-2"/>
          <c:y val="0.11126187245590202"/>
          <c:w val="0.86552860137765797"/>
          <c:h val="0.72727272727272696"/>
        </c:manualLayout>
      </c:layout>
      <c:lineChart>
        <c:grouping val="standard"/>
        <c:ser>
          <c:idx val="0"/>
          <c:order val="0"/>
          <c:tx>
            <c:v>Pure rate of return to capital (after tax and capital losses)</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'TS10.3'!$C$7:$C$15</c:f>
              <c:numCache>
                <c:formatCode>0.0%</c:formatCode>
                <c:ptCount val="9"/>
                <c:pt idx="0">
                  <c:v>4.4999999999999998E-2</c:v>
                </c:pt>
                <c:pt idx="1">
                  <c:v>4.4999999999999998E-2</c:v>
                </c:pt>
                <c:pt idx="2">
                  <c:v>4.4999999999999998E-2</c:v>
                </c:pt>
                <c:pt idx="3">
                  <c:v>5.0999999999999997E-2</c:v>
                </c:pt>
                <c:pt idx="4">
                  <c:v>4.9970664996807905E-2</c:v>
                </c:pt>
                <c:pt idx="5">
                  <c:v>1.1015943017719812E-2</c:v>
                </c:pt>
                <c:pt idx="6">
                  <c:v>3.2326338109979452E-2</c:v>
                </c:pt>
                <c:pt idx="7">
                  <c:v>3.87702358064166E-2</c:v>
                </c:pt>
                <c:pt idx="8">
                  <c:v>4.3078039784907332E-2</c:v>
                </c:pt>
              </c:numCache>
            </c:numRef>
          </c:val>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'TS10.3'!$D$7:$D$15</c:f>
              <c:numCache>
                <c:formatCode>0.0%</c:formatCode>
                <c:ptCount val="9"/>
                <c:pt idx="0">
                  <c:v>1.3546412016229858E-4</c:v>
                </c:pt>
                <c:pt idx="1">
                  <c:v>1.4200732525344595E-3</c:v>
                </c:pt>
                <c:pt idx="2">
                  <c:v>2.0241526993365344E-3</c:v>
                </c:pt>
                <c:pt idx="3">
                  <c:v>5.2655180062775031E-3</c:v>
                </c:pt>
                <c:pt idx="4">
                  <c:v>1.4892957051287459E-2</c:v>
                </c:pt>
                <c:pt idx="5">
                  <c:v>1.806576989668307E-2</c:v>
                </c:pt>
                <c:pt idx="6">
                  <c:v>3.7797118944135955E-2</c:v>
                </c:pt>
                <c:pt idx="7">
                  <c:v>3.2796798231504276E-2</c:v>
                </c:pt>
                <c:pt idx="8">
                  <c:v>1.5321400273953234E-2</c:v>
                </c:pt>
              </c:numCache>
            </c:numRef>
          </c:val>
        </c:ser>
        <c:dLbls/>
        <c:marker val="1"/>
        <c:axId val="98827264"/>
        <c:axId val="98837632"/>
      </c:lineChart>
      <c:catAx>
        <c:axId val="98827264"/>
        <c:scaling>
          <c:orientation val="minMax"/>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Calibri"/>
                    <a:cs typeface="Arial"/>
                  </a:defRPr>
                </a:pPr>
                <a:r>
                  <a:rPr lang="fr-FR" sz="1100">
                    <a:latin typeface="Arial"/>
                    <a:cs typeface="Arial"/>
                  </a:rPr>
                  <a:t>The rate of return to capital (after tax and capital losses) fell below the growth rate during the 20th century, and may again surpass it in the 21st century. Sources and series : see piketty.pse.ens.fr/capital21c</a:t>
                </a:r>
              </a:p>
            </c:rich>
          </c:tx>
          <c:layout>
            <c:manualLayout>
              <c:xMode val="edge"/>
              <c:yMode val="edge"/>
              <c:x val="0.12668468680220901"/>
              <c:y val="0.91070678258493198"/>
            </c:manualLayout>
          </c:layout>
          <c:spPr>
            <a:noFill/>
            <a:ln w="25400">
              <a:noFill/>
            </a:ln>
          </c:spPr>
        </c:title>
        <c:numFmt formatCode="0" sourceLinked="0"/>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98837632"/>
        <c:crossesAt val="0"/>
        <c:auto val="1"/>
        <c:lblAlgn val="ctr"/>
        <c:lblOffset val="100"/>
        <c:tickLblSkip val="1"/>
        <c:tickMarkSkip val="1"/>
      </c:catAx>
      <c:valAx>
        <c:axId val="98837632"/>
        <c:scaling>
          <c:orientation val="minMax"/>
          <c:max val="6.0000000000000005E-2"/>
          <c:min val="0"/>
        </c:scaling>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
              <c:y val="0.26368165747177497"/>
            </c:manualLayout>
          </c:layout>
          <c:spPr>
            <a:noFill/>
            <a:ln w="25400">
              <a:noFill/>
            </a:ln>
          </c:spPr>
        </c:title>
        <c:numFmt formatCode="0%" sourceLinked="0"/>
        <c:tickLblPos val="nextTo"/>
        <c:spPr>
          <a:ln w="3175">
            <a:solidFill>
              <a:srgbClr val="808080"/>
            </a:solidFill>
            <a:prstDash val="solid"/>
          </a:ln>
        </c:spPr>
        <c:txPr>
          <a:bodyPr rot="0" vert="horz"/>
          <a:lstStyle/>
          <a:p>
            <a:pPr>
              <a:defRPr sz="1400">
                <a:latin typeface="Arial"/>
              </a:defRPr>
            </a:pPr>
            <a:endParaRPr lang="fr-FR"/>
          </a:p>
        </c:txPr>
        <c:crossAx val="98827264"/>
        <c:crosses val="autoZero"/>
        <c:crossBetween val="midCat"/>
        <c:majorUnit val="1.0000000000000002E-2"/>
        <c:minorUnit val="1.0000000000000002E-2"/>
      </c:valAx>
      <c:spPr>
        <a:solidFill>
          <a:srgbClr val="FFFFFF"/>
        </a:solidFill>
        <a:ln w="12700">
          <a:solidFill>
            <a:srgbClr val="000000"/>
          </a:solidFill>
          <a:prstDash val="solid"/>
        </a:ln>
      </c:spPr>
    </c:plotArea>
    <c:legend>
      <c:legendPos val="r"/>
      <c:layout>
        <c:manualLayout>
          <c:xMode val="edge"/>
          <c:yMode val="edge"/>
          <c:x val="0.14970055235632904"/>
          <c:y val="0.35440176268638901"/>
          <c:w val="0.3068862381008341"/>
          <c:h val="0.20541752779817901"/>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10.11. After</a:t>
            </a:r>
            <a:r>
              <a:rPr lang="fr-FR" baseline="0"/>
              <a:t> tax rate of return vs. growth rate at the world level, from Antiquity until 2200</a:t>
            </a:r>
            <a:endParaRPr lang="fr-FR"/>
          </a:p>
        </c:rich>
      </c:tx>
      <c:layout>
        <c:manualLayout>
          <c:xMode val="edge"/>
          <c:yMode val="edge"/>
          <c:x val="0.10609178516864502"/>
          <c:y val="0"/>
        </c:manualLayout>
      </c:layout>
      <c:spPr>
        <a:noFill/>
        <a:ln w="25400">
          <a:noFill/>
        </a:ln>
      </c:spPr>
    </c:title>
    <c:plotArea>
      <c:layout>
        <c:manualLayout>
          <c:layoutTarget val="inner"/>
          <c:xMode val="edge"/>
          <c:yMode val="edge"/>
          <c:x val="7.9518597911110211E-2"/>
          <c:y val="0.11126187245590202"/>
          <c:w val="0.86852351003294392"/>
          <c:h val="0.72727272727272696"/>
        </c:manualLayout>
      </c:layout>
      <c:lineChart>
        <c:grouping val="standard"/>
        <c:ser>
          <c:idx val="0"/>
          <c:order val="0"/>
          <c:tx>
            <c:v>Pure rate of return to capital r (after tax and capital losses)</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'TS10.3'!$F$7:$F$14</c:f>
              <c:strCache>
                <c:ptCount val="8"/>
                <c:pt idx="0">
                  <c:v>0-1000</c:v>
                </c:pt>
                <c:pt idx="1">
                  <c:v>1000-1500</c:v>
                </c:pt>
                <c:pt idx="2">
                  <c:v>1500-1700</c:v>
                </c:pt>
                <c:pt idx="3">
                  <c:v>1700-1820</c:v>
                </c:pt>
                <c:pt idx="4">
                  <c:v>1820-1913</c:v>
                </c:pt>
                <c:pt idx="5">
                  <c:v>1913-2012</c:v>
                </c:pt>
                <c:pt idx="6">
                  <c:v>2012-2100</c:v>
                </c:pt>
                <c:pt idx="7">
                  <c:v>2100-2200</c:v>
                </c:pt>
              </c:strCache>
            </c:strRef>
          </c:cat>
          <c:val>
            <c:numRef>
              <c:f>'TS10.3'!$H$7:$H$14</c:f>
              <c:numCache>
                <c:formatCode>0.0%</c:formatCode>
                <c:ptCount val="8"/>
                <c:pt idx="0">
                  <c:v>4.4999999999999998E-2</c:v>
                </c:pt>
                <c:pt idx="1">
                  <c:v>4.4999999999999998E-2</c:v>
                </c:pt>
                <c:pt idx="2">
                  <c:v>4.4999999999999998E-2</c:v>
                </c:pt>
                <c:pt idx="3">
                  <c:v>5.0999999999999997E-2</c:v>
                </c:pt>
                <c:pt idx="4">
                  <c:v>4.9970664996807905E-2</c:v>
                </c:pt>
                <c:pt idx="5">
                  <c:v>2.4309780552706606E-2</c:v>
                </c:pt>
                <c:pt idx="6">
                  <c:v>4.1215664483825964E-2</c:v>
                </c:pt>
                <c:pt idx="7">
                  <c:v>4.3078039784907332E-2</c:v>
                </c:pt>
              </c:numCache>
            </c:numRef>
          </c:val>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'TS10.3'!$F$7:$F$14</c:f>
              <c:strCache>
                <c:ptCount val="8"/>
                <c:pt idx="0">
                  <c:v>0-1000</c:v>
                </c:pt>
                <c:pt idx="1">
                  <c:v>1000-1500</c:v>
                </c:pt>
                <c:pt idx="2">
                  <c:v>1500-1700</c:v>
                </c:pt>
                <c:pt idx="3">
                  <c:v>1700-1820</c:v>
                </c:pt>
                <c:pt idx="4">
                  <c:v>1820-1913</c:v>
                </c:pt>
                <c:pt idx="5">
                  <c:v>1913-2012</c:v>
                </c:pt>
                <c:pt idx="6">
                  <c:v>2012-2100</c:v>
                </c:pt>
                <c:pt idx="7">
                  <c:v>2100-2200</c:v>
                </c:pt>
              </c:strCache>
            </c:strRef>
          </c:cat>
          <c:val>
            <c:numRef>
              <c:f>'TS10.3'!$I$7:$I$14</c:f>
              <c:numCache>
                <c:formatCode>0.0%</c:formatCode>
                <c:ptCount val="8"/>
                <c:pt idx="0">
                  <c:v>1.3546412016229858E-4</c:v>
                </c:pt>
                <c:pt idx="1">
                  <c:v>1.4200732525344595E-3</c:v>
                </c:pt>
                <c:pt idx="2">
                  <c:v>2.0241526993365344E-3</c:v>
                </c:pt>
                <c:pt idx="3">
                  <c:v>5.2655180062775031E-3</c:v>
                </c:pt>
                <c:pt idx="4">
                  <c:v>1.4892957051287459E-2</c:v>
                </c:pt>
                <c:pt idx="5">
                  <c:v>3.0378415161677053E-2</c:v>
                </c:pt>
                <c:pt idx="6">
                  <c:v>2.2831024685656676E-2</c:v>
                </c:pt>
                <c:pt idx="7">
                  <c:v>1.5321400273953234E-2</c:v>
                </c:pt>
              </c:numCache>
            </c:numRef>
          </c:val>
        </c:ser>
        <c:dLbls/>
        <c:marker val="1"/>
        <c:axId val="98884608"/>
        <c:axId val="98894976"/>
      </c:lineChart>
      <c:catAx>
        <c:axId val="98884608"/>
        <c:scaling>
          <c:orientation val="minMax"/>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Calibri"/>
                    <a:cs typeface="Arial"/>
                  </a:defRPr>
                </a:pPr>
                <a:r>
                  <a:rPr lang="fr-FR" sz="1100">
                    <a:latin typeface="Arial"/>
                    <a:cs typeface="Arial"/>
                  </a:rPr>
                  <a:t>The rate of return to capital (after tax and capital losses) fell below the growth rate during the 20th century, and might again surpass it in the 21st century. Sources and series: see piketty.pse.ens.fr/capital21c</a:t>
                </a:r>
              </a:p>
            </c:rich>
          </c:tx>
          <c:layout>
            <c:manualLayout>
              <c:xMode val="edge"/>
              <c:yMode val="edge"/>
              <c:x val="0.12668468680220901"/>
              <c:y val="0.91287597998189507"/>
            </c:manualLayout>
          </c:layout>
          <c:spPr>
            <a:noFill/>
            <a:ln w="25400">
              <a:noFill/>
            </a:ln>
          </c:spPr>
        </c:title>
        <c:numFmt formatCode="0" sourceLinked="0"/>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98894976"/>
        <c:crossesAt val="0"/>
        <c:auto val="1"/>
        <c:lblAlgn val="ctr"/>
        <c:lblOffset val="100"/>
        <c:tickLblSkip val="1"/>
        <c:tickMarkSkip val="1"/>
      </c:catAx>
      <c:valAx>
        <c:axId val="98894976"/>
        <c:scaling>
          <c:orientation val="minMax"/>
          <c:max val="6.0000000000000005E-2"/>
          <c:min val="0"/>
        </c:scaling>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
              <c:y val="0.18453191453020604"/>
            </c:manualLayout>
          </c:layout>
          <c:spPr>
            <a:noFill/>
            <a:ln w="25400">
              <a:noFill/>
            </a:ln>
          </c:spPr>
        </c:title>
        <c:numFmt formatCode="0%" sourceLinked="0"/>
        <c:tickLblPos val="nextTo"/>
        <c:spPr>
          <a:ln w="3175">
            <a:solidFill>
              <a:srgbClr val="808080"/>
            </a:solidFill>
            <a:prstDash val="solid"/>
          </a:ln>
        </c:spPr>
        <c:txPr>
          <a:bodyPr rot="0" vert="horz"/>
          <a:lstStyle/>
          <a:p>
            <a:pPr>
              <a:defRPr sz="1400">
                <a:latin typeface="Arial"/>
              </a:defRPr>
            </a:pPr>
            <a:endParaRPr lang="fr-FR"/>
          </a:p>
        </c:txPr>
        <c:crossAx val="98884608"/>
        <c:crosses val="autoZero"/>
        <c:crossBetween val="midCat"/>
        <c:majorUnit val="1.0000000000000002E-2"/>
        <c:minorUnit val="1.0000000000000002E-2"/>
      </c:valAx>
      <c:spPr>
        <a:solidFill>
          <a:srgbClr val="FFFFFF"/>
        </a:solidFill>
        <a:ln w="12700">
          <a:solidFill>
            <a:srgbClr val="000000"/>
          </a:solidFill>
          <a:prstDash val="solid"/>
        </a:ln>
      </c:spPr>
    </c:plotArea>
    <c:legend>
      <c:legendPos val="r"/>
      <c:layout>
        <c:manualLayout>
          <c:xMode val="edge"/>
          <c:yMode val="edge"/>
          <c:x val="0.158682688917617"/>
          <c:y val="0.36117375783558503"/>
          <c:w val="0.31437125396638804"/>
          <c:h val="0.20541752779817901"/>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10.2. Wealth</a:t>
            </a:r>
            <a:r>
              <a:rPr lang="fr-FR" baseline="0"/>
              <a:t> inequality </a:t>
            </a:r>
            <a:r>
              <a:rPr lang="fr-FR"/>
              <a:t>: Paris vs. France, 1810-2010 </a:t>
            </a:r>
          </a:p>
        </c:rich>
      </c:tx>
      <c:layout>
        <c:manualLayout>
          <c:xMode val="edge"/>
          <c:yMode val="edge"/>
          <c:x val="0.18068963254593204"/>
          <c:y val="0"/>
        </c:manualLayout>
      </c:layout>
      <c:spPr>
        <a:noFill/>
        <a:ln w="25400">
          <a:noFill/>
        </a:ln>
      </c:spPr>
    </c:title>
    <c:plotArea>
      <c:layout>
        <c:manualLayout>
          <c:layoutTarget val="inner"/>
          <c:xMode val="edge"/>
          <c:yMode val="edge"/>
          <c:x val="8.0900750625521323E-2"/>
          <c:y val="6.9293478260869526E-2"/>
          <c:w val="0.87322768974145093"/>
          <c:h val="0.7894021739130429"/>
        </c:manualLayout>
      </c:layout>
      <c:lineChart>
        <c:grouping val="standard"/>
        <c:ser>
          <c:idx val="2"/>
          <c:order val="0"/>
          <c:tx>
            <c:v>Top 1% wealth share (Paris)</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'TS10.1'!$E$6:$E$26</c:f>
              <c:numCache>
                <c:formatCode>0.0%</c:formatCode>
                <c:ptCount val="21"/>
                <c:pt idx="0">
                  <c:v>0.53736799501867993</c:v>
                </c:pt>
                <c:pt idx="1">
                  <c:v>0.59012457540760865</c:v>
                </c:pt>
                <c:pt idx="2">
                  <c:v>0.51966429516876245</c:v>
                </c:pt>
                <c:pt idx="3">
                  <c:v>0.52554586164298955</c:v>
                </c:pt>
                <c:pt idx="4">
                  <c:v>0.58579113145142681</c:v>
                </c:pt>
                <c:pt idx="5">
                  <c:v>0.55113597689391669</c:v>
                </c:pt>
                <c:pt idx="6">
                  <c:v>0.55676291712813597</c:v>
                </c:pt>
                <c:pt idx="7">
                  <c:v>0.61871509683711867</c:v>
                </c:pt>
                <c:pt idx="8">
                  <c:v>0.58152291323100347</c:v>
                </c:pt>
                <c:pt idx="9">
                  <c:v>0.66071699885519708</c:v>
                </c:pt>
                <c:pt idx="10">
                  <c:v>0.70720904584200417</c:v>
                </c:pt>
                <c:pt idx="11">
                  <c:v>0.60032794564370617</c:v>
                </c:pt>
                <c:pt idx="12">
                  <c:v>0.54763206318445057</c:v>
                </c:pt>
                <c:pt idx="13">
                  <c:v>0.52411586720016345</c:v>
                </c:pt>
                <c:pt idx="14">
                  <c:v>0.38855726017530551</c:v>
                </c:pt>
                <c:pt idx="15">
                  <c:v>0.35285395430221905</c:v>
                </c:pt>
                <c:pt idx="16">
                  <c:v>0.255</c:v>
                </c:pt>
                <c:pt idx="17">
                  <c:v>0.25</c:v>
                </c:pt>
                <c:pt idx="18">
                  <c:v>0.24157756873433928</c:v>
                </c:pt>
                <c:pt idx="19">
                  <c:v>0.26153992705475249</c:v>
                </c:pt>
                <c:pt idx="20">
                  <c:v>0.27155634979301962</c:v>
                </c:pt>
              </c:numCache>
            </c:numRef>
          </c:val>
        </c:ser>
        <c:ser>
          <c:idx val="0"/>
          <c:order val="1"/>
          <c:tx>
            <c:v>Top 1% wealth share (France)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'TS10.1'!$C$6:$C$26</c:f>
              <c:numCache>
                <c:formatCode>0.0%</c:formatCode>
                <c:ptCount val="21"/>
                <c:pt idx="0">
                  <c:v>0.45593151305624879</c:v>
                </c:pt>
                <c:pt idx="1">
                  <c:v>0.46715019008754644</c:v>
                </c:pt>
                <c:pt idx="2">
                  <c:v>0.47500879196032031</c:v>
                </c:pt>
                <c:pt idx="3">
                  <c:v>0.45955143361743178</c:v>
                </c:pt>
                <c:pt idx="4">
                  <c:v>0.5027016952203005</c:v>
                </c:pt>
                <c:pt idx="5">
                  <c:v>0.51995356238406853</c:v>
                </c:pt>
                <c:pt idx="6">
                  <c:v>0.5035582695387667</c:v>
                </c:pt>
                <c:pt idx="7">
                  <c:v>0.4950721877925417</c:v>
                </c:pt>
                <c:pt idx="8">
                  <c:v>0.51142198962738628</c:v>
                </c:pt>
                <c:pt idx="9">
                  <c:v>0.58667125757620031</c:v>
                </c:pt>
                <c:pt idx="10">
                  <c:v>0.60499451965336581</c:v>
                </c:pt>
                <c:pt idx="11">
                  <c:v>0.49234387142014008</c:v>
                </c:pt>
                <c:pt idx="12">
                  <c:v>0.47351360103099133</c:v>
                </c:pt>
                <c:pt idx="13">
                  <c:v>0.3630260303208378</c:v>
                </c:pt>
                <c:pt idx="14">
                  <c:v>0.33403255861281123</c:v>
                </c:pt>
                <c:pt idx="15">
                  <c:v>0.31896407642836389</c:v>
                </c:pt>
                <c:pt idx="16">
                  <c:v>0.22</c:v>
                </c:pt>
                <c:pt idx="17">
                  <c:v>0.22019883455897218</c:v>
                </c:pt>
                <c:pt idx="18">
                  <c:v>0.21706333442803544</c:v>
                </c:pt>
                <c:pt idx="19">
                  <c:v>0.23499999999999999</c:v>
                </c:pt>
                <c:pt idx="20">
                  <c:v>0.24399999999999999</c:v>
                </c:pt>
              </c:numCache>
            </c:numRef>
          </c:val>
        </c:ser>
        <c:dLbls/>
        <c:marker val="1"/>
        <c:axId val="80958976"/>
        <c:axId val="80966016"/>
      </c:lineChart>
      <c:catAx>
        <c:axId val="80958976"/>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The top percentile (the top 1% wealth holders) owns 70% of aggregate wealth in Paris at the eve of World War I.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 see piketty.pse.ens.fr/capital21c </a:t>
                </a:r>
              </a:p>
            </c:rich>
          </c:tx>
          <c:layout>
            <c:manualLayout>
              <c:xMode val="edge"/>
              <c:yMode val="edge"/>
              <c:x val="0.14081408573928303"/>
              <c:y val="0.92083475207490906"/>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966016"/>
        <c:crossesAt val="0"/>
        <c:auto val="1"/>
        <c:lblAlgn val="ctr"/>
        <c:lblOffset val="100"/>
        <c:tickLblSkip val="2"/>
        <c:tickMarkSkip val="2"/>
      </c:catAx>
      <c:valAx>
        <c:axId val="80966016"/>
        <c:scaling>
          <c:orientation val="minMax"/>
          <c:max val="0.8"/>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percentile in total wealth</a:t>
                </a:r>
                <a:endParaRPr lang="fr-FR"/>
              </a:p>
            </c:rich>
          </c:tx>
          <c:layout>
            <c:manualLayout>
              <c:xMode val="edge"/>
              <c:yMode val="edge"/>
              <c:x val="1.3900918635170604E-3"/>
              <c:y val="0.26708519543165204"/>
            </c:manualLayout>
          </c:layout>
          <c:spPr>
            <a:noFill/>
            <a:ln w="25400">
              <a:noFill/>
            </a:ln>
          </c:spPr>
        </c:title>
        <c:numFmt formatCode="0%" sourceLinked="0"/>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958976"/>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1111111111111103"/>
          <c:y val="0.51583705752997111"/>
          <c:w val="0.33750000000000008"/>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10.3. Wealth</a:t>
            </a:r>
            <a:r>
              <a:rPr lang="fr-FR" baseline="0"/>
              <a:t> inequality in Britain</a:t>
            </a:r>
            <a:r>
              <a:rPr lang="fr-FR"/>
              <a:t>, 1810-2010 </a:t>
            </a:r>
          </a:p>
        </c:rich>
      </c:tx>
      <c:layout>
        <c:manualLayout>
          <c:xMode val="edge"/>
          <c:yMode val="edge"/>
          <c:x val="0.18068963254593204"/>
          <c:y val="0"/>
        </c:manualLayout>
      </c:layout>
      <c:spPr>
        <a:noFill/>
        <a:ln w="25400">
          <a:noFill/>
        </a:ln>
      </c:spPr>
    </c:title>
    <c:plotArea>
      <c:layout>
        <c:manualLayout>
          <c:layoutTarget val="inner"/>
          <c:xMode val="edge"/>
          <c:yMode val="edge"/>
          <c:x val="9.1743119266055023E-2"/>
          <c:y val="6.9293478260869526E-2"/>
          <c:w val="0.86238532110091692"/>
          <c:h val="0.7894021739130429"/>
        </c:manualLayout>
      </c:layout>
      <c:lineChart>
        <c:grouping val="standard"/>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'TS10.1'!$F$6:$F$26</c:f>
              <c:numCache>
                <c:formatCode>0.0%</c:formatCode>
                <c:ptCount val="21"/>
                <c:pt idx="0">
                  <c:v>0.82900000000000007</c:v>
                </c:pt>
                <c:pt idx="6">
                  <c:v>0.871</c:v>
                </c:pt>
                <c:pt idx="10">
                  <c:v>0.92</c:v>
                </c:pt>
                <c:pt idx="11">
                  <c:v>0.89</c:v>
                </c:pt>
                <c:pt idx="12">
                  <c:v>0.85</c:v>
                </c:pt>
                <c:pt idx="14">
                  <c:v>0.76</c:v>
                </c:pt>
                <c:pt idx="15">
                  <c:v>0.71499999999999997</c:v>
                </c:pt>
                <c:pt idx="16">
                  <c:v>0.64100000000000001</c:v>
                </c:pt>
                <c:pt idx="17">
                  <c:v>0.626</c:v>
                </c:pt>
                <c:pt idx="18">
                  <c:v>0.64</c:v>
                </c:pt>
                <c:pt idx="19">
                  <c:v>0.68500000000000005</c:v>
                </c:pt>
                <c:pt idx="20">
                  <c:v>0.70499999999999996</c:v>
                </c:pt>
              </c:numCache>
            </c:numRef>
          </c:val>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'TS10.1'!$G$6:$G$26</c:f>
              <c:numCache>
                <c:formatCode>0.0%</c:formatCode>
                <c:ptCount val="21"/>
                <c:pt idx="0">
                  <c:v>0.54900000000000004</c:v>
                </c:pt>
                <c:pt idx="6">
                  <c:v>0.61099999999999999</c:v>
                </c:pt>
                <c:pt idx="10">
                  <c:v>0.69</c:v>
                </c:pt>
                <c:pt idx="11">
                  <c:v>0.61</c:v>
                </c:pt>
                <c:pt idx="12">
                  <c:v>0.55000000000000004</c:v>
                </c:pt>
                <c:pt idx="14">
                  <c:v>0.47199999999999998</c:v>
                </c:pt>
                <c:pt idx="15">
                  <c:v>0.33900000000000002</c:v>
                </c:pt>
                <c:pt idx="16">
                  <c:v>0.22600000000000001</c:v>
                </c:pt>
                <c:pt idx="17">
                  <c:v>0.22700000000000001</c:v>
                </c:pt>
                <c:pt idx="18">
                  <c:v>0.24</c:v>
                </c:pt>
                <c:pt idx="19">
                  <c:v>0.27</c:v>
                </c:pt>
                <c:pt idx="20">
                  <c:v>0.28000000000000003</c:v>
                </c:pt>
              </c:numCache>
            </c:numRef>
          </c:val>
        </c:ser>
        <c:dLbls/>
        <c:marker val="1"/>
        <c:axId val="80357248"/>
        <c:axId val="80371712"/>
      </c:lineChart>
      <c:catAx>
        <c:axId val="80357248"/>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The top decile owns 80-90% of total wealth in 1810-1910, and 70% today.    </a:t>
                </a:r>
              </a:p>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26454341644794399"/>
              <c:y val="0.923074767681067"/>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371712"/>
        <c:crossesAt val="0"/>
        <c:auto val="1"/>
        <c:lblAlgn val="ctr"/>
        <c:lblOffset val="100"/>
        <c:tickLblSkip val="2"/>
        <c:tickMarkSkip val="2"/>
      </c:catAx>
      <c:valAx>
        <c:axId val="80371712"/>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decie or top percentile in total wealth</a:t>
                </a:r>
                <a:endParaRPr lang="fr-FR"/>
              </a:p>
            </c:rich>
          </c:tx>
          <c:layout>
            <c:manualLayout>
              <c:xMode val="edge"/>
              <c:yMode val="edge"/>
              <c:x val="9.7303149606299214E-3"/>
              <c:y val="0.19915035113853999"/>
            </c:manualLayout>
          </c:layout>
          <c:spPr>
            <a:noFill/>
            <a:ln w="25400">
              <a:noFill/>
            </a:ln>
          </c:spPr>
        </c:title>
        <c:numFmt formatCode="0%" sourceLinked="0"/>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0357248"/>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04166666666667"/>
          <c:y val="0.51809959565865105"/>
          <c:w val="0.27222222222222203"/>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10.4. Wealth</a:t>
            </a:r>
            <a:r>
              <a:rPr lang="fr-FR" baseline="0"/>
              <a:t> inequality in Sweden</a:t>
            </a:r>
            <a:r>
              <a:rPr lang="fr-FR"/>
              <a:t>, 1810-2010 </a:t>
            </a:r>
          </a:p>
        </c:rich>
      </c:tx>
      <c:layout>
        <c:manualLayout>
          <c:xMode val="edge"/>
          <c:yMode val="edge"/>
          <c:x val="0.23768153980752402"/>
          <c:y val="0"/>
        </c:manualLayout>
      </c:layout>
      <c:spPr>
        <a:noFill/>
        <a:ln w="25400">
          <a:noFill/>
        </a:ln>
      </c:spPr>
    </c:title>
    <c:plotArea>
      <c:layout>
        <c:manualLayout>
          <c:layoutTarget val="inner"/>
          <c:xMode val="edge"/>
          <c:yMode val="edge"/>
          <c:x val="9.1743119266055023E-2"/>
          <c:y val="6.9293478260869526E-2"/>
          <c:w val="0.86238532110091692"/>
          <c:h val="0.7894021739130429"/>
        </c:manualLayout>
      </c:layout>
      <c:lineChart>
        <c:grouping val="standard"/>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'TS10.1'!$L$6:$L$26</c:f>
              <c:numCache>
                <c:formatCode>0.0%</c:formatCode>
                <c:ptCount val="21"/>
                <c:pt idx="0">
                  <c:v>0.83900000000000008</c:v>
                </c:pt>
                <c:pt idx="6">
                  <c:v>0.87165000000000004</c:v>
                </c:pt>
                <c:pt idx="10">
                  <c:v>0.88149999999999995</c:v>
                </c:pt>
                <c:pt idx="11">
                  <c:v>0.87690000000000001</c:v>
                </c:pt>
                <c:pt idx="12">
                  <c:v>0.83550000000000002</c:v>
                </c:pt>
                <c:pt idx="13">
                  <c:v>0.83169999999999999</c:v>
                </c:pt>
                <c:pt idx="14">
                  <c:v>0.77290000000000003</c:v>
                </c:pt>
                <c:pt idx="15">
                  <c:v>0.63229999999999997</c:v>
                </c:pt>
                <c:pt idx="16">
                  <c:v>0.54700000000000004</c:v>
                </c:pt>
                <c:pt idx="17">
                  <c:v>0.53400000000000003</c:v>
                </c:pt>
                <c:pt idx="18">
                  <c:v>0.57699999999999996</c:v>
                </c:pt>
                <c:pt idx="19">
                  <c:v>0.57809999999999995</c:v>
                </c:pt>
                <c:pt idx="20">
                  <c:v>0.5877</c:v>
                </c:pt>
              </c:numCache>
            </c:numRef>
          </c:val>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'TS10.1'!$M$6:$M$26</c:f>
              <c:numCache>
                <c:formatCode>0.0%</c:formatCode>
                <c:ptCount val="21"/>
                <c:pt idx="0">
                  <c:v>0.55900000000000005</c:v>
                </c:pt>
                <c:pt idx="6">
                  <c:v>0.57264999999999999</c:v>
                </c:pt>
                <c:pt idx="10">
                  <c:v>0.61099999999999999</c:v>
                </c:pt>
                <c:pt idx="11">
                  <c:v>0.53790000000000004</c:v>
                </c:pt>
                <c:pt idx="12">
                  <c:v>0.42770000000000002</c:v>
                </c:pt>
                <c:pt idx="13">
                  <c:v>0.37690000000000001</c:v>
                </c:pt>
                <c:pt idx="14">
                  <c:v>0.3281</c:v>
                </c:pt>
                <c:pt idx="15">
                  <c:v>0.2341</c:v>
                </c:pt>
                <c:pt idx="16">
                  <c:v>0.17699999999999999</c:v>
                </c:pt>
                <c:pt idx="17">
                  <c:v>0.16500000000000001</c:v>
                </c:pt>
                <c:pt idx="18">
                  <c:v>0.19500000000000001</c:v>
                </c:pt>
                <c:pt idx="19">
                  <c:v>0.20480000000000001</c:v>
                </c:pt>
                <c:pt idx="20">
                  <c:v>0.20710000000000001</c:v>
                </c:pt>
              </c:numCache>
            </c:numRef>
          </c:val>
        </c:ser>
        <c:dLbls/>
        <c:marker val="1"/>
        <c:axId val="81106816"/>
        <c:axId val="84160512"/>
      </c:lineChart>
      <c:catAx>
        <c:axId val="81106816"/>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The top 10% holds 80-90% of total wealth in 1810-1910, and 55-60% today.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26037325021872298"/>
              <c:y val="0.92533925657941418"/>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4160512"/>
        <c:crossesAt val="0"/>
        <c:auto val="1"/>
        <c:lblAlgn val="ctr"/>
        <c:lblOffset val="100"/>
        <c:tickLblSkip val="2"/>
        <c:tickMarkSkip val="2"/>
      </c:catAx>
      <c:valAx>
        <c:axId val="84160512"/>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decie or percentile in total wealth</a:t>
                </a:r>
                <a:endParaRPr lang="fr-FR"/>
              </a:p>
            </c:rich>
          </c:tx>
          <c:layout>
            <c:manualLayout>
              <c:xMode val="edge"/>
              <c:yMode val="edge"/>
              <c:x val="8.3403324584426924E-3"/>
              <c:y val="0.21726626232531704"/>
            </c:manualLayout>
          </c:layout>
          <c:spPr>
            <a:noFill/>
            <a:ln w="25400">
              <a:noFill/>
            </a:ln>
          </c:spPr>
        </c:title>
        <c:numFmt formatCode="0%"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1106816"/>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6666666666666705"/>
          <c:y val="0.51809959565865105"/>
          <c:w val="0.27222222222222203"/>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10.5. Wealth</a:t>
            </a:r>
            <a:r>
              <a:rPr lang="fr-FR" baseline="0"/>
              <a:t> inequality in the U.S.</a:t>
            </a:r>
            <a:r>
              <a:rPr lang="fr-FR"/>
              <a:t>, 1810-2010 </a:t>
            </a:r>
          </a:p>
        </c:rich>
      </c:tx>
      <c:layout>
        <c:manualLayout>
          <c:xMode val="edge"/>
          <c:yMode val="edge"/>
          <c:x val="0.21961089238845102"/>
          <c:y val="0"/>
        </c:manualLayout>
      </c:layout>
      <c:spPr>
        <a:noFill/>
        <a:ln w="25400">
          <a:noFill/>
        </a:ln>
      </c:spPr>
    </c:title>
    <c:plotArea>
      <c:layout>
        <c:manualLayout>
          <c:layoutTarget val="inner"/>
          <c:xMode val="edge"/>
          <c:yMode val="edge"/>
          <c:x val="9.1743119266055023E-2"/>
          <c:y val="6.9293478260869526E-2"/>
          <c:w val="0.86238532110091692"/>
          <c:h val="0.7894021739130429"/>
        </c:manualLayout>
      </c:layout>
      <c:lineChart>
        <c:grouping val="standard"/>
        <c:ser>
          <c:idx val="2"/>
          <c:order val="0"/>
          <c:tx>
            <c:v>Top 10% wealth chare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'TS10.1'!$I$6:$I$26</c:f>
              <c:numCache>
                <c:formatCode>0%</c:formatCode>
                <c:ptCount val="21"/>
                <c:pt idx="0" formatCode="0.0%">
                  <c:v>0.57999999999999996</c:v>
                </c:pt>
                <c:pt idx="6" formatCode="0.0%">
                  <c:v>0.71</c:v>
                </c:pt>
                <c:pt idx="10" formatCode="0.0%">
                  <c:v>0.81129751369058767</c:v>
                </c:pt>
                <c:pt idx="11" formatCode="0.0%">
                  <c:v>0.79726901613369217</c:v>
                </c:pt>
                <c:pt idx="12" formatCode="0.0%">
                  <c:v>0.73405963421263221</c:v>
                </c:pt>
                <c:pt idx="13" formatCode="0.0%">
                  <c:v>0.66389486443707002</c:v>
                </c:pt>
                <c:pt idx="14" formatCode="0.0%">
                  <c:v>0.65665535237286665</c:v>
                </c:pt>
                <c:pt idx="15" formatCode="0.0%">
                  <c:v>0.67</c:v>
                </c:pt>
                <c:pt idx="16" formatCode="0.0%">
                  <c:v>0.64182001137360711</c:v>
                </c:pt>
                <c:pt idx="17" formatCode="0.0%">
                  <c:v>0.67200000000000004</c:v>
                </c:pt>
                <c:pt idx="18" formatCode="0.0%">
                  <c:v>0.68699999999999983</c:v>
                </c:pt>
                <c:pt idx="19" formatCode="0.0%">
                  <c:v>0.69650000000000001</c:v>
                </c:pt>
                <c:pt idx="20" formatCode="0.0%">
                  <c:v>0.71499999999999997</c:v>
                </c:pt>
              </c:numCache>
            </c:numRef>
          </c:val>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'TS10.1'!$J$6:$J$26</c:f>
              <c:numCache>
                <c:formatCode>0%</c:formatCode>
                <c:ptCount val="21"/>
                <c:pt idx="0" formatCode="0.0%">
                  <c:v>0.25</c:v>
                </c:pt>
                <c:pt idx="6" formatCode="0.0%">
                  <c:v>0.32</c:v>
                </c:pt>
                <c:pt idx="10" formatCode="0.0%">
                  <c:v>0.45129751369058757</c:v>
                </c:pt>
                <c:pt idx="11" formatCode="0.0%">
                  <c:v>0.43726901613369229</c:v>
                </c:pt>
                <c:pt idx="12" formatCode="0.0%">
                  <c:v>0.37405963421263222</c:v>
                </c:pt>
                <c:pt idx="13" formatCode="0.0%">
                  <c:v>0.30389486443706998</c:v>
                </c:pt>
                <c:pt idx="14" formatCode="0.0%">
                  <c:v>0.29665535237286661</c:v>
                </c:pt>
                <c:pt idx="15" formatCode="0.0%">
                  <c:v>0.314</c:v>
                </c:pt>
                <c:pt idx="16" formatCode="0.0%">
                  <c:v>0.28182001137360713</c:v>
                </c:pt>
                <c:pt idx="17" formatCode="0.0%">
                  <c:v>0.30099999999999999</c:v>
                </c:pt>
                <c:pt idx="18" formatCode="0.0%">
                  <c:v>0.32899999999999996</c:v>
                </c:pt>
                <c:pt idx="19" formatCode="0.0%">
                  <c:v>0.33049999999999996</c:v>
                </c:pt>
                <c:pt idx="20" formatCode="0.0%">
                  <c:v>0.33799999999999997</c:v>
                </c:pt>
              </c:numCache>
            </c:numRef>
          </c:val>
        </c:ser>
        <c:dLbls/>
        <c:marker val="1"/>
        <c:axId val="84207104"/>
        <c:axId val="84209024"/>
      </c:lineChart>
      <c:catAx>
        <c:axId val="84207104"/>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10% wealth holders own about 80% of total wealth in 1910, and 75% today.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22423206474190702"/>
              <c:y val="0.92533925657941418"/>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4209024"/>
        <c:crossesAt val="0"/>
        <c:auto val="1"/>
        <c:lblAlgn val="ctr"/>
        <c:lblOffset val="100"/>
        <c:tickLblSkip val="2"/>
        <c:tickMarkSkip val="2"/>
      </c:catAx>
      <c:valAx>
        <c:axId val="84209024"/>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0"/>
              <c:y val="0.13800915088316704"/>
            </c:manualLayout>
          </c:layout>
          <c:spPr>
            <a:noFill/>
            <a:ln w="25400">
              <a:noFill/>
            </a:ln>
          </c:spPr>
        </c:title>
        <c:numFmt formatCode="0%" sourceLinked="0"/>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4207104"/>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36805555555555602"/>
          <c:y val="0.63800897354046915"/>
          <c:w val="0.27222222222222203"/>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10.6. Wealth</a:t>
            </a:r>
            <a:r>
              <a:rPr lang="fr-FR" baseline="0"/>
              <a:t> inequality</a:t>
            </a:r>
            <a:r>
              <a:rPr lang="fr-FR"/>
              <a:t>: Europe and</a:t>
            </a:r>
            <a:r>
              <a:rPr lang="fr-FR" baseline="0"/>
              <a:t> the U.S., </a:t>
            </a:r>
            <a:r>
              <a:rPr lang="fr-FR"/>
              <a:t>1810-2010 </a:t>
            </a:r>
          </a:p>
        </c:rich>
      </c:tx>
      <c:layout>
        <c:manualLayout>
          <c:xMode val="edge"/>
          <c:yMode val="edge"/>
          <c:x val="0.19876027996500401"/>
          <c:y val="2.2644888983471708E-3"/>
        </c:manualLayout>
      </c:layout>
      <c:spPr>
        <a:noFill/>
        <a:ln w="25400">
          <a:noFill/>
        </a:ln>
      </c:spPr>
    </c:title>
    <c:plotArea>
      <c:layout>
        <c:manualLayout>
          <c:layoutTarget val="inner"/>
          <c:xMode val="edge"/>
          <c:yMode val="edge"/>
          <c:x val="9.1743119266055023E-2"/>
          <c:y val="6.9293478260869526E-2"/>
          <c:w val="0.86238532110091692"/>
          <c:h val="0.7894021739130429"/>
        </c:manualLayout>
      </c:layout>
      <c:lineChart>
        <c:grouping val="standard"/>
        <c:ser>
          <c:idx val="2"/>
          <c:order val="0"/>
          <c:tx>
            <c:v>Top 10% wealth share: Europe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'TS10.1'!$O$6:$O$26</c:f>
              <c:numCache>
                <c:formatCode>0.0%</c:formatCode>
                <c:ptCount val="21"/>
                <c:pt idx="0">
                  <c:v>0.82226260562289</c:v>
                </c:pt>
                <c:pt idx="6">
                  <c:v>0.85358882593903651</c:v>
                </c:pt>
                <c:pt idx="10">
                  <c:v>0.89548711015794813</c:v>
                </c:pt>
                <c:pt idx="11">
                  <c:v>0.86115426297766806</c:v>
                </c:pt>
                <c:pt idx="12">
                  <c:v>0.82836208784018472</c:v>
                </c:pt>
                <c:pt idx="14">
                  <c:v>0.7536215669048546</c:v>
                </c:pt>
                <c:pt idx="15">
                  <c:v>0.68224208623423876</c:v>
                </c:pt>
                <c:pt idx="16">
                  <c:v>0.60266666666666679</c:v>
                </c:pt>
                <c:pt idx="17">
                  <c:v>0.59280921141130505</c:v>
                </c:pt>
                <c:pt idx="18">
                  <c:v>0.60887386446756209</c:v>
                </c:pt>
                <c:pt idx="19">
                  <c:v>0.62803333333333333</c:v>
                </c:pt>
                <c:pt idx="20">
                  <c:v>0.63890000000000002</c:v>
                </c:pt>
              </c:numCache>
            </c:numRef>
          </c:val>
        </c:ser>
        <c:ser>
          <c:idx val="0"/>
          <c:order val="1"/>
          <c:tx>
            <c:v>Top 10% wealth share: U.S.</c:v>
          </c:tx>
          <c:spPr>
            <a:ln w="38100">
              <a:solidFill>
                <a:srgbClr val="000000"/>
              </a:solidFill>
              <a:prstDash val="solid"/>
            </a:ln>
          </c:spPr>
          <c:marker>
            <c:symbol val="triangle"/>
            <c:size val="8"/>
            <c:spPr>
              <a:solidFill>
                <a:srgbClr val="FFFFFF"/>
              </a:solidFill>
              <a:ln>
                <a:solidFill>
                  <a:srgbClr val="000000"/>
                </a:solidFill>
                <a:prstDash val="solid"/>
              </a:ln>
            </c:spPr>
          </c:marker>
          <c:cat>
            <c:numRef>
              <c:f>'TS10.1'!$A$6:$A$26</c:f>
              <c:numCache>
                <c:formatCode>General</c:formatCode>
                <c:ptCount val="21"/>
                <c:pt idx="0">
                  <c:v>1810</c:v>
                </c:pt>
                <c:pt idx="1">
                  <c:v>1820</c:v>
                </c:pt>
                <c:pt idx="2">
                  <c:v>1830</c:v>
                </c:pt>
                <c:pt idx="3">
                  <c:v>1840</c:v>
                </c:pt>
                <c:pt idx="4">
                  <c:v>1850</c:v>
                </c:pt>
                <c:pt idx="5">
                  <c:v>1860</c:v>
                </c:pt>
                <c:pt idx="6">
                  <c:v>1870</c:v>
                </c:pt>
                <c:pt idx="7">
                  <c:v>1880</c:v>
                </c:pt>
                <c:pt idx="8">
                  <c:v>1890</c:v>
                </c:pt>
                <c:pt idx="9">
                  <c:v>1900</c:v>
                </c:pt>
                <c:pt idx="10">
                  <c:v>1910</c:v>
                </c:pt>
                <c:pt idx="11">
                  <c:v>1920</c:v>
                </c:pt>
                <c:pt idx="12">
                  <c:v>1930</c:v>
                </c:pt>
                <c:pt idx="13">
                  <c:v>1940</c:v>
                </c:pt>
                <c:pt idx="14">
                  <c:v>1950</c:v>
                </c:pt>
                <c:pt idx="15">
                  <c:v>1960</c:v>
                </c:pt>
                <c:pt idx="16">
                  <c:v>1970</c:v>
                </c:pt>
                <c:pt idx="17">
                  <c:v>1980</c:v>
                </c:pt>
                <c:pt idx="18">
                  <c:v>1990</c:v>
                </c:pt>
                <c:pt idx="19">
                  <c:v>2000</c:v>
                </c:pt>
                <c:pt idx="20">
                  <c:v>2010</c:v>
                </c:pt>
              </c:numCache>
            </c:numRef>
          </c:cat>
          <c:val>
            <c:numRef>
              <c:f>'TS10.1'!$I$6:$I$26</c:f>
              <c:numCache>
                <c:formatCode>0%</c:formatCode>
                <c:ptCount val="21"/>
                <c:pt idx="0" formatCode="0.0%">
                  <c:v>0.57999999999999996</c:v>
                </c:pt>
                <c:pt idx="6" formatCode="0.0%">
                  <c:v>0.71</c:v>
                </c:pt>
                <c:pt idx="10" formatCode="0.0%">
                  <c:v>0.81129751369058767</c:v>
                </c:pt>
                <c:pt idx="11" formatCode="0.0%">
                  <c:v>0.79726901613369217</c:v>
                </c:pt>
                <c:pt idx="12" formatCode="0.0%">
                  <c:v>0.73405963421263221</c:v>
                </c:pt>
                <c:pt idx="13" formatCode="0.0%">
                  <c:v>0.66389486443707002</c:v>
                </c:pt>
                <c:pt idx="14" formatCode="0.0%">
                  <c:v>0.65665535237286665</c:v>
                </c:pt>
                <c:pt idx="15" formatCode="0.0%">
                  <c:v>0.67</c:v>
                </c:pt>
                <c:pt idx="16" formatCode="0.0%">
                  <c:v>0.64182001137360711</c:v>
                </c:pt>
                <c:pt idx="17" formatCode="0.0%">
                  <c:v>0.67200000000000004</c:v>
                </c:pt>
                <c:pt idx="18" formatCode="0.0%">
                  <c:v>0.68699999999999983</c:v>
                </c:pt>
                <c:pt idx="19" formatCode="0.0%">
                  <c:v>0.69650000000000001</c:v>
                </c:pt>
                <c:pt idx="20" formatCode="0.0%">
                  <c:v>0.71499999999999997</c:v>
                </c:pt>
              </c:numCache>
            </c:numRef>
          </c:val>
        </c:ser>
        <c:ser>
          <c:idx val="1"/>
          <c:order val="2"/>
          <c:tx>
            <c:v>Top 1% wealth share: Europe</c:v>
          </c:tx>
          <c:spPr>
            <a:ln w="25400">
              <a:solidFill>
                <a:srgbClr val="000000"/>
              </a:solidFill>
              <a:prstDash val="solid"/>
            </a:ln>
          </c:spPr>
          <c:marker>
            <c:symbol val="square"/>
            <c:size val="7"/>
            <c:spPr>
              <a:solidFill>
                <a:srgbClr val="000000"/>
              </a:solidFill>
              <a:ln>
                <a:solidFill>
                  <a:srgbClr val="000000"/>
                </a:solidFill>
                <a:prstDash val="solid"/>
              </a:ln>
            </c:spPr>
          </c:marker>
          <c:val>
            <c:numRef>
              <c:f>'TS10.1'!$P$6:$P$26</c:f>
              <c:numCache>
                <c:formatCode>0.0%</c:formatCode>
                <c:ptCount val="21"/>
                <c:pt idx="0">
                  <c:v>0.52131050435208293</c:v>
                </c:pt>
                <c:pt idx="6">
                  <c:v>0.56240275651292215</c:v>
                </c:pt>
                <c:pt idx="10">
                  <c:v>0.63533150655112192</c:v>
                </c:pt>
                <c:pt idx="11">
                  <c:v>0.54674795714004676</c:v>
                </c:pt>
                <c:pt idx="12">
                  <c:v>0.48373786701033045</c:v>
                </c:pt>
                <c:pt idx="14">
                  <c:v>0.37804418620427044</c:v>
                </c:pt>
                <c:pt idx="15">
                  <c:v>0.29735469214278792</c:v>
                </c:pt>
                <c:pt idx="16">
                  <c:v>0.20766666666666667</c:v>
                </c:pt>
                <c:pt idx="17">
                  <c:v>0.20406627818632406</c:v>
                </c:pt>
                <c:pt idx="18">
                  <c:v>0.21735444480934515</c:v>
                </c:pt>
                <c:pt idx="19">
                  <c:v>0.2366</c:v>
                </c:pt>
                <c:pt idx="20">
                  <c:v>0.24370000000000003</c:v>
                </c:pt>
              </c:numCache>
            </c:numRef>
          </c:val>
        </c:ser>
        <c:ser>
          <c:idx val="3"/>
          <c:order val="3"/>
          <c:tx>
            <c:v>Top 1% wealth share: U.S.</c:v>
          </c:tx>
          <c:spPr>
            <a:ln w="25400">
              <a:solidFill>
                <a:srgbClr val="000000"/>
              </a:solidFill>
              <a:prstDash val="solid"/>
            </a:ln>
          </c:spPr>
          <c:marker>
            <c:symbol val="square"/>
            <c:size val="7"/>
            <c:spPr>
              <a:solidFill>
                <a:srgbClr val="FFFFFF"/>
              </a:solidFill>
              <a:ln>
                <a:solidFill>
                  <a:srgbClr val="000000"/>
                </a:solidFill>
                <a:prstDash val="solid"/>
              </a:ln>
            </c:spPr>
          </c:marker>
          <c:val>
            <c:numRef>
              <c:f>'TS10.1'!$J$6:$J$26</c:f>
              <c:numCache>
                <c:formatCode>0%</c:formatCode>
                <c:ptCount val="21"/>
                <c:pt idx="0" formatCode="0.0%">
                  <c:v>0.25</c:v>
                </c:pt>
                <c:pt idx="6" formatCode="0.0%">
                  <c:v>0.32</c:v>
                </c:pt>
                <c:pt idx="10" formatCode="0.0%">
                  <c:v>0.45129751369058757</c:v>
                </c:pt>
                <c:pt idx="11" formatCode="0.0%">
                  <c:v>0.43726901613369229</c:v>
                </c:pt>
                <c:pt idx="12" formatCode="0.0%">
                  <c:v>0.37405963421263222</c:v>
                </c:pt>
                <c:pt idx="13" formatCode="0.0%">
                  <c:v>0.30389486443706998</c:v>
                </c:pt>
                <c:pt idx="14" formatCode="0.0%">
                  <c:v>0.29665535237286661</c:v>
                </c:pt>
                <c:pt idx="15" formatCode="0.0%">
                  <c:v>0.314</c:v>
                </c:pt>
                <c:pt idx="16" formatCode="0.0%">
                  <c:v>0.28182001137360713</c:v>
                </c:pt>
                <c:pt idx="17" formatCode="0.0%">
                  <c:v>0.30099999999999999</c:v>
                </c:pt>
                <c:pt idx="18" formatCode="0.0%">
                  <c:v>0.32899999999999996</c:v>
                </c:pt>
                <c:pt idx="19" formatCode="0.0%">
                  <c:v>0.33049999999999996</c:v>
                </c:pt>
                <c:pt idx="20" formatCode="0.0%">
                  <c:v>0.33799999999999997</c:v>
                </c:pt>
              </c:numCache>
            </c:numRef>
          </c:val>
        </c:ser>
        <c:dLbls/>
        <c:marker val="1"/>
        <c:axId val="93844224"/>
        <c:axId val="93846144"/>
      </c:lineChart>
      <c:catAx>
        <c:axId val="93844224"/>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Until the mid 20th century, wealth inequality was higher in Europe than in the United States.</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 Sources and series: see piketty.pse.ens.fr/capital21c. </a:t>
                </a:r>
              </a:p>
            </c:rich>
          </c:tx>
          <c:layout>
            <c:manualLayout>
              <c:xMode val="edge"/>
              <c:yMode val="edge"/>
              <c:x val="0.21728182414698202"/>
              <c:y val="0.92081027878271993"/>
            </c:manualLayout>
          </c:layout>
          <c:spPr>
            <a:noFill/>
            <a:ln w="25400">
              <a:noFill/>
            </a:ln>
          </c:spPr>
        </c:title>
        <c:numFmt formatCode="General" sourceLinked="0"/>
        <c:majorTickMark val="cross"/>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93846144"/>
        <c:crossesAt val="0"/>
        <c:auto val="1"/>
        <c:lblAlgn val="ctr"/>
        <c:lblOffset val="100"/>
        <c:tickLblSkip val="2"/>
        <c:tickMarkSkip val="2"/>
      </c:catAx>
      <c:valAx>
        <c:axId val="93846144"/>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4.1701662292213514E-3"/>
              <c:y val="0.23538217351209503"/>
            </c:manualLayout>
          </c:layout>
          <c:spPr>
            <a:noFill/>
            <a:ln w="25400">
              <a:noFill/>
            </a:ln>
          </c:spPr>
        </c:title>
        <c:numFmt formatCode="0%" sourceLinked="0"/>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93844224"/>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34027777777777807"/>
          <c:y val="0.65158367028445807"/>
          <c:w val="0.37361111111111101"/>
          <c:h val="0.194570121302405"/>
        </c:manualLayout>
      </c:layout>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10.7. Return</a:t>
            </a:r>
            <a:r>
              <a:rPr lang="fr-FR" baseline="0"/>
              <a:t> to capital and growth</a:t>
            </a:r>
            <a:r>
              <a:rPr lang="fr-FR"/>
              <a:t>: France 1820-1913 </a:t>
            </a:r>
          </a:p>
        </c:rich>
      </c:tx>
      <c:layout>
        <c:manualLayout>
          <c:xMode val="edge"/>
          <c:yMode val="edge"/>
          <c:x val="0.19933278652668401"/>
          <c:y val="0"/>
        </c:manualLayout>
      </c:layout>
      <c:spPr>
        <a:noFill/>
        <a:ln w="25400">
          <a:noFill/>
        </a:ln>
      </c:spPr>
    </c:title>
    <c:plotArea>
      <c:layout>
        <c:manualLayout>
          <c:layoutTarget val="inner"/>
          <c:xMode val="edge"/>
          <c:yMode val="edge"/>
          <c:x val="7.5062552126772319E-2"/>
          <c:y val="7.4626865671641826E-2"/>
          <c:w val="0.88407005838198505"/>
          <c:h val="0.75848032564450507"/>
        </c:manualLayout>
      </c:layout>
      <c:lineChart>
        <c:grouping val="standard"/>
        <c:ser>
          <c:idx val="0"/>
          <c:order val="0"/>
          <c:tx>
            <c:v>Pure rate of return to capital r</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'TS10.2'!$A$10:$A$19</c:f>
              <c:numCache>
                <c:formatCode>General</c:formatCode>
                <c:ptCount val="10"/>
                <c:pt idx="0">
                  <c:v>1820</c:v>
                </c:pt>
                <c:pt idx="1">
                  <c:v>1830</c:v>
                </c:pt>
                <c:pt idx="2">
                  <c:v>1840</c:v>
                </c:pt>
                <c:pt idx="3">
                  <c:v>1850</c:v>
                </c:pt>
                <c:pt idx="4">
                  <c:v>1860</c:v>
                </c:pt>
                <c:pt idx="5">
                  <c:v>1870</c:v>
                </c:pt>
                <c:pt idx="6">
                  <c:v>1880</c:v>
                </c:pt>
                <c:pt idx="7">
                  <c:v>1890</c:v>
                </c:pt>
                <c:pt idx="8">
                  <c:v>1900</c:v>
                </c:pt>
                <c:pt idx="9">
                  <c:v>1910</c:v>
                </c:pt>
              </c:numCache>
            </c:numRef>
          </c:cat>
          <c:val>
            <c:numRef>
              <c:f>'TS10.2'!$D$10:$D$19</c:f>
              <c:numCache>
                <c:formatCode>0.0%</c:formatCode>
                <c:ptCount val="10"/>
                <c:pt idx="0">
                  <c:v>4.8348179991208613E-2</c:v>
                </c:pt>
                <c:pt idx="1">
                  <c:v>5.1964221831623358E-2</c:v>
                </c:pt>
                <c:pt idx="2">
                  <c:v>5.6878191068281674E-2</c:v>
                </c:pt>
                <c:pt idx="3">
                  <c:v>6.5060497130486977E-2</c:v>
                </c:pt>
                <c:pt idx="4">
                  <c:v>6.0304809953739602E-2</c:v>
                </c:pt>
                <c:pt idx="5">
                  <c:v>5.7767210530884176E-2</c:v>
                </c:pt>
                <c:pt idx="6">
                  <c:v>4.0384597888712188E-2</c:v>
                </c:pt>
                <c:pt idx="7">
                  <c:v>3.598181662802763E-2</c:v>
                </c:pt>
                <c:pt idx="8">
                  <c:v>3.7237471804013288E-2</c:v>
                </c:pt>
                <c:pt idx="9">
                  <c:v>4.5779653141101537E-2</c:v>
                </c:pt>
              </c:numCache>
            </c:numRef>
          </c:val>
        </c:ser>
        <c:ser>
          <c:idx val="1"/>
          <c:order val="1"/>
          <c:tx>
            <c:v>Growth rate of national income g</c:v>
          </c:tx>
          <c:spPr>
            <a:ln w="12700">
              <a:solidFill>
                <a:srgbClr val="000000"/>
              </a:solidFill>
              <a:prstDash val="solid"/>
            </a:ln>
          </c:spPr>
          <c:marker>
            <c:symbol val="square"/>
            <c:size val="8"/>
            <c:spPr>
              <a:solidFill>
                <a:srgbClr val="FFFFFF"/>
              </a:solidFill>
              <a:ln>
                <a:solidFill>
                  <a:srgbClr val="000000"/>
                </a:solidFill>
                <a:prstDash val="solid"/>
              </a:ln>
            </c:spPr>
          </c:marker>
          <c:cat>
            <c:numRef>
              <c:f>'TS10.2'!$A$10:$A$19</c:f>
              <c:numCache>
                <c:formatCode>General</c:formatCode>
                <c:ptCount val="10"/>
                <c:pt idx="0">
                  <c:v>1820</c:v>
                </c:pt>
                <c:pt idx="1">
                  <c:v>1830</c:v>
                </c:pt>
                <c:pt idx="2">
                  <c:v>1840</c:v>
                </c:pt>
                <c:pt idx="3">
                  <c:v>1850</c:v>
                </c:pt>
                <c:pt idx="4">
                  <c:v>1860</c:v>
                </c:pt>
                <c:pt idx="5">
                  <c:v>1870</c:v>
                </c:pt>
                <c:pt idx="6">
                  <c:v>1880</c:v>
                </c:pt>
                <c:pt idx="7">
                  <c:v>1890</c:v>
                </c:pt>
                <c:pt idx="8">
                  <c:v>1900</c:v>
                </c:pt>
                <c:pt idx="9">
                  <c:v>1910</c:v>
                </c:pt>
              </c:numCache>
            </c:numRef>
          </c:cat>
          <c:val>
            <c:numRef>
              <c:f>'TS10.2'!$F$10:$F$19</c:f>
              <c:numCache>
                <c:formatCode>0.0%</c:formatCode>
                <c:ptCount val="10"/>
                <c:pt idx="0">
                  <c:v>1.170367844643172E-2</c:v>
                </c:pt>
                <c:pt idx="1">
                  <c:v>9.7036784464317183E-3</c:v>
                </c:pt>
                <c:pt idx="2">
                  <c:v>1.7691435542033451E-2</c:v>
                </c:pt>
                <c:pt idx="3">
                  <c:v>1.8281389002988035E-2</c:v>
                </c:pt>
                <c:pt idx="4">
                  <c:v>9.4198727772718538E-3</c:v>
                </c:pt>
                <c:pt idx="5">
                  <c:v>1.861218814525832E-3</c:v>
                </c:pt>
                <c:pt idx="6">
                  <c:v>1.1395216695501121E-3</c:v>
                </c:pt>
                <c:pt idx="7">
                  <c:v>1.3934737692663735E-2</c:v>
                </c:pt>
                <c:pt idx="8">
                  <c:v>1.0993689968294529E-2</c:v>
                </c:pt>
                <c:pt idx="9">
                  <c:v>5.7584043915726024E-3</c:v>
                </c:pt>
              </c:numCache>
            </c:numRef>
          </c:val>
        </c:ser>
        <c:dLbls/>
        <c:marker val="1"/>
        <c:axId val="98244864"/>
        <c:axId val="98252288"/>
      </c:lineChart>
      <c:catAx>
        <c:axId val="98244864"/>
        <c:scaling>
          <c:orientation val="minMax"/>
        </c:scaling>
        <c:axPos val="b"/>
        <c:majorGridlines>
          <c:spPr>
            <a:ln w="3175">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rate of return on capital is a lot higher than the growth rate in France between 1820 and 1913.</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 Sources and series: see piketty.pse.ens.fr/capital21c.</a:t>
                </a:r>
              </a:p>
              <a:p>
                <a:pPr>
                  <a:defRPr sz="1000" b="0" i="0" u="none" strike="noStrike" baseline="0">
                    <a:solidFill>
                      <a:srgbClr val="000000"/>
                    </a:solidFill>
                    <a:latin typeface="Arial"/>
                    <a:ea typeface="Arial"/>
                    <a:cs typeface="Arial"/>
                  </a:defRPr>
                </a:pPr>
                <a:endParaRPr lang="en-US" sz="1100" b="0" i="0" u="none" strike="noStrike" baseline="0">
                  <a:solidFill>
                    <a:srgbClr val="000000"/>
                  </a:solidFill>
                  <a:latin typeface="Arial"/>
                  <a:ea typeface="Arial"/>
                  <a:cs typeface="Arial"/>
                </a:endParaRPr>
              </a:p>
            </c:rich>
          </c:tx>
          <c:layout>
            <c:manualLayout>
              <c:xMode val="edge"/>
              <c:yMode val="edge"/>
              <c:x val="0.18181813210848605"/>
              <c:y val="0.89594612328864298"/>
            </c:manualLayout>
          </c:layout>
          <c:spPr>
            <a:noFill/>
            <a:ln w="25400">
              <a:noFill/>
            </a:ln>
          </c:spPr>
        </c:title>
        <c:numFmt formatCode="General" sourceLinked="0"/>
        <c:tickLblPos val="low"/>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98252288"/>
        <c:crossesAt val="0"/>
        <c:auto val="1"/>
        <c:lblAlgn val="ctr"/>
        <c:lblOffset val="100"/>
        <c:tickLblSkip val="1"/>
        <c:tickMarkSkip val="1"/>
      </c:catAx>
      <c:valAx>
        <c:axId val="98252288"/>
        <c:scaling>
          <c:orientation val="minMax"/>
          <c:max val="7.0000000000000007E-2"/>
          <c:min val="0"/>
        </c:scaling>
        <c:axPos val="l"/>
        <c:majorGridlines>
          <c:spPr>
            <a:ln w="12700">
              <a:solidFill>
                <a:srgbClr val="000000"/>
              </a:solidFill>
              <a:prstDash val="sysDash"/>
            </a:ln>
          </c:spPr>
        </c:majorGridlines>
        <c:title>
          <c:tx>
            <c:rich>
              <a:bodyPr/>
              <a:lstStyle/>
              <a:p>
                <a:pPr>
                  <a:defRPr sz="1150" b="0" i="0" u="none" strike="noStrike" baseline="0">
                    <a:solidFill>
                      <a:srgbClr val="000000"/>
                    </a:solidFill>
                    <a:latin typeface="Arial"/>
                    <a:ea typeface="Arial"/>
                    <a:cs typeface="Arial"/>
                  </a:defRPr>
                </a:pPr>
                <a:r>
                  <a:rPr lang="fr-FR"/>
                  <a:t>Annual</a:t>
                </a:r>
                <a:r>
                  <a:rPr lang="fr-FR" baseline="0"/>
                  <a:t> rate of return or rate of growth</a:t>
                </a:r>
                <a:endParaRPr lang="fr-FR"/>
              </a:p>
            </c:rich>
          </c:tx>
          <c:layout>
            <c:manualLayout>
              <c:xMode val="edge"/>
              <c:yMode val="edge"/>
              <c:x val="4.1701662292213514E-3"/>
              <c:y val="0.25463591544300196"/>
            </c:manualLayout>
          </c:layout>
          <c:spPr>
            <a:noFill/>
            <a:ln w="25400">
              <a:noFill/>
            </a:ln>
          </c:spPr>
        </c:title>
        <c:numFmt formatCode="0%" sourceLinked="0"/>
        <c:tickLblPos val="nextTo"/>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98244864"/>
        <c:crosses val="autoZero"/>
        <c:crossBetween val="midCat"/>
        <c:majorUnit val="1.0000000000000002E-2"/>
        <c:minorUnit val="1.0000000000000002E-2"/>
      </c:valAx>
      <c:spPr>
        <a:solidFill>
          <a:srgbClr val="FFFFFF"/>
        </a:solidFill>
        <a:ln w="3175">
          <a:solidFill>
            <a:srgbClr val="000000"/>
          </a:solidFill>
          <a:prstDash val="solid"/>
        </a:ln>
      </c:spPr>
    </c:plotArea>
    <c:legend>
      <c:legendPos val="r"/>
      <c:layout>
        <c:manualLayout>
          <c:xMode val="edge"/>
          <c:yMode val="edge"/>
          <c:x val="0.15138888888888902"/>
          <c:y val="0.35891643612116003"/>
          <c:w val="0.42916666666666708"/>
          <c:h val="0.20993225508973504"/>
        </c:manualLayout>
      </c:layout>
      <c:spPr>
        <a:solidFill>
          <a:srgbClr val="FFFFFF"/>
        </a:solidFill>
        <a:ln w="12700">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 10.8. Capital</a:t>
            </a:r>
            <a:r>
              <a:rPr lang="fr-FR" baseline="0"/>
              <a:t> share and saving rate</a:t>
            </a:r>
            <a:r>
              <a:rPr lang="fr-FR"/>
              <a:t>: France 1820-1913 </a:t>
            </a:r>
          </a:p>
        </c:rich>
      </c:tx>
      <c:layout>
        <c:manualLayout>
          <c:xMode val="edge"/>
          <c:yMode val="edge"/>
          <c:x val="0.19905479002624701"/>
          <c:y val="0"/>
        </c:manualLayout>
      </c:layout>
      <c:spPr>
        <a:noFill/>
        <a:ln w="25400">
          <a:noFill/>
        </a:ln>
      </c:spPr>
    </c:title>
    <c:plotArea>
      <c:layout>
        <c:manualLayout>
          <c:layoutTarget val="inner"/>
          <c:xMode val="edge"/>
          <c:yMode val="edge"/>
          <c:x val="9.0909090909090898E-2"/>
          <c:y val="8.2767978290366306E-2"/>
          <c:w val="0.86655546288573804"/>
          <c:h val="0.74626865671641807"/>
        </c:manualLayout>
      </c:layout>
      <c:lineChart>
        <c:grouping val="standard"/>
        <c:ser>
          <c:idx val="0"/>
          <c:order val="0"/>
          <c:tx>
            <c:v>Capital share α</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'TS10.2'!$A$10:$A$19</c:f>
              <c:numCache>
                <c:formatCode>General</c:formatCode>
                <c:ptCount val="10"/>
                <c:pt idx="0">
                  <c:v>1820</c:v>
                </c:pt>
                <c:pt idx="1">
                  <c:v>1830</c:v>
                </c:pt>
                <c:pt idx="2">
                  <c:v>1840</c:v>
                </c:pt>
                <c:pt idx="3">
                  <c:v>1850</c:v>
                </c:pt>
                <c:pt idx="4">
                  <c:v>1860</c:v>
                </c:pt>
                <c:pt idx="5">
                  <c:v>1870</c:v>
                </c:pt>
                <c:pt idx="6">
                  <c:v>1880</c:v>
                </c:pt>
                <c:pt idx="7">
                  <c:v>1890</c:v>
                </c:pt>
                <c:pt idx="8">
                  <c:v>1900</c:v>
                </c:pt>
                <c:pt idx="9">
                  <c:v>1910</c:v>
                </c:pt>
              </c:numCache>
            </c:numRef>
          </c:cat>
          <c:val>
            <c:numRef>
              <c:f>'TS10.2'!$C$10:$C$19</c:f>
              <c:numCache>
                <c:formatCode>0.0%</c:formatCode>
                <c:ptCount val="10"/>
                <c:pt idx="0">
                  <c:v>0.30015489389482197</c:v>
                </c:pt>
                <c:pt idx="1">
                  <c:v>0.34634090420454067</c:v>
                </c:pt>
                <c:pt idx="2">
                  <c:v>0.36596886780048177</c:v>
                </c:pt>
                <c:pt idx="3">
                  <c:v>0.44261277397857324</c:v>
                </c:pt>
                <c:pt idx="4">
                  <c:v>0.4436614297481517</c:v>
                </c:pt>
                <c:pt idx="5">
                  <c:v>0.41626490472361966</c:v>
                </c:pt>
                <c:pt idx="6">
                  <c:v>0.29879843966349606</c:v>
                </c:pt>
                <c:pt idx="7">
                  <c:v>0.25625791735405745</c:v>
                </c:pt>
                <c:pt idx="8">
                  <c:v>0.26055683261962781</c:v>
                </c:pt>
                <c:pt idx="9">
                  <c:v>0.34349975398358917</c:v>
                </c:pt>
              </c:numCache>
            </c:numRef>
          </c:val>
        </c:ser>
        <c:ser>
          <c:idx val="1"/>
          <c:order val="1"/>
          <c:tx>
            <c:v>Saving rate s</c:v>
          </c:tx>
          <c:spPr>
            <a:ln w="12700">
              <a:solidFill>
                <a:srgbClr val="000000"/>
              </a:solidFill>
              <a:prstDash val="solid"/>
            </a:ln>
          </c:spPr>
          <c:marker>
            <c:symbol val="square"/>
            <c:size val="8"/>
            <c:spPr>
              <a:solidFill>
                <a:srgbClr val="FFFFFF"/>
              </a:solidFill>
              <a:ln>
                <a:solidFill>
                  <a:srgbClr val="000000"/>
                </a:solidFill>
                <a:prstDash val="solid"/>
              </a:ln>
            </c:spPr>
          </c:marker>
          <c:cat>
            <c:numRef>
              <c:f>'TS10.2'!$A$10:$A$19</c:f>
              <c:numCache>
                <c:formatCode>General</c:formatCode>
                <c:ptCount val="10"/>
                <c:pt idx="0">
                  <c:v>1820</c:v>
                </c:pt>
                <c:pt idx="1">
                  <c:v>1830</c:v>
                </c:pt>
                <c:pt idx="2">
                  <c:v>1840</c:v>
                </c:pt>
                <c:pt idx="3">
                  <c:v>1850</c:v>
                </c:pt>
                <c:pt idx="4">
                  <c:v>1860</c:v>
                </c:pt>
                <c:pt idx="5">
                  <c:v>1870</c:v>
                </c:pt>
                <c:pt idx="6">
                  <c:v>1880</c:v>
                </c:pt>
                <c:pt idx="7">
                  <c:v>1890</c:v>
                </c:pt>
                <c:pt idx="8">
                  <c:v>1900</c:v>
                </c:pt>
                <c:pt idx="9">
                  <c:v>1910</c:v>
                </c:pt>
              </c:numCache>
            </c:numRef>
          </c:cat>
          <c:val>
            <c:numRef>
              <c:f>'TS10.2'!$B$10:$B$19</c:f>
              <c:numCache>
                <c:formatCode>0.0%</c:formatCode>
                <c:ptCount val="10"/>
                <c:pt idx="0">
                  <c:v>8.0555555555555602E-2</c:v>
                </c:pt>
                <c:pt idx="1">
                  <c:v>8.185567010309279E-2</c:v>
                </c:pt>
                <c:pt idx="2">
                  <c:v>9.550847457627118E-2</c:v>
                </c:pt>
                <c:pt idx="3">
                  <c:v>0.10119047619047619</c:v>
                </c:pt>
                <c:pt idx="4">
                  <c:v>9.2994652406417105E-2</c:v>
                </c:pt>
                <c:pt idx="5">
                  <c:v>7.7524271844660181E-2</c:v>
                </c:pt>
                <c:pt idx="6">
                  <c:v>9.0477386934673373E-2</c:v>
                </c:pt>
                <c:pt idx="7">
                  <c:v>0.10009174311926607</c:v>
                </c:pt>
                <c:pt idx="8">
                  <c:v>7.0807248160535491E-2</c:v>
                </c:pt>
                <c:pt idx="9">
                  <c:v>8.2696823485227222E-2</c:v>
                </c:pt>
              </c:numCache>
            </c:numRef>
          </c:val>
        </c:ser>
        <c:dLbls/>
        <c:marker val="1"/>
        <c:axId val="98155520"/>
        <c:axId val="98461568"/>
      </c:lineChart>
      <c:catAx>
        <c:axId val="98155520"/>
        <c:scaling>
          <c:orientation val="minMax"/>
        </c:scaling>
        <c:axPos val="b"/>
        <c:majorGridlines>
          <c:spPr>
            <a:ln w="3175">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The share of capital income in national income is much larger than the saving rate in France between 1820 and 1913. Sources and series: see piketty.pse.ens.fr/capital21c.</a:t>
                </a:r>
              </a:p>
            </c:rich>
          </c:tx>
          <c:layout>
            <c:manualLayout>
              <c:xMode val="edge"/>
              <c:yMode val="edge"/>
              <c:x val="0.15179319772528405"/>
              <c:y val="0.89552245158544397"/>
            </c:manualLayout>
          </c:layout>
          <c:spPr>
            <a:noFill/>
            <a:ln w="25400">
              <a:noFill/>
            </a:ln>
          </c:spPr>
        </c:title>
        <c:numFmt formatCode="General" sourceLinked="0"/>
        <c:tickLblPos val="low"/>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98461568"/>
        <c:crossesAt val="0"/>
        <c:auto val="1"/>
        <c:lblAlgn val="ctr"/>
        <c:lblOffset val="100"/>
        <c:tickLblSkip val="1"/>
        <c:tickMarkSkip val="1"/>
      </c:catAx>
      <c:valAx>
        <c:axId val="98461568"/>
        <c:scaling>
          <c:orientation val="minMax"/>
          <c:max val="0.5"/>
          <c:min val="0"/>
        </c:scaling>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a:t>Capital</a:t>
                </a:r>
                <a:r>
                  <a:rPr lang="fr-FR" baseline="0"/>
                  <a:t> share or saving rate (% national income)</a:t>
                </a:r>
                <a:endParaRPr lang="fr-FR"/>
              </a:p>
            </c:rich>
          </c:tx>
          <c:layout>
            <c:manualLayout>
              <c:xMode val="edge"/>
              <c:yMode val="edge"/>
              <c:x val="6.6722440944881898E-3"/>
              <c:y val="0.21890544087394506"/>
            </c:manualLayout>
          </c:layout>
          <c:spPr>
            <a:noFill/>
            <a:ln w="25400">
              <a:noFill/>
            </a:ln>
          </c:spPr>
        </c:title>
        <c:numFmt formatCode="0%" sourceLinked="0"/>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98155520"/>
        <c:crosses val="autoZero"/>
        <c:crossBetween val="midCat"/>
        <c:majorUnit val="0.1"/>
        <c:minorUnit val="0.1"/>
      </c:valAx>
      <c:spPr>
        <a:solidFill>
          <a:srgbClr val="FFFFFF"/>
        </a:solidFill>
        <a:ln w="3175">
          <a:solidFill>
            <a:srgbClr val="000000"/>
          </a:solidFill>
          <a:prstDash val="solid"/>
        </a:ln>
      </c:spPr>
    </c:plotArea>
    <c:legend>
      <c:legendPos val="r"/>
      <c:layout>
        <c:manualLayout>
          <c:xMode val="edge"/>
          <c:yMode val="edge"/>
          <c:x val="0.25972222222222202"/>
          <c:y val="0.40180588068383305"/>
          <c:w val="0.25555555555555498"/>
          <c:h val="0.20993225508973504"/>
        </c:manualLayout>
      </c:layout>
      <c:spPr>
        <a:solidFill>
          <a:srgbClr val="FFFFFF"/>
        </a:solidFill>
        <a:ln w="12700">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Figure 10.9. Rate of return vs. growth rate at the world level, </a:t>
            </a:r>
          </a:p>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from Antiquity until 2100 </a:t>
            </a:r>
          </a:p>
        </c:rich>
      </c:tx>
      <c:layout>
        <c:manualLayout>
          <c:xMode val="edge"/>
          <c:yMode val="edge"/>
          <c:x val="0.16000011752262303"/>
          <c:y val="0"/>
        </c:manualLayout>
      </c:layout>
      <c:spPr>
        <a:noFill/>
        <a:ln w="25400">
          <a:noFill/>
        </a:ln>
      </c:spPr>
    </c:title>
    <c:plotArea>
      <c:layout>
        <c:manualLayout>
          <c:layoutTarget val="inner"/>
          <c:xMode val="edge"/>
          <c:yMode val="edge"/>
          <c:x val="8.4010960894039199E-2"/>
          <c:y val="0.11126187245590202"/>
          <c:w val="0.86403114705001505"/>
          <c:h val="0.72727272727272696"/>
        </c:manualLayout>
      </c:layout>
      <c:lineChart>
        <c:grouping val="standard"/>
        <c:ser>
          <c:idx val="0"/>
          <c:order val="0"/>
          <c:tx>
            <c:v>Pure rate of return to capital r (pre-tax)</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'TS10.3'!$B$7:$B$15</c:f>
              <c:numCache>
                <c:formatCode>0.0%</c:formatCode>
                <c:ptCount val="9"/>
                <c:pt idx="0">
                  <c:v>4.4999999999999998E-2</c:v>
                </c:pt>
                <c:pt idx="1">
                  <c:v>4.4999999999999998E-2</c:v>
                </c:pt>
                <c:pt idx="2">
                  <c:v>4.4999999999999998E-2</c:v>
                </c:pt>
                <c:pt idx="3">
                  <c:v>5.0999999999999997E-2</c:v>
                </c:pt>
                <c:pt idx="4">
                  <c:v>4.9970664996807905E-2</c:v>
                </c:pt>
                <c:pt idx="5">
                  <c:v>5.1451347168171166E-2</c:v>
                </c:pt>
                <c:pt idx="6">
                  <c:v>5.3323340157113507E-2</c:v>
                </c:pt>
                <c:pt idx="7">
                  <c:v>4.3078039784907332E-2</c:v>
                </c:pt>
                <c:pt idx="8">
                  <c:v>4.3078039784907332E-2</c:v>
                </c:pt>
              </c:numCache>
            </c:numRef>
          </c:val>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'TS10.3'!$D$7:$D$15</c:f>
              <c:numCache>
                <c:formatCode>0.0%</c:formatCode>
                <c:ptCount val="9"/>
                <c:pt idx="0">
                  <c:v>1.3546412016229858E-4</c:v>
                </c:pt>
                <c:pt idx="1">
                  <c:v>1.4200732525344595E-3</c:v>
                </c:pt>
                <c:pt idx="2">
                  <c:v>2.0241526993365344E-3</c:v>
                </c:pt>
                <c:pt idx="3">
                  <c:v>5.2655180062775031E-3</c:v>
                </c:pt>
                <c:pt idx="4">
                  <c:v>1.4892957051287459E-2</c:v>
                </c:pt>
                <c:pt idx="5">
                  <c:v>1.806576989668307E-2</c:v>
                </c:pt>
                <c:pt idx="6">
                  <c:v>3.7797118944135955E-2</c:v>
                </c:pt>
                <c:pt idx="7">
                  <c:v>3.2796798231504276E-2</c:v>
                </c:pt>
                <c:pt idx="8">
                  <c:v>1.5321400273953234E-2</c:v>
                </c:pt>
              </c:numCache>
            </c:numRef>
          </c:val>
        </c:ser>
        <c:dLbls/>
        <c:marker val="1"/>
        <c:axId val="98311552"/>
        <c:axId val="98343168"/>
      </c:lineChart>
      <c:catAx>
        <c:axId val="98311552"/>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100" b="0" i="0" u="none" strike="noStrike" baseline="0">
                    <a:solidFill>
                      <a:srgbClr val="000000"/>
                    </a:solidFill>
                    <a:latin typeface="Arial"/>
                    <a:ea typeface="Arial"/>
                    <a:cs typeface="Arial"/>
                  </a:rPr>
                  <a:t>The rate of return to capital (pre-tax) has always been higher than the world growth rate, but the gap was reduced during the 20th century, and might widen again in the 21st century. </a:t>
                </a:r>
              </a:p>
              <a:p>
                <a:pPr>
                  <a:defRPr sz="1000" b="0" i="0" u="none" strike="noStrike" baseline="0">
                    <a:solidFill>
                      <a:srgbClr val="000000"/>
                    </a:solidFill>
                    <a:latin typeface="Calibri"/>
                    <a:ea typeface="Calibri"/>
                    <a:cs typeface="Calibri"/>
                  </a:defRPr>
                </a:pPr>
                <a:r>
                  <a:rPr lang="en-US" sz="1100" b="0" i="0" u="none" strike="noStrike" baseline="0">
                    <a:solidFill>
                      <a:srgbClr val="000000"/>
                    </a:solidFill>
                    <a:latin typeface="Arial"/>
                    <a:ea typeface="Arial"/>
                    <a:cs typeface="Arial"/>
                  </a:rPr>
                  <a:t>Sources and series: see piketty.pse.ens.fr/capital21c</a:t>
                </a:r>
              </a:p>
            </c:rich>
          </c:tx>
          <c:layout>
            <c:manualLayout>
              <c:xMode val="edge"/>
              <c:yMode val="edge"/>
              <c:x val="0.14605817369843702"/>
              <c:y val="0.89552240080618994"/>
            </c:manualLayout>
          </c:layout>
          <c:spPr>
            <a:noFill/>
            <a:ln w="25400">
              <a:noFill/>
            </a:ln>
          </c:spPr>
        </c:title>
        <c:numFmt formatCode="0" sourceLinked="0"/>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98343168"/>
        <c:crossesAt val="0"/>
        <c:auto val="1"/>
        <c:lblAlgn val="ctr"/>
        <c:lblOffset val="100"/>
        <c:tickLblSkip val="1"/>
        <c:tickMarkSkip val="1"/>
      </c:catAx>
      <c:valAx>
        <c:axId val="98343168"/>
        <c:scaling>
          <c:orientation val="minMax"/>
          <c:max val="6.0000000000000005E-2"/>
          <c:min val="0"/>
        </c:scaling>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
              <c:y val="0.21845303773037006"/>
            </c:manualLayout>
          </c:layout>
          <c:spPr>
            <a:noFill/>
            <a:ln w="25400">
              <a:noFill/>
            </a:ln>
          </c:spPr>
        </c:title>
        <c:numFmt formatCode="0%" sourceLinked="0"/>
        <c:tickLblPos val="nextTo"/>
        <c:spPr>
          <a:ln w="3175">
            <a:solidFill>
              <a:srgbClr val="808080"/>
            </a:solidFill>
            <a:prstDash val="solid"/>
          </a:ln>
        </c:spPr>
        <c:txPr>
          <a:bodyPr rot="0" vert="horz"/>
          <a:lstStyle/>
          <a:p>
            <a:pPr>
              <a:defRPr sz="1400">
                <a:latin typeface="Arial"/>
              </a:defRPr>
            </a:pPr>
            <a:endParaRPr lang="fr-FR"/>
          </a:p>
        </c:txPr>
        <c:crossAx val="98311552"/>
        <c:crosses val="autoZero"/>
        <c:crossBetween val="midCat"/>
        <c:majorUnit val="1.0000000000000002E-2"/>
        <c:minorUnit val="1.0000000000000002E-2"/>
      </c:valAx>
      <c:spPr>
        <a:solidFill>
          <a:srgbClr val="FFFFFF"/>
        </a:solidFill>
        <a:ln w="12700">
          <a:solidFill>
            <a:srgbClr val="000000"/>
          </a:solidFill>
          <a:prstDash val="solid"/>
        </a:ln>
      </c:spPr>
    </c:plotArea>
    <c:legend>
      <c:legendPos val="r"/>
      <c:layout>
        <c:manualLayout>
          <c:xMode val="edge"/>
          <c:yMode val="edge"/>
          <c:x val="0.158682688917617"/>
          <c:y val="0.363431089551984"/>
          <c:w val="0.31886226348572111"/>
          <c:h val="0.20541752779817901"/>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chart>
  <c:spPr>
    <a:solidFill>
      <a:srgbClr val="FFFFFF"/>
    </a:solidFill>
    <a:ln w="9525">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Piketty2013Capital21c/VersionJuillet2013/xls/https::nowa.nuff.ox.ac.uk:senate%20poverty%20response/pov%20response/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Q26"/>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A24" sqref="A24:J25"/>
    </sheetView>
  </sheetViews>
  <sheetFormatPr baseColWidth="10" defaultColWidth="10.77734375" defaultRowHeight="15"/>
  <cols>
    <col min="1" max="10" width="12.77734375" style="76" customWidth="1"/>
    <col min="11" max="17" width="5.77734375" style="76" customWidth="1"/>
    <col min="18" max="21" width="8.33203125" style="76" customWidth="1"/>
    <col min="22" max="25" width="13.109375" style="76" customWidth="1"/>
    <col min="26" max="16384" width="10.77734375" style="76"/>
  </cols>
  <sheetData>
    <row r="1" spans="1:17">
      <c r="A1" s="74"/>
      <c r="B1" s="75"/>
      <c r="C1" s="75"/>
      <c r="D1" s="75"/>
      <c r="E1" s="75"/>
      <c r="F1" s="75"/>
      <c r="G1" s="75"/>
      <c r="H1" s="75"/>
      <c r="I1" s="75"/>
      <c r="J1" s="75"/>
    </row>
    <row r="2" spans="1:17">
      <c r="A2" s="74"/>
      <c r="B2" s="75"/>
      <c r="C2" s="75"/>
      <c r="D2" s="75"/>
      <c r="E2" s="75"/>
      <c r="F2" s="75"/>
      <c r="G2" s="75"/>
      <c r="H2" s="75"/>
      <c r="I2" s="75"/>
      <c r="J2" s="75"/>
    </row>
    <row r="3" spans="1:17" ht="15.6" thickBot="1">
      <c r="A3" s="75"/>
      <c r="B3" s="75"/>
      <c r="C3" s="75"/>
      <c r="D3" s="75"/>
      <c r="E3" s="75"/>
      <c r="F3" s="75"/>
      <c r="G3" s="75"/>
      <c r="H3" s="75"/>
      <c r="I3" s="75"/>
      <c r="J3" s="75"/>
    </row>
    <row r="4" spans="1:17" ht="30" customHeight="1" thickTop="1" thickBot="1">
      <c r="A4" s="148" t="s">
        <v>95</v>
      </c>
      <c r="B4" s="149"/>
      <c r="C4" s="149"/>
      <c r="D4" s="149"/>
      <c r="E4" s="149"/>
      <c r="F4" s="149"/>
      <c r="G4" s="149"/>
      <c r="H4" s="149"/>
      <c r="I4" s="149"/>
      <c r="J4" s="150"/>
    </row>
    <row r="5" spans="1:17" ht="18" customHeight="1" thickTop="1" thickBot="1">
      <c r="A5" s="113"/>
      <c r="B5" s="151"/>
      <c r="C5" s="151"/>
      <c r="D5" s="151"/>
      <c r="E5" s="151"/>
      <c r="F5" s="151"/>
      <c r="G5" s="151"/>
      <c r="H5" s="151"/>
      <c r="I5" s="151"/>
      <c r="J5" s="152"/>
      <c r="K5" s="78"/>
      <c r="L5" s="78"/>
    </row>
    <row r="6" spans="1:17" ht="18" customHeight="1" thickTop="1">
      <c r="A6" s="153"/>
      <c r="B6" s="156" t="s">
        <v>96</v>
      </c>
      <c r="C6" s="177" t="s">
        <v>97</v>
      </c>
      <c r="D6" s="145" t="s">
        <v>98</v>
      </c>
      <c r="E6" s="159" t="s">
        <v>99</v>
      </c>
      <c r="F6" s="162" t="s">
        <v>100</v>
      </c>
      <c r="G6" s="165" t="s">
        <v>101</v>
      </c>
      <c r="H6" s="171" t="s">
        <v>102</v>
      </c>
      <c r="I6" s="174" t="s">
        <v>103</v>
      </c>
      <c r="J6" s="168" t="s">
        <v>104</v>
      </c>
      <c r="K6" s="79"/>
      <c r="L6" s="79"/>
      <c r="M6" s="79"/>
      <c r="N6" s="79"/>
      <c r="O6" s="79"/>
      <c r="P6" s="79"/>
      <c r="Q6" s="79"/>
    </row>
    <row r="7" spans="1:17" ht="18" customHeight="1">
      <c r="A7" s="154"/>
      <c r="B7" s="157"/>
      <c r="C7" s="178"/>
      <c r="D7" s="146"/>
      <c r="E7" s="160"/>
      <c r="F7" s="163"/>
      <c r="G7" s="166"/>
      <c r="H7" s="172"/>
      <c r="I7" s="175"/>
      <c r="J7" s="169"/>
      <c r="K7" s="79"/>
      <c r="L7" s="79"/>
      <c r="M7" s="79"/>
      <c r="N7" s="79"/>
      <c r="O7" s="79"/>
      <c r="P7" s="79"/>
      <c r="Q7" s="79"/>
    </row>
    <row r="8" spans="1:17" ht="18" customHeight="1">
      <c r="A8" s="154"/>
      <c r="B8" s="157"/>
      <c r="C8" s="178"/>
      <c r="D8" s="146"/>
      <c r="E8" s="160"/>
      <c r="F8" s="163"/>
      <c r="G8" s="166"/>
      <c r="H8" s="172"/>
      <c r="I8" s="175"/>
      <c r="J8" s="169"/>
      <c r="K8" s="79"/>
      <c r="L8" s="79"/>
      <c r="M8" s="79"/>
      <c r="N8" s="79"/>
      <c r="O8" s="79"/>
      <c r="P8" s="79"/>
      <c r="Q8" s="79"/>
    </row>
    <row r="9" spans="1:17" ht="18" customHeight="1">
      <c r="A9" s="154"/>
      <c r="B9" s="157"/>
      <c r="C9" s="178"/>
      <c r="D9" s="146"/>
      <c r="E9" s="160"/>
      <c r="F9" s="163"/>
      <c r="G9" s="166"/>
      <c r="H9" s="172"/>
      <c r="I9" s="175"/>
      <c r="J9" s="169"/>
      <c r="K9" s="79"/>
      <c r="L9" s="79"/>
      <c r="M9" s="79"/>
      <c r="N9" s="79"/>
      <c r="O9" s="79"/>
      <c r="P9" s="79"/>
      <c r="Q9" s="79"/>
    </row>
    <row r="10" spans="1:17" ht="18" customHeight="1" thickBot="1">
      <c r="A10" s="155"/>
      <c r="B10" s="158"/>
      <c r="C10" s="179"/>
      <c r="D10" s="147"/>
      <c r="E10" s="161"/>
      <c r="F10" s="164"/>
      <c r="G10" s="167"/>
      <c r="H10" s="173"/>
      <c r="I10" s="176"/>
      <c r="J10" s="170"/>
      <c r="K10" s="79"/>
      <c r="L10" s="79"/>
      <c r="M10" s="79"/>
      <c r="N10" s="79"/>
      <c r="O10" s="79"/>
      <c r="P10" s="79"/>
      <c r="Q10" s="79"/>
    </row>
    <row r="11" spans="1:17" ht="18" customHeight="1" thickTop="1">
      <c r="A11" s="100"/>
      <c r="B11" s="180" t="s">
        <v>105</v>
      </c>
      <c r="C11" s="180"/>
      <c r="D11" s="180"/>
      <c r="E11" s="180"/>
      <c r="F11" s="180"/>
      <c r="G11" s="180"/>
      <c r="H11" s="180"/>
      <c r="I11" s="180"/>
      <c r="J11" s="181"/>
      <c r="K11" s="79"/>
      <c r="L11" s="79"/>
      <c r="M11" s="79"/>
      <c r="N11" s="79"/>
      <c r="O11" s="79"/>
      <c r="P11" s="79"/>
      <c r="Q11" s="79"/>
    </row>
    <row r="12" spans="1:17" ht="15" customHeight="1">
      <c r="A12" s="85">
        <v>1872</v>
      </c>
      <c r="B12" s="95">
        <f>1-E12-J12</f>
        <v>0.41544203539822999</v>
      </c>
      <c r="C12" s="116">
        <f>B12-D12</f>
        <v>0.28544203539822999</v>
      </c>
      <c r="D12" s="96">
        <v>0.13</v>
      </c>
      <c r="E12" s="86">
        <f>'DetailsTS10.4(1)'!E13/(1+T10.1!$D12)</f>
        <v>0.5609370796460178</v>
      </c>
      <c r="F12" s="99">
        <f>'DetailsTS10.4(1)'!F13/(1+T10.1!$D12)</f>
        <v>0.1537612389380531</v>
      </c>
      <c r="G12" s="88">
        <f>'DetailsTS10.4(1)'!H13/(1+T10.1!$D12)</f>
        <v>0.1881161946902655</v>
      </c>
      <c r="H12" s="97">
        <f>'DetailsTS10.4(1)'!J13/(1+T10.1!$D12)</f>
        <v>0.12981805309734515</v>
      </c>
      <c r="I12" s="114">
        <f>'DetailsTS10.4(1)'!L13/(1+T10.1!$D12)</f>
        <v>8.9241592920353982E-2</v>
      </c>
      <c r="J12" s="101">
        <f>'DetailsTS10.4(1)'!N13/(1+T10.1!$D12)</f>
        <v>2.3620884955752215E-2</v>
      </c>
      <c r="K12" s="90"/>
      <c r="L12" s="90"/>
    </row>
    <row r="13" spans="1:17" ht="18" customHeight="1" thickBot="1">
      <c r="A13" s="102">
        <v>1912</v>
      </c>
      <c r="B13" s="103">
        <v>0.35703940000000001</v>
      </c>
      <c r="C13" s="117">
        <v>0.24580589999999999</v>
      </c>
      <c r="D13" s="105">
        <v>0.1112335</v>
      </c>
      <c r="E13" s="106">
        <v>0.61528859999999996</v>
      </c>
      <c r="F13" s="110">
        <v>0.2019995</v>
      </c>
      <c r="G13" s="109">
        <v>0.18505489999999999</v>
      </c>
      <c r="H13" s="107">
        <v>0.14214209999999999</v>
      </c>
      <c r="I13" s="115">
        <v>8.6092100000000005E-2</v>
      </c>
      <c r="J13" s="112">
        <v>2.7671999999999999E-2</v>
      </c>
      <c r="K13" s="90"/>
      <c r="L13" s="90"/>
    </row>
    <row r="14" spans="1:17" ht="15.6" thickTop="1">
      <c r="A14" s="100"/>
      <c r="B14" s="180" t="s">
        <v>106</v>
      </c>
      <c r="C14" s="180"/>
      <c r="D14" s="180"/>
      <c r="E14" s="180"/>
      <c r="F14" s="180"/>
      <c r="G14" s="180"/>
      <c r="H14" s="180"/>
      <c r="I14" s="180"/>
      <c r="J14" s="181"/>
    </row>
    <row r="15" spans="1:17" ht="15.6">
      <c r="A15" s="85">
        <v>1872</v>
      </c>
      <c r="B15" s="95">
        <f>1-E15-J15</f>
        <v>0.4335156637168141</v>
      </c>
      <c r="C15" s="116">
        <f>B15-D15</f>
        <v>0.3035156637168141</v>
      </c>
      <c r="D15" s="96">
        <v>0.13</v>
      </c>
      <c r="E15" s="86">
        <f>'DetailsTS10.4(1)'!E19/(1+T10.1!$D15)</f>
        <v>0.54890106194690269</v>
      </c>
      <c r="F15" s="99">
        <f>'DetailsTS10.4(1)'!F19/(1+T10.1!$D15)</f>
        <v>0.16345336283185843</v>
      </c>
      <c r="G15" s="88">
        <f>'DetailsTS10.4(1)'!H19/(1+T10.1!$D15)</f>
        <v>0.15584530973451327</v>
      </c>
      <c r="H15" s="97">
        <f>'DetailsTS10.4(1)'!J19/(1+T10.1!$D15)</f>
        <v>0.12672247787610622</v>
      </c>
      <c r="I15" s="114">
        <f>'DetailsTS10.4(1)'!L19/(1+T10.1!$D15)</f>
        <v>0.1028799115044248</v>
      </c>
      <c r="J15" s="101">
        <f>'DetailsTS10.4(1)'!N19/(1+T10.1!$D15)</f>
        <v>1.7583274336283188E-2</v>
      </c>
    </row>
    <row r="16" spans="1:17" ht="16.2" thickBot="1">
      <c r="A16" s="102">
        <v>1912</v>
      </c>
      <c r="B16" s="103">
        <v>0.32478030000000002</v>
      </c>
      <c r="C16" s="117">
        <v>0.22116040000000001</v>
      </c>
      <c r="D16" s="105">
        <v>0.10362</v>
      </c>
      <c r="E16" s="106">
        <v>0.65382929999999995</v>
      </c>
      <c r="F16" s="110">
        <v>0.2430957</v>
      </c>
      <c r="G16" s="109">
        <v>0.19087419999999999</v>
      </c>
      <c r="H16" s="107">
        <v>0.13761010000000001</v>
      </c>
      <c r="I16" s="115">
        <v>8.22494E-2</v>
      </c>
      <c r="J16" s="112">
        <v>2.13904E-2</v>
      </c>
    </row>
    <row r="17" spans="1:10" ht="15.6" thickTop="1">
      <c r="A17" s="100"/>
      <c r="B17" s="180" t="s">
        <v>107</v>
      </c>
      <c r="C17" s="180"/>
      <c r="D17" s="180"/>
      <c r="E17" s="180"/>
      <c r="F17" s="180"/>
      <c r="G17" s="180"/>
      <c r="H17" s="180"/>
      <c r="I17" s="180"/>
      <c r="J17" s="181"/>
    </row>
    <row r="18" spans="1:10" ht="15.6">
      <c r="A18" s="85">
        <v>1872</v>
      </c>
      <c r="B18" s="95">
        <f>1-E18-J18</f>
        <v>0.42041686956521734</v>
      </c>
      <c r="C18" s="116">
        <f>B18-D18</f>
        <v>0.27041686956521738</v>
      </c>
      <c r="D18" s="96">
        <v>0.15</v>
      </c>
      <c r="E18" s="86">
        <f>'DetailsTS10.4(1)'!E24/(1+T10.1!$D18)</f>
        <v>0.55613226086956524</v>
      </c>
      <c r="F18" s="99">
        <f>'DetailsTS10.4(1)'!F24/(1+T10.1!$D18)</f>
        <v>0.13950434782608695</v>
      </c>
      <c r="G18" s="88">
        <f>'DetailsTS10.4(1)'!H24/(1+T10.1!$D18)</f>
        <v>0.22006956521739135</v>
      </c>
      <c r="H18" s="97">
        <f>'DetailsTS10.4(1)'!J24/(1+T10.1!$D18)</f>
        <v>0.12762382608695652</v>
      </c>
      <c r="I18" s="114">
        <f>'DetailsTS10.4(1)'!L24/(1+T10.1!$D18)</f>
        <v>6.893452173913045E-2</v>
      </c>
      <c r="J18" s="101">
        <f>'DetailsTS10.4(1)'!N24/(1+T10.1!$D18)</f>
        <v>2.3450869565217393E-2</v>
      </c>
    </row>
    <row r="19" spans="1:10" ht="16.2" thickBot="1">
      <c r="A19" s="102">
        <v>1912</v>
      </c>
      <c r="B19" s="103">
        <v>0.41248400000000002</v>
      </c>
      <c r="C19" s="117">
        <v>0.29625410000000002</v>
      </c>
      <c r="D19" s="105">
        <v>0.11622979999999999</v>
      </c>
      <c r="E19" s="106">
        <v>0.55384840000000002</v>
      </c>
      <c r="F19" s="110">
        <v>0.1389242</v>
      </c>
      <c r="G19" s="109">
        <v>0.17781540000000001</v>
      </c>
      <c r="H19" s="107">
        <v>0.14978710000000001</v>
      </c>
      <c r="I19" s="115">
        <v>8.7321800000000005E-2</v>
      </c>
      <c r="J19" s="112">
        <v>3.3667599999999999E-2</v>
      </c>
    </row>
    <row r="20" spans="1:10" ht="15.6" thickTop="1">
      <c r="A20" s="100"/>
      <c r="B20" s="180" t="s">
        <v>108</v>
      </c>
      <c r="C20" s="180"/>
      <c r="D20" s="180"/>
      <c r="E20" s="180"/>
      <c r="F20" s="180"/>
      <c r="G20" s="180"/>
      <c r="H20" s="180"/>
      <c r="I20" s="180"/>
      <c r="J20" s="181"/>
    </row>
    <row r="21" spans="1:10" ht="15.6">
      <c r="A21" s="85">
        <v>1872</v>
      </c>
      <c r="B21" s="95">
        <f>1-E21-J21</f>
        <v>0.26852460317460319</v>
      </c>
      <c r="C21" s="116">
        <f>B21-D21</f>
        <v>8.5246031746031847E-3</v>
      </c>
      <c r="D21" s="96">
        <v>0.26</v>
      </c>
      <c r="E21" s="86">
        <f>'DetailsTS10.4(1)'!E29/(1+T10.1!$D21)</f>
        <v>0.62422817460317459</v>
      </c>
      <c r="F21" s="99">
        <f>'DetailsTS10.4(1)'!F29/(1+T10.1!$D21)</f>
        <v>0.12596809523809524</v>
      </c>
      <c r="G21" s="88">
        <f>'DetailsTS10.4(1)'!H29/(1+T10.1!$D21)</f>
        <v>0.24609198412698413</v>
      </c>
      <c r="H21" s="97">
        <f>'DetailsTS10.4(1)'!J29/(1+T10.1!$D21)</f>
        <v>0.16122698412698411</v>
      </c>
      <c r="I21" s="114">
        <f>'DetailsTS10.4(1)'!L29/(1+T10.1!$D21)</f>
        <v>9.0941111111111111E-2</v>
      </c>
      <c r="J21" s="101">
        <f>'DetailsTS10.4(1)'!N29/(1+T10.1!$D21)</f>
        <v>0.10724722222222222</v>
      </c>
    </row>
    <row r="22" spans="1:10" ht="16.2" thickBot="1">
      <c r="A22" s="102">
        <v>1912</v>
      </c>
      <c r="B22" s="103">
        <v>0.3131449</v>
      </c>
      <c r="C22" s="117">
        <v>6.9927100000000006E-2</v>
      </c>
      <c r="D22" s="105">
        <v>0.24321780000000001</v>
      </c>
      <c r="E22" s="106">
        <v>0.58325329999999997</v>
      </c>
      <c r="F22" s="110">
        <v>0.1249325</v>
      </c>
      <c r="G22" s="109">
        <v>0.14436769999999999</v>
      </c>
      <c r="H22" s="107">
        <v>0.1385132</v>
      </c>
      <c r="I22" s="115">
        <v>0.17543999999999998</v>
      </c>
      <c r="J22" s="112">
        <v>0.10360179999999999</v>
      </c>
    </row>
    <row r="23" spans="1:10" ht="16.2" thickTop="1" thickBot="1">
      <c r="A23" s="92"/>
      <c r="B23" s="93"/>
      <c r="C23" s="93"/>
      <c r="D23" s="93"/>
      <c r="E23" s="93"/>
      <c r="F23" s="93"/>
      <c r="G23" s="93"/>
      <c r="H23" s="93"/>
      <c r="I23" s="93"/>
      <c r="J23" s="93"/>
    </row>
    <row r="24" spans="1:10" ht="15.6" thickTop="1">
      <c r="A24" s="182" t="s">
        <v>125</v>
      </c>
      <c r="B24" s="183"/>
      <c r="C24" s="183"/>
      <c r="D24" s="183"/>
      <c r="E24" s="183"/>
      <c r="F24" s="183"/>
      <c r="G24" s="183"/>
      <c r="H24" s="183"/>
      <c r="I24" s="183"/>
      <c r="J24" s="184"/>
    </row>
    <row r="25" spans="1:10" ht="15.6" thickBot="1">
      <c r="A25" s="185"/>
      <c r="B25" s="186"/>
      <c r="C25" s="186"/>
      <c r="D25" s="186"/>
      <c r="E25" s="186"/>
      <c r="F25" s="186"/>
      <c r="G25" s="186"/>
      <c r="H25" s="186"/>
      <c r="I25" s="186"/>
      <c r="J25" s="187"/>
    </row>
    <row r="26" spans="1:10" ht="15.6" thickTop="1"/>
  </sheetData>
  <mergeCells count="17">
    <mergeCell ref="B17:J17"/>
    <mergeCell ref="B20:J20"/>
    <mergeCell ref="A24:J25"/>
    <mergeCell ref="B11:J11"/>
    <mergeCell ref="B14:J14"/>
    <mergeCell ref="D6:D10"/>
    <mergeCell ref="A4:J4"/>
    <mergeCell ref="B5:J5"/>
    <mergeCell ref="A6:A10"/>
    <mergeCell ref="B6:B10"/>
    <mergeCell ref="E6:E10"/>
    <mergeCell ref="F6:F10"/>
    <mergeCell ref="G6:G10"/>
    <mergeCell ref="J6:J10"/>
    <mergeCell ref="H6:H10"/>
    <mergeCell ref="I6:I10"/>
    <mergeCell ref="C6:C10"/>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1:AM142"/>
  <sheetViews>
    <sheetView tabSelected="1" workbookViewId="0">
      <pane xSplit="1" ySplit="5" topLeftCell="B27" activePane="bottomRight" state="frozen"/>
      <selection pane="topRight" activeCell="B1" sqref="B1"/>
      <selection pane="bottomLeft" activeCell="A10" sqref="A10"/>
      <selection pane="bottomRight" activeCell="A43" sqref="A43"/>
    </sheetView>
  </sheetViews>
  <sheetFormatPr baseColWidth="10" defaultRowHeight="13.2"/>
  <cols>
    <col min="1" max="1" width="15.77734375" customWidth="1"/>
    <col min="2" max="17" width="10.77734375" customWidth="1"/>
    <col min="18" max="39" width="12.77734375" customWidth="1"/>
  </cols>
  <sheetData>
    <row r="1" spans="1:39" ht="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5.6" thickBot="1">
      <c r="A2" s="1"/>
      <c r="B2" s="2"/>
      <c r="C2" s="2"/>
      <c r="D2" s="2"/>
      <c r="E2" s="2"/>
      <c r="F2" s="2"/>
      <c r="G2" s="2"/>
      <c r="H2" s="2"/>
      <c r="I2" s="2"/>
      <c r="J2" s="2"/>
      <c r="K2" s="2"/>
      <c r="L2" s="2"/>
      <c r="M2" s="2"/>
      <c r="N2" s="2"/>
      <c r="O2" s="2"/>
      <c r="P2" s="2"/>
      <c r="Q2" s="2"/>
      <c r="R2" s="1"/>
      <c r="S2" s="1"/>
      <c r="T2" s="1"/>
      <c r="U2" s="1"/>
      <c r="V2" s="1"/>
      <c r="W2" s="1"/>
      <c r="X2" s="1"/>
      <c r="Y2" s="1"/>
      <c r="Z2" s="1"/>
      <c r="AA2" s="1"/>
      <c r="AB2" s="1"/>
      <c r="AC2" s="1"/>
      <c r="AD2" s="1"/>
      <c r="AE2" s="1"/>
      <c r="AF2" s="1"/>
      <c r="AG2" s="1"/>
      <c r="AH2" s="1"/>
      <c r="AI2" s="1"/>
      <c r="AJ2" s="1"/>
      <c r="AK2" s="1"/>
      <c r="AL2" s="1"/>
      <c r="AM2" s="1"/>
    </row>
    <row r="3" spans="1:39" ht="34.799999999999997" customHeight="1" thickTop="1" thickBot="1">
      <c r="A3" s="188" t="s">
        <v>109</v>
      </c>
      <c r="B3" s="189"/>
      <c r="C3" s="189"/>
      <c r="D3" s="189"/>
      <c r="E3" s="189"/>
      <c r="F3" s="189"/>
      <c r="G3" s="189"/>
      <c r="H3" s="189"/>
      <c r="I3" s="189"/>
      <c r="J3" s="189"/>
      <c r="K3" s="189"/>
      <c r="L3" s="189"/>
      <c r="M3" s="189"/>
      <c r="N3" s="189"/>
      <c r="O3" s="189"/>
      <c r="P3" s="189"/>
      <c r="Q3" s="190"/>
      <c r="R3" s="1"/>
      <c r="S3" s="1"/>
      <c r="T3" s="1"/>
      <c r="AF3" s="1"/>
      <c r="AG3" s="1"/>
      <c r="AH3" s="1"/>
      <c r="AI3" s="1"/>
      <c r="AJ3" s="1"/>
      <c r="AK3" s="1"/>
      <c r="AL3" s="1"/>
      <c r="AM3" s="1"/>
    </row>
    <row r="4" spans="1:39" ht="25.05" customHeight="1" thickTop="1" thickBot="1">
      <c r="A4" s="195" t="s">
        <v>113</v>
      </c>
      <c r="B4" s="191" t="s">
        <v>0</v>
      </c>
      <c r="C4" s="192"/>
      <c r="D4" s="192"/>
      <c r="E4" s="194"/>
      <c r="F4" s="191" t="s">
        <v>110</v>
      </c>
      <c r="G4" s="192"/>
      <c r="H4" s="193"/>
      <c r="I4" s="191" t="s">
        <v>111</v>
      </c>
      <c r="J4" s="192"/>
      <c r="K4" s="192"/>
      <c r="L4" s="191" t="s">
        <v>112</v>
      </c>
      <c r="M4" s="192"/>
      <c r="N4" s="193"/>
      <c r="O4" s="191" t="s">
        <v>88</v>
      </c>
      <c r="P4" s="192"/>
      <c r="Q4" s="193"/>
      <c r="R4" s="1"/>
      <c r="S4" s="1"/>
      <c r="T4" s="1"/>
      <c r="AF4" s="1"/>
      <c r="AG4" s="1"/>
      <c r="AH4" s="1"/>
      <c r="AI4" s="1"/>
      <c r="AJ4" s="1"/>
      <c r="AK4" s="1"/>
      <c r="AL4" s="1"/>
      <c r="AM4" s="1"/>
    </row>
    <row r="5" spans="1:39" ht="60" customHeight="1" thickTop="1" thickBot="1">
      <c r="A5" s="196"/>
      <c r="B5" s="119" t="s">
        <v>1</v>
      </c>
      <c r="C5" s="120" t="s">
        <v>2</v>
      </c>
      <c r="D5" s="121" t="s">
        <v>3</v>
      </c>
      <c r="E5" s="120" t="s">
        <v>43</v>
      </c>
      <c r="F5" s="119" t="s">
        <v>1</v>
      </c>
      <c r="G5" s="120" t="s">
        <v>2</v>
      </c>
      <c r="H5" s="121" t="s">
        <v>3</v>
      </c>
      <c r="I5" s="119" t="s">
        <v>1</v>
      </c>
      <c r="J5" s="120" t="s">
        <v>2</v>
      </c>
      <c r="K5" s="120" t="s">
        <v>3</v>
      </c>
      <c r="L5" s="119" t="s">
        <v>1</v>
      </c>
      <c r="M5" s="120" t="s">
        <v>2</v>
      </c>
      <c r="N5" s="121" t="s">
        <v>3</v>
      </c>
      <c r="O5" s="119" t="s">
        <v>1</v>
      </c>
      <c r="P5" s="120" t="s">
        <v>2</v>
      </c>
      <c r="Q5" s="121" t="s">
        <v>3</v>
      </c>
      <c r="R5" s="1"/>
      <c r="S5" s="1"/>
      <c r="T5" s="1"/>
      <c r="AF5" s="1"/>
      <c r="AG5" s="1"/>
      <c r="AH5" s="1"/>
      <c r="AI5" s="1"/>
      <c r="AJ5" s="1"/>
      <c r="AK5" s="1"/>
      <c r="AL5" s="1"/>
      <c r="AM5" s="1"/>
    </row>
    <row r="6" spans="1:39" ht="15.6" thickTop="1">
      <c r="A6" s="3">
        <v>1810</v>
      </c>
      <c r="B6" s="125">
        <f>TS10.1DetailsFR!F6</f>
        <v>0.79878781686866995</v>
      </c>
      <c r="C6" s="4">
        <f>TS10.1DetailsFR!G6</f>
        <v>0.45593151305624879</v>
      </c>
      <c r="D6" s="5">
        <f>TS10.1DetailsFR!H6</f>
        <v>0.17142071392658892</v>
      </c>
      <c r="E6" s="7">
        <f>TS10.1DetailsFR!I6</f>
        <v>0.53736799501867993</v>
      </c>
      <c r="F6" s="6">
        <f>0.28+G6</f>
        <v>0.82900000000000007</v>
      </c>
      <c r="G6" s="7">
        <v>0.54900000000000004</v>
      </c>
      <c r="H6" s="5"/>
      <c r="I6" s="6">
        <v>0.57999999999999996</v>
      </c>
      <c r="J6" s="7">
        <v>0.25</v>
      </c>
      <c r="K6" s="5"/>
      <c r="L6" s="6">
        <f>0.28+M6</f>
        <v>0.83900000000000008</v>
      </c>
      <c r="M6" s="7">
        <v>0.55900000000000005</v>
      </c>
      <c r="N6" s="5"/>
      <c r="O6" s="6">
        <f>(B6+F6+L6)/3</f>
        <v>0.82226260562289</v>
      </c>
      <c r="P6" s="7">
        <f>(C6+G6+M6)/3</f>
        <v>0.52131050435208293</v>
      </c>
      <c r="Q6" s="5"/>
      <c r="R6" s="1"/>
      <c r="S6" s="1"/>
      <c r="T6" s="1"/>
      <c r="AF6" s="1"/>
      <c r="AG6" s="1"/>
      <c r="AH6" s="1"/>
      <c r="AI6" s="1"/>
      <c r="AJ6" s="1"/>
      <c r="AK6" s="1"/>
      <c r="AL6" s="1"/>
      <c r="AM6" s="1"/>
    </row>
    <row r="7" spans="1:39" ht="15">
      <c r="A7" s="3">
        <v>1820</v>
      </c>
      <c r="B7" s="123">
        <f>TS10.1DetailsFR!F7</f>
        <v>0.81844283582955368</v>
      </c>
      <c r="C7" s="4">
        <f>TS10.1DetailsFR!G7</f>
        <v>0.46715019008754644</v>
      </c>
      <c r="D7" s="5">
        <f>TS10.1DetailsFR!H7</f>
        <v>0.18978764855356883</v>
      </c>
      <c r="E7" s="7">
        <f>TS10.1DetailsFR!I7</f>
        <v>0.59012457540760865</v>
      </c>
      <c r="F7" s="6"/>
      <c r="G7" s="7"/>
      <c r="H7" s="5"/>
      <c r="I7" s="9"/>
      <c r="J7" s="10"/>
      <c r="K7" s="8"/>
      <c r="L7" s="6"/>
      <c r="M7" s="7"/>
      <c r="N7" s="5"/>
      <c r="O7" s="6"/>
      <c r="P7" s="7"/>
      <c r="Q7" s="5"/>
      <c r="R7" s="1"/>
      <c r="S7" s="1"/>
      <c r="T7" s="1"/>
      <c r="AF7" s="1"/>
      <c r="AG7" s="1"/>
      <c r="AH7" s="1"/>
      <c r="AI7" s="1"/>
      <c r="AJ7" s="1"/>
      <c r="AK7" s="1"/>
      <c r="AL7" s="1"/>
      <c r="AM7" s="1"/>
    </row>
    <row r="8" spans="1:39" ht="15">
      <c r="A8" s="3">
        <v>1830</v>
      </c>
      <c r="B8" s="123">
        <f>TS10.1DetailsFR!F8</f>
        <v>0.83221103402123842</v>
      </c>
      <c r="C8" s="4">
        <f>TS10.1DetailsFR!G8</f>
        <v>0.47500879196032031</v>
      </c>
      <c r="D8" s="5">
        <f>TS10.1DetailsFR!H8</f>
        <v>0.17124310760805297</v>
      </c>
      <c r="E8" s="7">
        <f>TS10.1DetailsFR!I8</f>
        <v>0.51966429516876245</v>
      </c>
      <c r="F8" s="6"/>
      <c r="G8" s="7"/>
      <c r="H8" s="5"/>
      <c r="I8" s="9"/>
      <c r="J8" s="10"/>
      <c r="K8" s="8"/>
      <c r="L8" s="6"/>
      <c r="M8" s="7"/>
      <c r="N8" s="5"/>
      <c r="O8" s="6"/>
      <c r="P8" s="7"/>
      <c r="Q8" s="5"/>
      <c r="R8" s="1"/>
      <c r="S8" s="1"/>
      <c r="T8" s="1"/>
      <c r="AF8" s="1"/>
      <c r="AG8" s="1"/>
      <c r="AH8" s="1"/>
      <c r="AI8" s="1"/>
      <c r="AJ8" s="1"/>
      <c r="AK8" s="1"/>
      <c r="AL8" s="1"/>
      <c r="AM8" s="1"/>
    </row>
    <row r="9" spans="1:39" ht="15">
      <c r="A9" s="3">
        <f>A8+10</f>
        <v>1840</v>
      </c>
      <c r="B9" s="123">
        <f>TS10.1DetailsFR!F9</f>
        <v>0.80414484693172894</v>
      </c>
      <c r="C9" s="4">
        <f>TS10.1DetailsFR!G9</f>
        <v>0.45955143361743178</v>
      </c>
      <c r="D9" s="5">
        <f>TS10.1DetailsFR!H9</f>
        <v>0.15487354778056128</v>
      </c>
      <c r="E9" s="7">
        <f>TS10.1DetailsFR!I9</f>
        <v>0.52554586164298955</v>
      </c>
      <c r="F9" s="6"/>
      <c r="G9" s="7"/>
      <c r="H9" s="5"/>
      <c r="I9" s="9"/>
      <c r="J9" s="10"/>
      <c r="K9" s="8"/>
      <c r="L9" s="6"/>
      <c r="M9" s="7"/>
      <c r="N9" s="5"/>
      <c r="O9" s="6"/>
      <c r="P9" s="7"/>
      <c r="Q9" s="5"/>
      <c r="R9" s="1"/>
      <c r="S9" s="1"/>
      <c r="T9" s="1"/>
      <c r="AF9" s="1"/>
      <c r="AG9" s="1"/>
      <c r="AH9" s="1"/>
      <c r="AI9" s="1"/>
      <c r="AJ9" s="1"/>
      <c r="AK9" s="1"/>
      <c r="AL9" s="1"/>
      <c r="AM9" s="1"/>
    </row>
    <row r="10" spans="1:39" ht="15">
      <c r="A10" s="3">
        <f t="shared" ref="A10:A26" si="0">A9+10</f>
        <v>1850</v>
      </c>
      <c r="B10" s="123">
        <f>TS10.1DetailsFR!F10</f>
        <v>0.82439427798707998</v>
      </c>
      <c r="C10" s="4">
        <f>TS10.1DetailsFR!G10</f>
        <v>0.5027016952203005</v>
      </c>
      <c r="D10" s="5">
        <f>TS10.1DetailsFR!H10</f>
        <v>0.19353755853940741</v>
      </c>
      <c r="E10" s="7">
        <f>TS10.1DetailsFR!I10</f>
        <v>0.58579113145142681</v>
      </c>
      <c r="F10" s="6"/>
      <c r="G10" s="7"/>
      <c r="H10" s="5"/>
      <c r="I10" s="9"/>
      <c r="J10" s="10"/>
      <c r="K10" s="8"/>
      <c r="L10" s="6"/>
      <c r="M10" s="7"/>
      <c r="N10" s="5"/>
      <c r="O10" s="6"/>
      <c r="P10" s="7"/>
      <c r="Q10" s="5"/>
      <c r="R10" s="1"/>
      <c r="S10" s="1"/>
      <c r="T10" s="1"/>
      <c r="AF10" s="1"/>
      <c r="AG10" s="1"/>
      <c r="AH10" s="1"/>
      <c r="AI10" s="1"/>
      <c r="AJ10" s="1"/>
      <c r="AK10" s="1"/>
      <c r="AL10" s="1"/>
      <c r="AM10" s="1"/>
    </row>
    <row r="11" spans="1:39" ht="15">
      <c r="A11" s="3">
        <f t="shared" si="0"/>
        <v>1860</v>
      </c>
      <c r="B11" s="123">
        <f>TS10.1DetailsFR!F11</f>
        <v>0.83710186801244069</v>
      </c>
      <c r="C11" s="4">
        <f>TS10.1DetailsFR!G11</f>
        <v>0.51995356238406853</v>
      </c>
      <c r="D11" s="5">
        <f>TS10.1DetailsFR!H11</f>
        <v>0.18299197793155286</v>
      </c>
      <c r="E11" s="7">
        <f>TS10.1DetailsFR!I11</f>
        <v>0.55113597689391669</v>
      </c>
      <c r="F11" s="6"/>
      <c r="G11" s="7"/>
      <c r="H11" s="5"/>
      <c r="I11" s="9"/>
      <c r="J11" s="10"/>
      <c r="K11" s="8"/>
      <c r="L11" s="6"/>
      <c r="M11" s="7"/>
      <c r="N11" s="5"/>
      <c r="O11" s="6"/>
      <c r="P11" s="7"/>
      <c r="Q11" s="5"/>
      <c r="R11" s="1"/>
      <c r="S11" s="1"/>
      <c r="T11" s="1"/>
      <c r="AF11" s="1"/>
      <c r="AG11" s="1"/>
      <c r="AH11" s="1"/>
      <c r="AI11" s="1"/>
      <c r="AJ11" s="1"/>
      <c r="AK11" s="1"/>
      <c r="AL11" s="1"/>
      <c r="AM11" s="1"/>
    </row>
    <row r="12" spans="1:39" ht="15">
      <c r="A12" s="3">
        <f t="shared" si="0"/>
        <v>1870</v>
      </c>
      <c r="B12" s="123">
        <f>TS10.1DetailsFR!F12</f>
        <v>0.81811647781710983</v>
      </c>
      <c r="C12" s="4">
        <f>TS10.1DetailsFR!G12</f>
        <v>0.5035582695387667</v>
      </c>
      <c r="D12" s="5">
        <f>TS10.1DetailsFR!H12</f>
        <v>0.18299868663009003</v>
      </c>
      <c r="E12" s="7">
        <f>TS10.1DetailsFR!I12</f>
        <v>0.55676291712813597</v>
      </c>
      <c r="F12" s="6">
        <f>0.26+G12</f>
        <v>0.871</v>
      </c>
      <c r="G12" s="7">
        <v>0.61099999999999999</v>
      </c>
      <c r="H12" s="5"/>
      <c r="I12" s="6">
        <v>0.71</v>
      </c>
      <c r="J12" s="7">
        <v>0.32</v>
      </c>
      <c r="K12" s="8"/>
      <c r="L12" s="6">
        <f>(0.8834+0.8599)/2</f>
        <v>0.87165000000000004</v>
      </c>
      <c r="M12" s="7">
        <f>(0.6046+0.5407)/2</f>
        <v>0.57264999999999999</v>
      </c>
      <c r="N12" s="5">
        <f>(0.356+0.2355)/2</f>
        <v>0.29574999999999996</v>
      </c>
      <c r="O12" s="6">
        <f>(B12+F12+L12)/3</f>
        <v>0.85358882593903651</v>
      </c>
      <c r="P12" s="7">
        <f>(C12+G12+M12)/3</f>
        <v>0.56240275651292215</v>
      </c>
      <c r="Q12" s="5"/>
      <c r="R12" s="1"/>
      <c r="S12" s="1"/>
      <c r="T12" s="1"/>
      <c r="AF12" s="1"/>
      <c r="AG12" s="1"/>
      <c r="AH12" s="1"/>
      <c r="AI12" s="1"/>
      <c r="AJ12" s="1"/>
      <c r="AK12" s="1"/>
      <c r="AL12" s="1"/>
      <c r="AM12" s="1"/>
    </row>
    <row r="13" spans="1:39" ht="15">
      <c r="A13" s="3">
        <f t="shared" si="0"/>
        <v>1880</v>
      </c>
      <c r="B13" s="123">
        <f>TS10.1DetailsFR!F13</f>
        <v>0.84641240257850958</v>
      </c>
      <c r="C13" s="4">
        <f>TS10.1DetailsFR!G13</f>
        <v>0.4950721877925417</v>
      </c>
      <c r="D13" s="5">
        <f>TS10.1DetailsFR!H13</f>
        <v>0.21143824581214521</v>
      </c>
      <c r="E13" s="7">
        <f>TS10.1DetailsFR!I13</f>
        <v>0.61871509683711867</v>
      </c>
      <c r="F13" s="6"/>
      <c r="G13" s="7"/>
      <c r="H13" s="5"/>
      <c r="I13" s="6"/>
      <c r="J13" s="7"/>
      <c r="K13" s="5"/>
      <c r="L13" s="6"/>
      <c r="M13" s="7"/>
      <c r="N13" s="5"/>
      <c r="O13" s="6"/>
      <c r="P13" s="7"/>
      <c r="Q13" s="5"/>
      <c r="R13" s="1"/>
      <c r="S13" s="1"/>
      <c r="T13" s="1"/>
      <c r="AF13" s="1"/>
      <c r="AG13" s="1"/>
      <c r="AH13" s="1"/>
      <c r="AI13" s="1"/>
      <c r="AJ13" s="1"/>
      <c r="AK13" s="1"/>
      <c r="AL13" s="1"/>
      <c r="AM13" s="1"/>
    </row>
    <row r="14" spans="1:39" ht="15">
      <c r="A14" s="3">
        <f t="shared" si="0"/>
        <v>1890</v>
      </c>
      <c r="B14" s="123">
        <f>TS10.1DetailsFR!F14</f>
        <v>0.84744937925503283</v>
      </c>
      <c r="C14" s="4">
        <f>TS10.1DetailsFR!G14</f>
        <v>0.51142198962738628</v>
      </c>
      <c r="D14" s="5">
        <f>TS10.1DetailsFR!H14</f>
        <v>0.20212120774149051</v>
      </c>
      <c r="E14" s="7">
        <f>TS10.1DetailsFR!I14</f>
        <v>0.58152291323100347</v>
      </c>
      <c r="F14" s="6"/>
      <c r="G14" s="7"/>
      <c r="H14" s="5"/>
      <c r="I14" s="6"/>
      <c r="J14" s="7"/>
      <c r="K14" s="5"/>
      <c r="L14" s="6"/>
      <c r="M14" s="7"/>
      <c r="N14" s="5"/>
      <c r="O14" s="6"/>
      <c r="P14" s="7"/>
      <c r="Q14" s="5"/>
      <c r="R14" s="1"/>
      <c r="S14" s="1"/>
      <c r="T14" s="1"/>
      <c r="AF14" s="1"/>
      <c r="AG14" s="1"/>
      <c r="AH14" s="1"/>
      <c r="AI14" s="1"/>
      <c r="AJ14" s="1"/>
      <c r="AK14" s="1"/>
      <c r="AL14" s="1"/>
      <c r="AM14" s="1"/>
    </row>
    <row r="15" spans="1:39" ht="15">
      <c r="A15" s="3">
        <f t="shared" si="0"/>
        <v>1900</v>
      </c>
      <c r="B15" s="123">
        <f>TS10.1DetailsFR!F15</f>
        <v>0.87341805503210768</v>
      </c>
      <c r="C15" s="4">
        <f>TS10.1DetailsFR!G15</f>
        <v>0.58667125757620031</v>
      </c>
      <c r="D15" s="5">
        <f>TS10.1DetailsFR!H15</f>
        <v>0.28082988143913723</v>
      </c>
      <c r="E15" s="7">
        <f>TS10.1DetailsFR!I15</f>
        <v>0.66071699885519708</v>
      </c>
      <c r="F15" s="6"/>
      <c r="G15" s="7"/>
      <c r="H15" s="5"/>
      <c r="I15" s="6"/>
      <c r="J15" s="7"/>
      <c r="K15" s="5"/>
      <c r="L15" s="6"/>
      <c r="M15" s="7"/>
      <c r="N15" s="5"/>
      <c r="O15" s="6"/>
      <c r="P15" s="7"/>
      <c r="Q15" s="5"/>
      <c r="R15" s="1"/>
      <c r="S15" s="1"/>
      <c r="T15" s="1"/>
      <c r="AF15" s="1"/>
      <c r="AG15" s="1"/>
      <c r="AH15" s="1"/>
      <c r="AI15" s="1"/>
      <c r="AJ15" s="1"/>
      <c r="AK15" s="1"/>
      <c r="AL15" s="1"/>
      <c r="AM15" s="1"/>
    </row>
    <row r="16" spans="1:39" ht="15">
      <c r="A16" s="3">
        <v>1910</v>
      </c>
      <c r="B16" s="123">
        <f>TS10.1DetailsFR!F16</f>
        <v>0.88496133047384407</v>
      </c>
      <c r="C16" s="4">
        <f>TS10.1DetailsFR!G16</f>
        <v>0.60499451965336581</v>
      </c>
      <c r="D16" s="5">
        <f>TS10.1DetailsFR!H16</f>
        <v>0.28975911158897133</v>
      </c>
      <c r="E16" s="7">
        <f>TS10.1DetailsFR!I16</f>
        <v>0.70720904584200417</v>
      </c>
      <c r="F16" s="6">
        <v>0.92</v>
      </c>
      <c r="G16" s="7">
        <v>0.69</v>
      </c>
      <c r="H16" s="5"/>
      <c r="I16" s="6">
        <f>TS10.1DetailsUS!I6/100</f>
        <v>0.81129751369058767</v>
      </c>
      <c r="J16" s="7">
        <f>TS10.1DetailsUS!J6/100</f>
        <v>0.45129751369058757</v>
      </c>
      <c r="K16" s="7">
        <f>TS10.1DetailsUS!K6/100</f>
        <v>0.24824684660604698</v>
      </c>
      <c r="L16" s="6">
        <f>0.8815</f>
        <v>0.88149999999999995</v>
      </c>
      <c r="M16" s="7">
        <v>0.61099999999999999</v>
      </c>
      <c r="N16" s="5">
        <f>(0.317+0.2701)/200%</f>
        <v>0.29354999999999998</v>
      </c>
      <c r="O16" s="6">
        <f t="shared" ref="O16:O26" si="1">(B16+F16+L16)/3</f>
        <v>0.89548711015794813</v>
      </c>
      <c r="P16" s="7">
        <f t="shared" ref="P16:P26" si="2">(C16+G16+M16)/3</f>
        <v>0.63533150655112192</v>
      </c>
      <c r="Q16" s="5"/>
      <c r="R16" s="1"/>
      <c r="S16" s="1"/>
      <c r="T16" s="1"/>
      <c r="AF16" s="1"/>
      <c r="AG16" s="1"/>
      <c r="AH16" s="1"/>
      <c r="AI16" s="1"/>
      <c r="AJ16" s="1"/>
      <c r="AK16" s="1"/>
      <c r="AL16" s="1"/>
      <c r="AM16" s="1"/>
    </row>
    <row r="17" spans="1:39" ht="15">
      <c r="A17" s="3">
        <v>1920</v>
      </c>
      <c r="B17" s="123">
        <f>TS10.1DetailsFR!F17</f>
        <v>0.81656278893300427</v>
      </c>
      <c r="C17" s="4">
        <f>TS10.1DetailsFR!G17</f>
        <v>0.49234387142014008</v>
      </c>
      <c r="D17" s="5">
        <f>TS10.1DetailsFR!H17</f>
        <v>0.23106962239195156</v>
      </c>
      <c r="E17" s="7">
        <f>TS10.1DetailsFR!I17</f>
        <v>0.60032794564370617</v>
      </c>
      <c r="F17" s="6">
        <v>0.89</v>
      </c>
      <c r="G17" s="7">
        <v>0.61</v>
      </c>
      <c r="H17" s="5"/>
      <c r="I17" s="6">
        <f>TS10.1DetailsUS!I7/100</f>
        <v>0.79726901613369217</v>
      </c>
      <c r="J17" s="7">
        <f>TS10.1DetailsUS!J7/100</f>
        <v>0.43726901613369229</v>
      </c>
      <c r="K17" s="7">
        <f>TS10.1DetailsUS!K7/100</f>
        <v>0.22907241790337418</v>
      </c>
      <c r="L17" s="6">
        <v>0.87690000000000001</v>
      </c>
      <c r="M17" s="7">
        <v>0.53790000000000004</v>
      </c>
      <c r="N17" s="5"/>
      <c r="O17" s="6">
        <f t="shared" si="1"/>
        <v>0.86115426297766806</v>
      </c>
      <c r="P17" s="7">
        <f t="shared" si="2"/>
        <v>0.54674795714004676</v>
      </c>
      <c r="Q17" s="5"/>
      <c r="R17" s="1"/>
      <c r="S17" s="1"/>
      <c r="T17" s="1"/>
      <c r="AF17" s="1"/>
      <c r="AG17" s="1"/>
      <c r="AH17" s="1"/>
      <c r="AI17" s="1"/>
      <c r="AJ17" s="1"/>
      <c r="AK17" s="1"/>
      <c r="AL17" s="1"/>
      <c r="AM17" s="1"/>
    </row>
    <row r="18" spans="1:39" ht="15">
      <c r="A18" s="3">
        <v>1930</v>
      </c>
      <c r="B18" s="123">
        <f>TS10.1DetailsFR!F18</f>
        <v>0.79958626352055417</v>
      </c>
      <c r="C18" s="4">
        <f>TS10.1DetailsFR!G18</f>
        <v>0.47351360103099133</v>
      </c>
      <c r="D18" s="5">
        <f>TS10.1DetailsFR!H18</f>
        <v>0.22364816902078286</v>
      </c>
      <c r="E18" s="7">
        <f>TS10.1DetailsFR!I18</f>
        <v>0.54763206318445057</v>
      </c>
      <c r="F18" s="6">
        <v>0.85</v>
      </c>
      <c r="G18" s="7">
        <v>0.55000000000000004</v>
      </c>
      <c r="H18" s="5"/>
      <c r="I18" s="6">
        <f>TS10.1DetailsUS!I8/100</f>
        <v>0.73405963421263221</v>
      </c>
      <c r="J18" s="7">
        <f>TS10.1DetailsUS!J8/100</f>
        <v>0.37405963421263222</v>
      </c>
      <c r="K18" s="7">
        <f>TS10.1DetailsUS!K8/100</f>
        <v>0.20084183665366115</v>
      </c>
      <c r="L18" s="6">
        <v>0.83550000000000002</v>
      </c>
      <c r="M18" s="7">
        <v>0.42770000000000002</v>
      </c>
      <c r="N18" s="5"/>
      <c r="O18" s="6">
        <f t="shared" si="1"/>
        <v>0.82836208784018472</v>
      </c>
      <c r="P18" s="7">
        <f t="shared" si="2"/>
        <v>0.48373786701033045</v>
      </c>
      <c r="Q18" s="5"/>
      <c r="R18" s="1"/>
      <c r="S18" s="1"/>
      <c r="T18" s="1"/>
      <c r="AF18" s="1"/>
      <c r="AG18" s="1"/>
      <c r="AH18" s="1"/>
      <c r="AI18" s="1"/>
      <c r="AJ18" s="1"/>
      <c r="AK18" s="1"/>
      <c r="AL18" s="1"/>
      <c r="AM18" s="1"/>
    </row>
    <row r="19" spans="1:39" ht="15">
      <c r="A19" s="3">
        <f t="shared" si="0"/>
        <v>1940</v>
      </c>
      <c r="B19" s="123">
        <f>TS10.1DetailsFR!F19</f>
        <v>0.75779225449707599</v>
      </c>
      <c r="C19" s="4">
        <f>TS10.1DetailsFR!G19</f>
        <v>0.3630260303208378</v>
      </c>
      <c r="D19" s="5">
        <f>TS10.1DetailsFR!H19</f>
        <v>0.1367665907496971</v>
      </c>
      <c r="E19" s="7">
        <f>TS10.1DetailsFR!I19</f>
        <v>0.52411586720016345</v>
      </c>
      <c r="F19" s="6"/>
      <c r="G19" s="7"/>
      <c r="H19" s="5"/>
      <c r="I19" s="6">
        <f>TS10.1DetailsUS!I9/100</f>
        <v>0.66389486443707002</v>
      </c>
      <c r="J19" s="7">
        <f>TS10.1DetailsUS!J9/100</f>
        <v>0.30389486443706998</v>
      </c>
      <c r="K19" s="7">
        <f>TS10.1DetailsUS!K9/100</f>
        <v>0.13501597440045224</v>
      </c>
      <c r="L19" s="6">
        <v>0.83169999999999999</v>
      </c>
      <c r="M19" s="7">
        <v>0.37690000000000001</v>
      </c>
      <c r="N19" s="5">
        <v>0.17699999999999999</v>
      </c>
      <c r="O19" s="6"/>
      <c r="P19" s="7"/>
      <c r="Q19" s="5"/>
      <c r="R19" s="1"/>
      <c r="S19" s="1"/>
      <c r="T19" s="1"/>
      <c r="AF19" s="1"/>
      <c r="AG19" s="1"/>
      <c r="AH19" s="1"/>
      <c r="AI19" s="1"/>
      <c r="AJ19" s="1"/>
      <c r="AK19" s="1"/>
      <c r="AL19" s="1"/>
      <c r="AM19" s="1"/>
    </row>
    <row r="20" spans="1:39" ht="15">
      <c r="A20" s="3">
        <f t="shared" si="0"/>
        <v>1950</v>
      </c>
      <c r="B20" s="123">
        <f>TS10.1DetailsFR!F20</f>
        <v>0.72796470071456387</v>
      </c>
      <c r="C20" s="4">
        <f>TS10.1DetailsFR!G20</f>
        <v>0.33403255861281123</v>
      </c>
      <c r="D20" s="5">
        <f>TS10.1DetailsFR!H20</f>
        <v>0.12062614946961507</v>
      </c>
      <c r="E20" s="7">
        <f>TS10.1DetailsFR!I20</f>
        <v>0.38855726017530551</v>
      </c>
      <c r="F20" s="6">
        <v>0.76</v>
      </c>
      <c r="G20" s="7">
        <v>0.47199999999999998</v>
      </c>
      <c r="H20" s="5"/>
      <c r="I20" s="6">
        <f>TS10.1DetailsUS!I10/100</f>
        <v>0.65665535237286665</v>
      </c>
      <c r="J20" s="7">
        <f>TS10.1DetailsUS!J10/100</f>
        <v>0.29665535237286661</v>
      </c>
      <c r="K20" s="7">
        <f>TS10.1DetailsUS!K10/100</f>
        <v>0.12277391790250029</v>
      </c>
      <c r="L20" s="6">
        <v>0.77290000000000003</v>
      </c>
      <c r="M20" s="7">
        <v>0.3281</v>
      </c>
      <c r="N20" s="5">
        <v>9.6500000000000002E-2</v>
      </c>
      <c r="O20" s="6">
        <f t="shared" si="1"/>
        <v>0.7536215669048546</v>
      </c>
      <c r="P20" s="7">
        <f t="shared" si="2"/>
        <v>0.37804418620427044</v>
      </c>
      <c r="Q20" s="5"/>
      <c r="R20" s="1"/>
      <c r="S20" s="1"/>
      <c r="T20" s="1"/>
      <c r="AF20" s="1"/>
      <c r="AG20" s="1"/>
      <c r="AH20" s="1"/>
      <c r="AI20" s="1"/>
      <c r="AJ20" s="1"/>
      <c r="AK20" s="1"/>
      <c r="AL20" s="1"/>
      <c r="AM20" s="1"/>
    </row>
    <row r="21" spans="1:39" ht="15">
      <c r="A21" s="3">
        <f t="shared" si="0"/>
        <v>1960</v>
      </c>
      <c r="B21" s="123">
        <f>TS10.1DetailsFR!F21</f>
        <v>0.69942625870271646</v>
      </c>
      <c r="C21" s="4">
        <f>TS10.1DetailsFR!G21</f>
        <v>0.31896407642836389</v>
      </c>
      <c r="D21" s="5">
        <f>TS10.1DetailsFR!H21</f>
        <v>0.11488856035073748</v>
      </c>
      <c r="E21" s="7">
        <f>TS10.1DetailsFR!I21</f>
        <v>0.35285395430221905</v>
      </c>
      <c r="F21" s="6">
        <v>0.71499999999999997</v>
      </c>
      <c r="G21" s="7">
        <v>0.33900000000000002</v>
      </c>
      <c r="H21" s="5"/>
      <c r="I21" s="6">
        <f>TS10.1DetailsUS!I11/100</f>
        <v>0.67</v>
      </c>
      <c r="J21" s="7">
        <f>TS10.1DetailsUS!J11/100</f>
        <v>0.314</v>
      </c>
      <c r="K21" s="7">
        <f>TS10.1DetailsUS!K11/100</f>
        <v>0.13439582000217187</v>
      </c>
      <c r="L21" s="6">
        <v>0.63229999999999997</v>
      </c>
      <c r="M21" s="7">
        <v>0.2341</v>
      </c>
      <c r="N21" s="5">
        <v>8.1699999999999995E-2</v>
      </c>
      <c r="O21" s="6">
        <f t="shared" si="1"/>
        <v>0.68224208623423876</v>
      </c>
      <c r="P21" s="7">
        <f t="shared" si="2"/>
        <v>0.29735469214278792</v>
      </c>
      <c r="Q21" s="5"/>
      <c r="R21" s="1"/>
      <c r="S21" s="1"/>
      <c r="T21" s="1"/>
      <c r="AF21" s="1"/>
      <c r="AG21" s="1"/>
      <c r="AH21" s="1"/>
      <c r="AI21" s="1"/>
      <c r="AJ21" s="1"/>
      <c r="AK21" s="1"/>
      <c r="AL21" s="1"/>
      <c r="AM21" s="1"/>
    </row>
    <row r="22" spans="1:39" ht="15">
      <c r="A22" s="3">
        <f t="shared" si="0"/>
        <v>1970</v>
      </c>
      <c r="B22" s="123">
        <f>TS10.1DetailsFR!F22</f>
        <v>0.62</v>
      </c>
      <c r="C22" s="4">
        <f>TS10.1DetailsFR!G22</f>
        <v>0.22</v>
      </c>
      <c r="D22" s="5">
        <f>TS10.1DetailsFR!H22</f>
        <v>7.0000000000000007E-2</v>
      </c>
      <c r="E22" s="7">
        <f>TS10.1DetailsFR!I22</f>
        <v>0.255</v>
      </c>
      <c r="F22" s="6">
        <v>0.64100000000000001</v>
      </c>
      <c r="G22" s="7">
        <v>0.22600000000000001</v>
      </c>
      <c r="H22" s="5"/>
      <c r="I22" s="6">
        <f>TS10.1DetailsUS!I12/100</f>
        <v>0.64182001137360711</v>
      </c>
      <c r="J22" s="7">
        <f>TS10.1DetailsUS!J12/100</f>
        <v>0.28182001137360713</v>
      </c>
      <c r="K22" s="7">
        <f>TS10.1DetailsUS!K12/100</f>
        <v>0.11514196600769284</v>
      </c>
      <c r="L22" s="6">
        <v>0.54700000000000004</v>
      </c>
      <c r="M22" s="7">
        <v>0.17699999999999999</v>
      </c>
      <c r="N22" s="5"/>
      <c r="O22" s="6">
        <f t="shared" si="1"/>
        <v>0.60266666666666679</v>
      </c>
      <c r="P22" s="7">
        <f t="shared" si="2"/>
        <v>0.20766666666666667</v>
      </c>
      <c r="Q22" s="5"/>
      <c r="R22" s="1"/>
      <c r="S22" s="1"/>
      <c r="T22" s="1"/>
      <c r="AF22" s="1"/>
      <c r="AG22" s="1"/>
      <c r="AH22" s="1"/>
      <c r="AI22" s="1"/>
      <c r="AJ22" s="1"/>
      <c r="AK22" s="1"/>
      <c r="AL22" s="1"/>
      <c r="AM22" s="1"/>
    </row>
    <row r="23" spans="1:39" ht="15">
      <c r="A23" s="3">
        <f t="shared" si="0"/>
        <v>1980</v>
      </c>
      <c r="B23" s="123">
        <f>TS10.1DetailsFR!F23</f>
        <v>0.61842763423391522</v>
      </c>
      <c r="C23" s="4">
        <f>TS10.1DetailsFR!G23</f>
        <v>0.22019883455897218</v>
      </c>
      <c r="D23" s="5">
        <f>TS10.1DetailsFR!H23</f>
        <v>6.7262818138752289E-2</v>
      </c>
      <c r="E23" s="7">
        <f>TS10.1DetailsFR!I23</f>
        <v>0.25</v>
      </c>
      <c r="F23" s="6">
        <v>0.626</v>
      </c>
      <c r="G23" s="7">
        <v>0.22700000000000001</v>
      </c>
      <c r="H23" s="5"/>
      <c r="I23" s="6">
        <f>TS10.1DetailsUS!I13/100</f>
        <v>0.67200000000000004</v>
      </c>
      <c r="J23" s="7">
        <f>TS10.1DetailsUS!J13/100</f>
        <v>0.30099999999999999</v>
      </c>
      <c r="K23" s="7">
        <f>TS10.1DetailsUS!K13/100</f>
        <v>0.12408183620413152</v>
      </c>
      <c r="L23" s="6">
        <v>0.53400000000000003</v>
      </c>
      <c r="M23" s="7">
        <v>0.16500000000000001</v>
      </c>
      <c r="N23" s="5"/>
      <c r="O23" s="6">
        <f t="shared" si="1"/>
        <v>0.59280921141130505</v>
      </c>
      <c r="P23" s="7">
        <f t="shared" si="2"/>
        <v>0.20406627818632406</v>
      </c>
      <c r="Q23" s="5"/>
      <c r="R23" s="1"/>
      <c r="S23" s="1"/>
      <c r="T23" s="1"/>
      <c r="AF23" s="1"/>
      <c r="AG23" s="1"/>
      <c r="AH23" s="1"/>
      <c r="AI23" s="1"/>
      <c r="AJ23" s="1"/>
      <c r="AK23" s="1"/>
      <c r="AL23" s="1"/>
      <c r="AM23" s="1"/>
    </row>
    <row r="24" spans="1:39" ht="15">
      <c r="A24" s="3">
        <f t="shared" si="0"/>
        <v>1990</v>
      </c>
      <c r="B24" s="123">
        <f>TS10.1DetailsFR!F24</f>
        <v>0.60962159340268618</v>
      </c>
      <c r="C24" s="4">
        <f>TS10.1DetailsFR!G24</f>
        <v>0.21706333442803544</v>
      </c>
      <c r="D24" s="5">
        <f>TS10.1DetailsFR!H24</f>
        <v>6.4394038209145743E-2</v>
      </c>
      <c r="E24" s="7">
        <f>TS10.1DetailsFR!I24</f>
        <v>0.24157756873433928</v>
      </c>
      <c r="F24" s="6">
        <v>0.64</v>
      </c>
      <c r="G24" s="7">
        <v>0.24</v>
      </c>
      <c r="H24" s="5"/>
      <c r="I24" s="6">
        <f>TS10.1DetailsUS!I14/100</f>
        <v>0.68699999999999983</v>
      </c>
      <c r="J24" s="7">
        <f>TS10.1DetailsUS!J14/100</f>
        <v>0.32899999999999996</v>
      </c>
      <c r="K24" s="7">
        <f>TS10.1DetailsUS!K14/100</f>
        <v>0.13898870976328495</v>
      </c>
      <c r="L24" s="6">
        <v>0.57699999999999996</v>
      </c>
      <c r="M24" s="7">
        <v>0.19500000000000001</v>
      </c>
      <c r="N24" s="5"/>
      <c r="O24" s="6">
        <f t="shared" si="1"/>
        <v>0.60887386446756209</v>
      </c>
      <c r="P24" s="7">
        <f t="shared" si="2"/>
        <v>0.21735444480934515</v>
      </c>
      <c r="Q24" s="5"/>
      <c r="R24" s="1"/>
      <c r="S24" s="1"/>
      <c r="T24" s="1"/>
      <c r="AF24" s="1"/>
      <c r="AG24" s="1"/>
      <c r="AH24" s="1"/>
      <c r="AI24" s="1"/>
      <c r="AJ24" s="1"/>
      <c r="AK24" s="1"/>
      <c r="AL24" s="1"/>
      <c r="AM24" s="1"/>
    </row>
    <row r="25" spans="1:39" ht="15">
      <c r="A25" s="3">
        <f t="shared" si="0"/>
        <v>2000</v>
      </c>
      <c r="B25" s="123">
        <f>TS10.1DetailsFR!F25</f>
        <v>0.621</v>
      </c>
      <c r="C25" s="11">
        <f>TS10.1DetailsFR!G25</f>
        <v>0.23499999999999999</v>
      </c>
      <c r="D25" s="5">
        <f>TS10.1DetailsFR!H25</f>
        <v>6.9715131848609224E-2</v>
      </c>
      <c r="E25" s="7">
        <f>TS10.1DetailsFR!I25</f>
        <v>0.26153992705475249</v>
      </c>
      <c r="F25" s="6">
        <v>0.68500000000000005</v>
      </c>
      <c r="G25" s="7">
        <v>0.27</v>
      </c>
      <c r="H25" s="5"/>
      <c r="I25" s="6">
        <f>TS10.1DetailsUS!I15/100</f>
        <v>0.69650000000000001</v>
      </c>
      <c r="J25" s="7">
        <f>TS10.1DetailsUS!J15/100</f>
        <v>0.33049999999999996</v>
      </c>
      <c r="K25" s="7">
        <f>TS10.1DetailsUS!K15/100</f>
        <v>0.14407815804029964</v>
      </c>
      <c r="L25" s="6">
        <v>0.57809999999999995</v>
      </c>
      <c r="M25" s="7">
        <v>0.20480000000000001</v>
      </c>
      <c r="N25" s="5">
        <v>6.7000000000000004E-2</v>
      </c>
      <c r="O25" s="6">
        <f t="shared" si="1"/>
        <v>0.62803333333333333</v>
      </c>
      <c r="P25" s="7">
        <f t="shared" si="2"/>
        <v>0.2366</v>
      </c>
      <c r="Q25" s="5">
        <v>6.7000000000000004E-2</v>
      </c>
      <c r="R25" s="1"/>
      <c r="S25" s="1"/>
      <c r="T25" s="1"/>
      <c r="AF25" s="1"/>
      <c r="AG25" s="1"/>
      <c r="AH25" s="1"/>
      <c r="AI25" s="1"/>
      <c r="AJ25" s="1"/>
      <c r="AK25" s="1"/>
      <c r="AL25" s="1"/>
      <c r="AM25" s="1"/>
    </row>
    <row r="26" spans="1:39" ht="15.6" thickBot="1">
      <c r="A26" s="66">
        <f t="shared" si="0"/>
        <v>2010</v>
      </c>
      <c r="B26" s="124">
        <f>TS10.1DetailsFR!F26</f>
        <v>0.624</v>
      </c>
      <c r="C26" s="122">
        <f>TS10.1DetailsFR!G26</f>
        <v>0.24399999999999999</v>
      </c>
      <c r="D26" s="14">
        <f>TS10.1DetailsFR!H26</f>
        <v>7.23850730683432E-2</v>
      </c>
      <c r="E26" s="12">
        <f>TS10.1DetailsFR!I26</f>
        <v>0.27155634979301962</v>
      </c>
      <c r="F26" s="13">
        <v>0.70499999999999996</v>
      </c>
      <c r="G26" s="12">
        <v>0.28000000000000003</v>
      </c>
      <c r="H26" s="14"/>
      <c r="I26" s="13">
        <f>TS10.1DetailsUS!I16/100</f>
        <v>0.71499999999999997</v>
      </c>
      <c r="J26" s="12">
        <f>TS10.1DetailsUS!J16/100</f>
        <v>0.33799999999999997</v>
      </c>
      <c r="K26" s="12">
        <f>TS10.1DetailsUS!K16/100</f>
        <v>0.14734770776889949</v>
      </c>
      <c r="L26" s="13">
        <v>0.5877</v>
      </c>
      <c r="M26" s="12">
        <v>0.20710000000000001</v>
      </c>
      <c r="N26" s="14"/>
      <c r="O26" s="13">
        <f t="shared" si="1"/>
        <v>0.63890000000000002</v>
      </c>
      <c r="P26" s="12">
        <f t="shared" si="2"/>
        <v>0.24370000000000003</v>
      </c>
      <c r="Q26" s="14"/>
      <c r="R26" s="1"/>
      <c r="S26" s="1"/>
      <c r="T26" s="1"/>
      <c r="AF26" s="1"/>
      <c r="AG26" s="1"/>
      <c r="AH26" s="1"/>
      <c r="AI26" s="1"/>
      <c r="AJ26" s="1"/>
      <c r="AK26" s="1"/>
      <c r="AL26" s="1"/>
      <c r="AM26" s="1"/>
    </row>
    <row r="27" spans="1:39" ht="16.2" thickTop="1">
      <c r="A27" s="118"/>
      <c r="B27" s="7"/>
      <c r="C27" s="7"/>
      <c r="D27" s="7"/>
      <c r="E27" s="7"/>
      <c r="F27" s="7"/>
      <c r="G27" s="7"/>
      <c r="H27" s="7"/>
      <c r="I27" s="7"/>
      <c r="J27" s="7"/>
      <c r="K27" s="7"/>
      <c r="L27" s="7"/>
      <c r="M27" s="7"/>
      <c r="N27" s="7"/>
      <c r="O27" s="7"/>
      <c r="P27" s="7"/>
      <c r="Q27" s="7"/>
      <c r="R27" s="1"/>
      <c r="S27" s="1"/>
      <c r="T27" s="1"/>
      <c r="AF27" s="1"/>
      <c r="AG27" s="1"/>
      <c r="AH27" s="1"/>
      <c r="AI27" s="1"/>
      <c r="AJ27" s="1"/>
      <c r="AK27" s="1"/>
      <c r="AL27" s="1"/>
      <c r="AM27" s="1"/>
    </row>
    <row r="28" spans="1:39" ht="15">
      <c r="A28" s="1" t="s">
        <v>4</v>
      </c>
      <c r="B28" s="15"/>
      <c r="C28" s="15"/>
      <c r="D28" s="15"/>
      <c r="E28" s="15"/>
      <c r="F28" s="7"/>
      <c r="G28" s="7"/>
      <c r="H28" s="7"/>
      <c r="I28" s="7"/>
      <c r="J28" s="7"/>
      <c r="K28" s="7"/>
      <c r="L28" s="7"/>
      <c r="M28" s="7"/>
      <c r="N28" s="7"/>
      <c r="O28" s="7"/>
      <c r="P28" s="7"/>
      <c r="Q28" s="7"/>
      <c r="R28" s="1"/>
      <c r="S28" s="1"/>
      <c r="T28" s="1"/>
      <c r="AF28" s="1"/>
      <c r="AG28" s="1"/>
      <c r="AH28" s="1"/>
      <c r="AI28" s="1"/>
      <c r="AJ28" s="1"/>
      <c r="AK28" s="1"/>
      <c r="AL28" s="1"/>
      <c r="AM28" s="1"/>
    </row>
    <row r="29" spans="1:39" ht="15.6">
      <c r="A29" s="16"/>
      <c r="B29" s="15"/>
      <c r="C29" s="15"/>
      <c r="D29" s="15"/>
      <c r="E29" s="15"/>
      <c r="F29" s="7"/>
      <c r="G29" s="7"/>
      <c r="H29" s="7"/>
      <c r="I29" s="7"/>
      <c r="J29" s="7"/>
      <c r="K29" s="7"/>
      <c r="L29" s="7"/>
      <c r="M29" s="7"/>
      <c r="N29" s="7"/>
      <c r="O29" s="7"/>
      <c r="P29" s="7"/>
      <c r="Q29" s="7"/>
      <c r="R29" s="1"/>
      <c r="S29" s="1"/>
      <c r="T29" s="1"/>
      <c r="AF29" s="1"/>
      <c r="AG29" s="1"/>
      <c r="AH29" s="1"/>
      <c r="AI29" s="1"/>
      <c r="AJ29" s="1"/>
      <c r="AK29" s="1"/>
      <c r="AL29" s="1"/>
      <c r="AM29" s="1"/>
    </row>
    <row r="30" spans="1:39" ht="15">
      <c r="A30" s="1" t="s">
        <v>5</v>
      </c>
      <c r="B30" s="15"/>
      <c r="C30" s="15"/>
      <c r="D30" s="15"/>
      <c r="E30" s="15"/>
      <c r="F30" s="17"/>
      <c r="I30" s="17"/>
      <c r="J30" s="17"/>
      <c r="K30" s="17"/>
      <c r="L30" s="17"/>
      <c r="M30" s="17"/>
      <c r="N30" s="17"/>
      <c r="O30" s="17"/>
      <c r="P30" s="17"/>
      <c r="Q30" s="17"/>
      <c r="R30" s="1"/>
      <c r="S30" s="1"/>
      <c r="T30" s="1"/>
      <c r="AF30" s="1"/>
      <c r="AG30" s="1"/>
      <c r="AH30" s="1"/>
      <c r="AI30" s="1"/>
      <c r="AJ30" s="1"/>
      <c r="AK30" s="1"/>
      <c r="AL30" s="1"/>
      <c r="AM30" s="1"/>
    </row>
    <row r="31" spans="1:39" ht="15">
      <c r="A31" s="1" t="s">
        <v>6</v>
      </c>
      <c r="B31" s="15"/>
      <c r="C31" s="15"/>
      <c r="D31" s="15"/>
      <c r="E31" s="15"/>
      <c r="F31" s="17"/>
      <c r="I31" s="17"/>
      <c r="J31" s="17"/>
      <c r="K31" s="17"/>
      <c r="L31" s="17"/>
      <c r="M31" s="17"/>
      <c r="N31" s="17"/>
      <c r="O31" s="17"/>
      <c r="P31" s="17"/>
      <c r="Q31" s="17"/>
      <c r="R31" s="1"/>
      <c r="S31" s="1"/>
      <c r="T31" s="1"/>
      <c r="AF31" s="1"/>
      <c r="AG31" s="1"/>
      <c r="AH31" s="1"/>
      <c r="AI31" s="1"/>
      <c r="AJ31" s="1"/>
      <c r="AK31" s="1"/>
      <c r="AL31" s="1"/>
      <c r="AM31" s="1"/>
    </row>
    <row r="32" spans="1:39" ht="15">
      <c r="A32" s="1"/>
      <c r="B32" s="15"/>
      <c r="C32" s="15"/>
      <c r="D32" s="15"/>
      <c r="E32" s="15"/>
      <c r="F32" s="17"/>
      <c r="I32" s="17"/>
      <c r="J32" s="17"/>
      <c r="K32" s="17"/>
      <c r="L32" s="17"/>
      <c r="M32" s="17"/>
      <c r="N32" s="17"/>
      <c r="O32" s="17"/>
      <c r="P32" s="17"/>
      <c r="Q32" s="17"/>
      <c r="R32" s="1"/>
      <c r="S32" s="1"/>
      <c r="T32" s="1"/>
      <c r="AF32" s="1"/>
      <c r="AG32" s="1"/>
      <c r="AH32" s="1"/>
      <c r="AI32" s="1"/>
      <c r="AJ32" s="1"/>
      <c r="AK32" s="1"/>
      <c r="AL32" s="1"/>
      <c r="AM32" s="1"/>
    </row>
    <row r="33" spans="1:39" ht="15">
      <c r="A33" s="1" t="s">
        <v>7</v>
      </c>
      <c r="B33" s="15"/>
      <c r="C33" s="15"/>
      <c r="D33" s="15"/>
      <c r="E33" s="15"/>
      <c r="F33" s="17"/>
      <c r="I33" s="17"/>
      <c r="J33" s="17"/>
      <c r="K33" s="17"/>
      <c r="L33" s="17"/>
      <c r="M33" s="17"/>
      <c r="N33" s="17"/>
      <c r="O33" s="17"/>
      <c r="P33" s="17"/>
      <c r="Q33" s="17"/>
      <c r="R33" s="1"/>
      <c r="S33" s="1"/>
      <c r="T33" s="1"/>
      <c r="AF33" s="1"/>
      <c r="AG33" s="1"/>
      <c r="AH33" s="1"/>
      <c r="AI33" s="1"/>
      <c r="AJ33" s="1"/>
      <c r="AK33" s="1"/>
      <c r="AL33" s="1"/>
      <c r="AM33" s="1"/>
    </row>
    <row r="34" spans="1:39" ht="15">
      <c r="A34" s="1" t="s">
        <v>143</v>
      </c>
      <c r="B34" s="15"/>
      <c r="C34" s="15"/>
      <c r="D34" s="15"/>
      <c r="E34" s="15"/>
      <c r="F34" s="17"/>
      <c r="I34" s="17"/>
      <c r="J34" s="17"/>
      <c r="K34" s="17"/>
      <c r="L34" s="17"/>
      <c r="M34" s="17"/>
      <c r="N34" s="17"/>
      <c r="O34" s="17"/>
      <c r="P34" s="17"/>
      <c r="Q34" s="17"/>
      <c r="R34" s="1"/>
      <c r="S34" s="1"/>
      <c r="T34" s="1"/>
      <c r="AF34" s="1"/>
      <c r="AG34" s="1"/>
      <c r="AH34" s="1"/>
      <c r="AI34" s="1"/>
      <c r="AJ34" s="1"/>
      <c r="AK34" s="1"/>
      <c r="AL34" s="1"/>
      <c r="AM34" s="1"/>
    </row>
    <row r="35" spans="1:39" ht="15">
      <c r="A35" s="1" t="s">
        <v>8</v>
      </c>
      <c r="B35" s="15"/>
      <c r="C35" s="15"/>
      <c r="D35" s="15"/>
      <c r="E35" s="15"/>
      <c r="F35" s="17"/>
      <c r="I35" s="17"/>
      <c r="J35" s="17"/>
      <c r="K35" s="17"/>
      <c r="L35" s="17"/>
      <c r="M35" s="17"/>
      <c r="N35" s="17"/>
      <c r="O35" s="17"/>
      <c r="P35" s="17"/>
      <c r="Q35" s="17"/>
      <c r="R35" s="1"/>
      <c r="S35" s="1"/>
      <c r="T35" s="1"/>
      <c r="AF35" s="1"/>
      <c r="AG35" s="1"/>
      <c r="AH35" s="1"/>
      <c r="AI35" s="1"/>
      <c r="AJ35" s="1"/>
      <c r="AK35" s="1"/>
      <c r="AL35" s="1"/>
      <c r="AM35" s="1"/>
    </row>
    <row r="36" spans="1:39" ht="15">
      <c r="A36" s="1" t="s">
        <v>9</v>
      </c>
      <c r="B36" s="15"/>
      <c r="C36" s="15"/>
      <c r="D36" s="15"/>
      <c r="E36" s="15"/>
      <c r="F36" s="17"/>
      <c r="I36" s="17"/>
      <c r="J36" s="17"/>
      <c r="K36" s="17"/>
      <c r="L36" s="17"/>
      <c r="M36" s="17"/>
      <c r="N36" s="17"/>
      <c r="O36" s="17"/>
      <c r="P36" s="17"/>
      <c r="Q36" s="17"/>
      <c r="R36" s="1"/>
      <c r="S36" s="1"/>
      <c r="T36" s="1"/>
      <c r="AF36" s="1"/>
      <c r="AG36" s="1"/>
      <c r="AH36" s="1"/>
      <c r="AI36" s="1"/>
      <c r="AJ36" s="1"/>
      <c r="AK36" s="1"/>
      <c r="AL36" s="1"/>
      <c r="AM36" s="1"/>
    </row>
    <row r="37" spans="1:39" ht="15">
      <c r="A37" s="1" t="s">
        <v>142</v>
      </c>
      <c r="B37" s="15"/>
      <c r="C37" s="15"/>
      <c r="D37" s="15"/>
      <c r="E37" s="15"/>
      <c r="F37" s="17"/>
      <c r="I37" s="17"/>
      <c r="J37" s="17"/>
      <c r="K37" s="17"/>
      <c r="L37" s="17"/>
      <c r="M37" s="17"/>
      <c r="N37" s="17"/>
      <c r="O37" s="17"/>
      <c r="P37" s="17"/>
      <c r="Q37" s="17"/>
      <c r="R37" s="1"/>
      <c r="S37" s="1"/>
      <c r="T37" s="1"/>
      <c r="AF37" s="1"/>
      <c r="AG37" s="1"/>
      <c r="AH37" s="1"/>
      <c r="AI37" s="1"/>
      <c r="AJ37" s="1"/>
      <c r="AK37" s="1"/>
      <c r="AL37" s="1"/>
      <c r="AM37" s="1"/>
    </row>
    <row r="38" spans="1:39" ht="15">
      <c r="A38" s="1"/>
      <c r="B38" s="15"/>
      <c r="C38" s="15"/>
      <c r="D38" s="15"/>
      <c r="E38" s="15"/>
      <c r="F38" s="17"/>
      <c r="I38" s="17"/>
      <c r="J38" s="17"/>
      <c r="K38" s="17"/>
      <c r="L38" s="17"/>
      <c r="M38" s="17"/>
      <c r="N38" s="17"/>
      <c r="O38" s="17"/>
      <c r="P38" s="17"/>
      <c r="Q38" s="17"/>
      <c r="R38" s="1"/>
      <c r="S38" s="1"/>
      <c r="T38" s="1"/>
      <c r="AF38" s="1"/>
      <c r="AG38" s="1"/>
      <c r="AH38" s="1"/>
      <c r="AI38" s="1"/>
      <c r="AJ38" s="1"/>
      <c r="AK38" s="1"/>
      <c r="AL38" s="1"/>
      <c r="AM38" s="1"/>
    </row>
    <row r="39" spans="1:39" ht="15">
      <c r="A39" s="1" t="s">
        <v>10</v>
      </c>
      <c r="B39" s="15"/>
      <c r="C39" s="15"/>
      <c r="D39" s="15"/>
      <c r="E39" s="15"/>
      <c r="F39" s="17"/>
      <c r="G39" s="17"/>
      <c r="H39" s="17"/>
      <c r="I39" s="17"/>
      <c r="J39" s="17"/>
      <c r="K39" s="17"/>
      <c r="L39" s="17"/>
      <c r="M39" s="17"/>
      <c r="N39" s="17"/>
      <c r="O39" s="17"/>
      <c r="P39" s="17"/>
      <c r="Q39" s="17"/>
      <c r="R39" s="1"/>
      <c r="S39" s="1"/>
      <c r="T39" s="1"/>
      <c r="AF39" s="1"/>
      <c r="AG39" s="1"/>
      <c r="AH39" s="1"/>
      <c r="AI39" s="1"/>
      <c r="AJ39" s="1"/>
      <c r="AK39" s="1"/>
      <c r="AL39" s="1"/>
      <c r="AM39" s="1"/>
    </row>
    <row r="40" spans="1:39" ht="15">
      <c r="A40" s="1" t="s">
        <v>11</v>
      </c>
      <c r="B40" s="15"/>
      <c r="C40" s="15"/>
      <c r="D40" s="15"/>
      <c r="E40" s="15"/>
      <c r="F40" s="17"/>
      <c r="G40" s="17"/>
      <c r="H40" s="17"/>
      <c r="I40" s="17"/>
      <c r="J40" s="17"/>
      <c r="K40" s="17"/>
      <c r="L40" s="17"/>
      <c r="M40" s="17"/>
      <c r="N40" s="17"/>
      <c r="O40" s="17"/>
      <c r="P40" s="17"/>
      <c r="Q40" s="17"/>
      <c r="R40" s="1"/>
      <c r="S40" s="1"/>
      <c r="T40" s="1"/>
      <c r="AF40" s="1"/>
      <c r="AG40" s="1"/>
      <c r="AH40" s="1"/>
      <c r="AI40" s="1"/>
      <c r="AJ40" s="1"/>
      <c r="AK40" s="1"/>
      <c r="AL40" s="1"/>
      <c r="AM40" s="1"/>
    </row>
    <row r="41" spans="1:39" ht="15">
      <c r="A41" s="1" t="s">
        <v>12</v>
      </c>
      <c r="B41" s="15"/>
      <c r="C41" s="15"/>
      <c r="D41" s="15"/>
      <c r="E41" s="15"/>
      <c r="F41" s="17"/>
      <c r="G41" s="17"/>
      <c r="H41" s="17"/>
      <c r="I41" s="17"/>
      <c r="J41" s="17"/>
      <c r="K41" s="17"/>
      <c r="L41" s="17"/>
      <c r="M41" s="17"/>
      <c r="N41" s="17"/>
      <c r="O41" s="17"/>
      <c r="P41" s="17"/>
      <c r="Q41" s="17"/>
      <c r="R41" s="1"/>
      <c r="S41" s="1"/>
      <c r="T41" s="1"/>
      <c r="AF41" s="1"/>
      <c r="AG41" s="1"/>
      <c r="AH41" s="1"/>
      <c r="AI41" s="1"/>
      <c r="AJ41" s="1"/>
      <c r="AK41" s="1"/>
      <c r="AL41" s="1"/>
      <c r="AM41" s="1"/>
    </row>
    <row r="42" spans="1:39" ht="15">
      <c r="A42" s="1"/>
      <c r="B42" s="15"/>
      <c r="C42" s="15"/>
      <c r="D42" s="15"/>
      <c r="E42" s="15"/>
      <c r="F42" s="17"/>
      <c r="G42" s="17"/>
      <c r="H42" s="17"/>
      <c r="I42" s="17"/>
      <c r="J42" s="17"/>
      <c r="K42" s="17"/>
      <c r="L42" s="17"/>
      <c r="M42" s="17"/>
      <c r="N42" s="17"/>
      <c r="O42" s="17"/>
      <c r="P42" s="17"/>
      <c r="Q42" s="17"/>
      <c r="R42" s="1"/>
      <c r="S42" s="1"/>
      <c r="T42" s="1"/>
      <c r="AF42" s="1"/>
      <c r="AG42" s="1"/>
      <c r="AH42" s="1"/>
      <c r="AI42" s="1"/>
      <c r="AJ42" s="1"/>
      <c r="AK42" s="1"/>
      <c r="AL42" s="1"/>
      <c r="AM42" s="1"/>
    </row>
    <row r="43" spans="1:39" ht="15">
      <c r="A43" s="1" t="s">
        <v>144</v>
      </c>
      <c r="B43" s="15"/>
      <c r="C43" s="15"/>
      <c r="D43" s="15"/>
      <c r="E43" s="15"/>
      <c r="F43" s="17"/>
      <c r="G43" s="17"/>
      <c r="H43" s="17"/>
      <c r="I43" s="17"/>
      <c r="J43" s="17"/>
      <c r="K43" s="17"/>
      <c r="L43" s="17"/>
      <c r="M43" s="17"/>
      <c r="N43" s="17"/>
      <c r="O43" s="17"/>
      <c r="P43" s="17"/>
      <c r="Q43" s="17"/>
      <c r="R43" s="1"/>
      <c r="S43" s="1"/>
      <c r="T43" s="1"/>
      <c r="AF43" s="1"/>
      <c r="AG43" s="1"/>
      <c r="AH43" s="1"/>
      <c r="AI43" s="1"/>
      <c r="AJ43" s="1"/>
      <c r="AK43" s="1"/>
      <c r="AL43" s="1"/>
      <c r="AM43" s="1"/>
    </row>
    <row r="44" spans="1:39" ht="15">
      <c r="A44" s="1" t="s">
        <v>13</v>
      </c>
      <c r="B44" s="15"/>
      <c r="C44" s="15"/>
      <c r="D44" s="15"/>
      <c r="E44" s="15"/>
      <c r="F44" s="17"/>
      <c r="G44" s="17"/>
      <c r="H44" s="17"/>
      <c r="I44" s="17"/>
      <c r="J44" s="17"/>
      <c r="K44" s="17"/>
      <c r="L44" s="17"/>
      <c r="M44" s="17"/>
      <c r="N44" s="17"/>
      <c r="O44" s="17"/>
      <c r="P44" s="17"/>
      <c r="Q44" s="17"/>
      <c r="R44" s="1"/>
      <c r="S44" s="1"/>
      <c r="T44" s="1"/>
      <c r="AF44" s="1"/>
      <c r="AG44" s="1"/>
      <c r="AH44" s="1"/>
      <c r="AI44" s="1"/>
      <c r="AJ44" s="1"/>
      <c r="AK44" s="1"/>
      <c r="AL44" s="1"/>
      <c r="AM44" s="1"/>
    </row>
    <row r="45" spans="1:39" ht="15">
      <c r="A45" s="1"/>
      <c r="B45" s="15"/>
      <c r="C45" s="15"/>
      <c r="D45" s="15"/>
      <c r="E45" s="15"/>
      <c r="F45" s="17"/>
      <c r="G45" s="17"/>
      <c r="H45" s="17"/>
      <c r="I45" s="17"/>
      <c r="J45" s="17"/>
      <c r="K45" s="17"/>
      <c r="L45" s="17"/>
      <c r="M45" s="17"/>
      <c r="N45" s="17"/>
      <c r="O45" s="17"/>
      <c r="P45" s="17"/>
      <c r="Q45" s="17"/>
      <c r="R45" s="1"/>
      <c r="S45" s="1"/>
      <c r="T45" s="1"/>
      <c r="AF45" s="1"/>
      <c r="AG45" s="1"/>
      <c r="AH45" s="1"/>
      <c r="AI45" s="1"/>
      <c r="AJ45" s="1"/>
      <c r="AK45" s="1"/>
      <c r="AL45" s="1"/>
      <c r="AM45" s="1"/>
    </row>
    <row r="46" spans="1:39" ht="15">
      <c r="A46" s="1"/>
      <c r="B46" s="15"/>
      <c r="C46" s="15"/>
      <c r="D46" s="15"/>
      <c r="E46" s="15"/>
      <c r="F46" s="17"/>
      <c r="G46" s="17"/>
      <c r="H46" s="17"/>
      <c r="I46" s="17"/>
      <c r="J46" s="17"/>
      <c r="K46" s="17"/>
      <c r="L46" s="17"/>
      <c r="M46" s="17"/>
      <c r="N46" s="17"/>
      <c r="O46" s="17"/>
      <c r="P46" s="17"/>
      <c r="Q46" s="17"/>
      <c r="R46" s="1"/>
      <c r="S46" s="1"/>
      <c r="T46" s="1"/>
      <c r="AF46" s="1"/>
      <c r="AG46" s="1"/>
      <c r="AH46" s="1"/>
      <c r="AI46" s="1"/>
      <c r="AJ46" s="1"/>
      <c r="AK46" s="1"/>
      <c r="AL46" s="1"/>
      <c r="AM46" s="1"/>
    </row>
    <row r="47" spans="1:39" ht="15">
      <c r="A47" s="1"/>
      <c r="B47" s="15"/>
      <c r="C47" s="15"/>
      <c r="D47" s="15"/>
      <c r="E47" s="15"/>
      <c r="F47" s="17"/>
      <c r="G47" s="17"/>
      <c r="H47" s="17"/>
      <c r="I47" s="17"/>
      <c r="J47" s="17"/>
      <c r="K47" s="17"/>
      <c r="L47" s="17"/>
      <c r="M47" s="17"/>
      <c r="N47" s="17"/>
      <c r="O47" s="17"/>
      <c r="P47" s="17"/>
      <c r="Q47" s="17"/>
      <c r="R47" s="1"/>
      <c r="S47" s="1"/>
      <c r="T47" s="1"/>
      <c r="AF47" s="1"/>
      <c r="AG47" s="1"/>
      <c r="AH47" s="1"/>
      <c r="AI47" s="1"/>
      <c r="AJ47" s="1"/>
      <c r="AK47" s="1"/>
      <c r="AL47" s="1"/>
      <c r="AM47" s="1"/>
    </row>
    <row r="48" spans="1:39" ht="15">
      <c r="A48" s="1"/>
      <c r="B48" s="15"/>
      <c r="C48" s="15"/>
      <c r="D48" s="15"/>
      <c r="E48" s="15"/>
      <c r="F48" s="17"/>
      <c r="G48" s="17"/>
      <c r="H48" s="17"/>
      <c r="I48" s="17"/>
      <c r="J48" s="17"/>
      <c r="K48" s="17"/>
      <c r="L48" s="17"/>
      <c r="M48" s="17"/>
      <c r="N48" s="17"/>
      <c r="O48" s="17"/>
      <c r="P48" s="17"/>
      <c r="Q48" s="17"/>
      <c r="R48" s="1"/>
      <c r="S48" s="1"/>
      <c r="T48" s="1"/>
      <c r="AF48" s="1"/>
      <c r="AG48" s="1"/>
      <c r="AH48" s="1"/>
      <c r="AI48" s="1"/>
      <c r="AJ48" s="1"/>
      <c r="AK48" s="1"/>
      <c r="AL48" s="1"/>
      <c r="AM48" s="1"/>
    </row>
    <row r="49" spans="1:39" ht="15">
      <c r="A49" s="1"/>
      <c r="B49" s="1"/>
      <c r="C49" s="1"/>
      <c r="D49" s="1"/>
      <c r="E49" s="1"/>
      <c r="F49" s="17"/>
      <c r="G49" s="17"/>
      <c r="H49" s="17"/>
      <c r="I49" s="17"/>
      <c r="J49" s="17"/>
      <c r="K49" s="17"/>
      <c r="L49" s="17"/>
      <c r="M49" s="17"/>
      <c r="N49" s="17"/>
      <c r="O49" s="17"/>
      <c r="P49" s="17"/>
      <c r="Q49" s="17"/>
      <c r="R49" s="1"/>
      <c r="S49" s="1"/>
      <c r="T49" s="1"/>
      <c r="AF49" s="1"/>
      <c r="AG49" s="1"/>
      <c r="AH49" s="1"/>
      <c r="AI49" s="1"/>
      <c r="AJ49" s="1"/>
      <c r="AK49" s="1"/>
      <c r="AL49" s="1"/>
      <c r="AM49" s="1"/>
    </row>
    <row r="50" spans="1:39" ht="15">
      <c r="A50" s="1"/>
      <c r="B50" s="1"/>
      <c r="C50" s="1"/>
      <c r="D50" s="1"/>
      <c r="E50" s="1"/>
      <c r="F50" s="17"/>
      <c r="G50" s="17"/>
      <c r="H50" s="17"/>
      <c r="I50" s="17"/>
      <c r="J50" s="17"/>
      <c r="K50" s="17"/>
      <c r="L50" s="17"/>
      <c r="M50" s="17"/>
      <c r="N50" s="17"/>
      <c r="O50" s="17"/>
      <c r="P50" s="17"/>
      <c r="Q50" s="17"/>
      <c r="R50" s="1"/>
      <c r="S50" s="1"/>
      <c r="T50" s="1"/>
      <c r="AF50" s="1"/>
      <c r="AG50" s="1"/>
      <c r="AH50" s="1"/>
      <c r="AI50" s="1"/>
      <c r="AJ50" s="1"/>
      <c r="AK50" s="1"/>
      <c r="AL50" s="1"/>
      <c r="AM50" s="1"/>
    </row>
    <row r="51" spans="1:39" ht="15">
      <c r="A51" s="1"/>
      <c r="B51" s="1"/>
      <c r="C51" s="1"/>
      <c r="D51" s="1"/>
      <c r="E51" s="1"/>
      <c r="F51" s="17"/>
      <c r="G51" s="17"/>
      <c r="H51" s="17"/>
      <c r="I51" s="17"/>
      <c r="J51" s="17"/>
      <c r="K51" s="17"/>
      <c r="L51" s="17"/>
      <c r="M51" s="17"/>
      <c r="N51" s="17"/>
      <c r="O51" s="17"/>
      <c r="P51" s="17"/>
      <c r="Q51" s="17"/>
      <c r="R51" s="1"/>
      <c r="S51" s="1"/>
      <c r="T51" s="1"/>
      <c r="AF51" s="1"/>
      <c r="AG51" s="1"/>
      <c r="AH51" s="1"/>
      <c r="AI51" s="1"/>
      <c r="AJ51" s="1"/>
      <c r="AK51" s="1"/>
      <c r="AL51" s="1"/>
      <c r="AM51" s="1"/>
    </row>
    <row r="52" spans="1:39" ht="15">
      <c r="A52" s="1"/>
      <c r="B52" s="1"/>
      <c r="C52" s="1"/>
      <c r="D52" s="1"/>
      <c r="E52" s="1"/>
      <c r="F52" s="17"/>
      <c r="G52" s="17"/>
      <c r="H52" s="17"/>
      <c r="I52" s="17"/>
      <c r="J52" s="17"/>
      <c r="K52" s="17"/>
      <c r="L52" s="17"/>
      <c r="M52" s="17"/>
      <c r="N52" s="17"/>
      <c r="O52" s="17"/>
      <c r="P52" s="17"/>
      <c r="Q52" s="17"/>
      <c r="R52" s="1"/>
      <c r="S52" s="1"/>
      <c r="T52" s="1"/>
      <c r="AF52" s="1"/>
      <c r="AG52" s="1"/>
      <c r="AH52" s="1"/>
      <c r="AI52" s="1"/>
      <c r="AJ52" s="1"/>
      <c r="AK52" s="1"/>
      <c r="AL52" s="1"/>
      <c r="AM52" s="1"/>
    </row>
    <row r="53" spans="1:39" ht="15">
      <c r="A53" s="1"/>
      <c r="B53" s="1"/>
      <c r="C53" s="1"/>
      <c r="D53" s="1"/>
      <c r="E53" s="1"/>
      <c r="F53" s="17"/>
      <c r="G53" s="17"/>
      <c r="H53" s="17"/>
      <c r="I53" s="17"/>
      <c r="J53" s="17"/>
      <c r="K53" s="17"/>
      <c r="L53" s="17"/>
      <c r="M53" s="17"/>
      <c r="N53" s="17"/>
      <c r="O53" s="17"/>
      <c r="P53" s="17"/>
      <c r="Q53" s="17"/>
      <c r="R53" s="1"/>
      <c r="S53" s="1"/>
      <c r="T53" s="1"/>
      <c r="AF53" s="1"/>
      <c r="AG53" s="1"/>
      <c r="AH53" s="1"/>
      <c r="AI53" s="1"/>
      <c r="AJ53" s="1"/>
      <c r="AK53" s="1"/>
      <c r="AL53" s="1"/>
      <c r="AM53" s="1"/>
    </row>
    <row r="54" spans="1:39" ht="15">
      <c r="A54" s="1"/>
      <c r="B54" s="1"/>
      <c r="C54" s="1"/>
      <c r="D54" s="1"/>
      <c r="E54" s="1"/>
      <c r="F54" s="17"/>
      <c r="G54" s="17"/>
      <c r="H54" s="17"/>
      <c r="I54" s="17"/>
      <c r="J54" s="17"/>
      <c r="K54" s="17"/>
      <c r="L54" s="17"/>
      <c r="M54" s="17"/>
      <c r="N54" s="17"/>
      <c r="O54" s="17"/>
      <c r="P54" s="17"/>
      <c r="Q54" s="17"/>
      <c r="R54" s="1"/>
      <c r="S54" s="1"/>
      <c r="T54" s="1"/>
      <c r="AF54" s="1"/>
      <c r="AG54" s="1"/>
      <c r="AH54" s="1"/>
      <c r="AI54" s="1"/>
      <c r="AJ54" s="1"/>
      <c r="AK54" s="1"/>
      <c r="AL54" s="1"/>
      <c r="AM54" s="1"/>
    </row>
    <row r="55" spans="1:39" ht="15">
      <c r="A55" s="1"/>
      <c r="B55" s="1"/>
      <c r="C55" s="1"/>
      <c r="D55" s="1"/>
      <c r="E55" s="1"/>
      <c r="F55" s="17"/>
      <c r="G55" s="17"/>
      <c r="H55" s="17"/>
      <c r="I55" s="17"/>
      <c r="J55" s="17"/>
      <c r="K55" s="17"/>
      <c r="L55" s="17"/>
      <c r="M55" s="17"/>
      <c r="N55" s="17"/>
      <c r="O55" s="17"/>
      <c r="P55" s="17"/>
      <c r="Q55" s="17"/>
      <c r="R55" s="1"/>
      <c r="S55" s="1"/>
      <c r="T55" s="1"/>
      <c r="AF55" s="1"/>
      <c r="AG55" s="1"/>
      <c r="AH55" s="1"/>
      <c r="AI55" s="1"/>
      <c r="AJ55" s="1"/>
      <c r="AK55" s="1"/>
      <c r="AL55" s="1"/>
      <c r="AM55" s="1"/>
    </row>
    <row r="56" spans="1:39" ht="15">
      <c r="A56" s="1"/>
      <c r="B56" s="1"/>
      <c r="C56" s="1"/>
      <c r="D56" s="1"/>
      <c r="E56" s="1"/>
      <c r="F56" s="17"/>
      <c r="G56" s="17"/>
      <c r="H56" s="17"/>
      <c r="I56" s="17"/>
      <c r="J56" s="17"/>
      <c r="K56" s="17"/>
      <c r="L56" s="17"/>
      <c r="M56" s="17"/>
      <c r="N56" s="17"/>
      <c r="O56" s="17"/>
      <c r="P56" s="17"/>
      <c r="Q56" s="17"/>
      <c r="R56" s="1"/>
      <c r="S56" s="1"/>
      <c r="T56" s="1"/>
      <c r="AF56" s="1"/>
      <c r="AG56" s="1"/>
      <c r="AH56" s="1"/>
      <c r="AI56" s="1"/>
      <c r="AJ56" s="1"/>
      <c r="AK56" s="1"/>
      <c r="AL56" s="1"/>
      <c r="AM56" s="1"/>
    </row>
    <row r="57" spans="1:39" ht="15">
      <c r="A57" s="1"/>
      <c r="B57" s="1"/>
      <c r="C57" s="1"/>
      <c r="D57" s="1"/>
      <c r="E57" s="1"/>
      <c r="F57" s="17"/>
      <c r="G57" s="17"/>
      <c r="H57" s="17"/>
      <c r="I57" s="17"/>
      <c r="J57" s="17"/>
      <c r="K57" s="17"/>
      <c r="L57" s="17"/>
      <c r="M57" s="17"/>
      <c r="N57" s="17"/>
      <c r="O57" s="17"/>
      <c r="P57" s="17"/>
      <c r="Q57" s="17"/>
      <c r="R57" s="1"/>
      <c r="S57" s="1"/>
      <c r="T57" s="1"/>
      <c r="AF57" s="1"/>
      <c r="AG57" s="1"/>
      <c r="AH57" s="1"/>
      <c r="AI57" s="1"/>
      <c r="AJ57" s="1"/>
      <c r="AK57" s="1"/>
      <c r="AL57" s="1"/>
      <c r="AM57" s="1"/>
    </row>
    <row r="58" spans="1:39" ht="15">
      <c r="A58" s="1"/>
      <c r="B58" s="1"/>
      <c r="C58" s="1"/>
      <c r="D58" s="1"/>
      <c r="E58" s="1"/>
      <c r="F58" s="17"/>
      <c r="G58" s="17"/>
      <c r="H58" s="17"/>
      <c r="I58" s="17"/>
      <c r="J58" s="17"/>
      <c r="K58" s="17"/>
      <c r="L58" s="17"/>
      <c r="M58" s="17"/>
      <c r="N58" s="17"/>
      <c r="O58" s="17"/>
      <c r="P58" s="17"/>
      <c r="Q58" s="17"/>
      <c r="R58" s="1"/>
      <c r="S58" s="1"/>
      <c r="T58" s="1"/>
      <c r="AF58" s="1"/>
      <c r="AG58" s="1"/>
      <c r="AH58" s="1"/>
      <c r="AI58" s="1"/>
      <c r="AJ58" s="1"/>
      <c r="AK58" s="1"/>
      <c r="AL58" s="1"/>
      <c r="AM58" s="1"/>
    </row>
    <row r="59" spans="1:39" ht="15">
      <c r="A59" s="1"/>
      <c r="B59" s="1"/>
      <c r="C59" s="1"/>
      <c r="D59" s="1"/>
      <c r="E59" s="1"/>
      <c r="F59" s="17"/>
      <c r="G59" s="17"/>
      <c r="H59" s="17"/>
      <c r="I59" s="17"/>
      <c r="J59" s="17"/>
      <c r="K59" s="17"/>
      <c r="L59" s="17"/>
      <c r="M59" s="17"/>
      <c r="N59" s="17"/>
      <c r="O59" s="17"/>
      <c r="P59" s="17"/>
      <c r="Q59" s="17"/>
      <c r="R59" s="1"/>
      <c r="S59" s="1"/>
      <c r="T59" s="1"/>
      <c r="AF59" s="1"/>
      <c r="AG59" s="1"/>
      <c r="AH59" s="1"/>
      <c r="AI59" s="1"/>
      <c r="AJ59" s="1"/>
      <c r="AK59" s="1"/>
      <c r="AL59" s="1"/>
      <c r="AM59" s="1"/>
    </row>
    <row r="60" spans="1:39" ht="15">
      <c r="A60" s="1"/>
      <c r="B60" s="1"/>
      <c r="C60" s="1"/>
      <c r="D60" s="1"/>
      <c r="E60" s="1"/>
      <c r="F60" s="17"/>
      <c r="G60" s="17"/>
      <c r="H60" s="17"/>
      <c r="I60" s="17"/>
      <c r="J60" s="17"/>
      <c r="K60" s="17"/>
      <c r="L60" s="17"/>
      <c r="M60" s="17"/>
      <c r="N60" s="17"/>
      <c r="O60" s="17"/>
      <c r="P60" s="17"/>
      <c r="Q60" s="17"/>
      <c r="R60" s="1"/>
      <c r="S60" s="1"/>
      <c r="T60" s="1"/>
      <c r="AF60" s="1"/>
      <c r="AG60" s="1"/>
      <c r="AH60" s="1"/>
      <c r="AI60" s="1"/>
      <c r="AJ60" s="1"/>
      <c r="AK60" s="1"/>
      <c r="AL60" s="1"/>
      <c r="AM60" s="1"/>
    </row>
    <row r="61" spans="1:39" ht="15">
      <c r="A61" s="1"/>
      <c r="B61" s="1"/>
      <c r="C61" s="1"/>
      <c r="D61" s="1"/>
      <c r="E61" s="1"/>
      <c r="F61" s="17"/>
      <c r="G61" s="17"/>
      <c r="H61" s="17"/>
      <c r="I61" s="17"/>
      <c r="J61" s="17"/>
      <c r="K61" s="17"/>
      <c r="L61" s="17"/>
      <c r="M61" s="17"/>
      <c r="N61" s="17"/>
      <c r="O61" s="17"/>
      <c r="P61" s="17"/>
      <c r="Q61" s="17"/>
      <c r="R61" s="1"/>
      <c r="S61" s="1"/>
      <c r="T61" s="1"/>
      <c r="AF61" s="1"/>
      <c r="AG61" s="1"/>
      <c r="AH61" s="1"/>
      <c r="AI61" s="1"/>
      <c r="AJ61" s="1"/>
      <c r="AK61" s="1"/>
      <c r="AL61" s="1"/>
      <c r="AM61" s="1"/>
    </row>
    <row r="62" spans="1:39" ht="15">
      <c r="A62" s="1"/>
      <c r="B62" s="1"/>
      <c r="C62" s="1"/>
      <c r="D62" s="1"/>
      <c r="E62" s="1"/>
      <c r="F62" s="17"/>
      <c r="G62" s="17"/>
      <c r="H62" s="17"/>
      <c r="I62" s="17"/>
      <c r="J62" s="17"/>
      <c r="K62" s="17"/>
      <c r="L62" s="17"/>
      <c r="M62" s="17"/>
      <c r="N62" s="17"/>
      <c r="O62" s="17"/>
      <c r="P62" s="17"/>
      <c r="Q62" s="17"/>
      <c r="R62" s="1"/>
      <c r="S62" s="1"/>
      <c r="T62" s="1"/>
      <c r="AF62" s="1"/>
      <c r="AG62" s="1"/>
      <c r="AH62" s="1"/>
      <c r="AI62" s="1"/>
      <c r="AJ62" s="1"/>
      <c r="AK62" s="1"/>
      <c r="AL62" s="1"/>
      <c r="AM62" s="1"/>
    </row>
    <row r="63" spans="1:39" ht="15">
      <c r="A63" s="1"/>
      <c r="B63" s="1"/>
      <c r="C63" s="1"/>
      <c r="D63" s="1"/>
      <c r="E63" s="1"/>
      <c r="F63" s="17"/>
      <c r="G63" s="17"/>
      <c r="H63" s="17"/>
      <c r="I63" s="17"/>
      <c r="J63" s="17"/>
      <c r="K63" s="17"/>
      <c r="L63" s="17"/>
      <c r="M63" s="17"/>
      <c r="N63" s="17"/>
      <c r="O63" s="17"/>
      <c r="P63" s="17"/>
      <c r="Q63" s="17"/>
      <c r="R63" s="1"/>
      <c r="S63" s="1"/>
      <c r="T63" s="1"/>
      <c r="AF63" s="1"/>
      <c r="AG63" s="1"/>
      <c r="AH63" s="1"/>
      <c r="AI63" s="1"/>
      <c r="AJ63" s="1"/>
      <c r="AK63" s="1"/>
      <c r="AL63" s="1"/>
      <c r="AM63" s="1"/>
    </row>
    <row r="64" spans="1:39" ht="15">
      <c r="A64" s="1"/>
      <c r="B64" s="1"/>
      <c r="C64" s="1"/>
      <c r="D64" s="1"/>
      <c r="E64" s="1"/>
      <c r="F64" s="17"/>
      <c r="G64" s="17"/>
      <c r="H64" s="17"/>
      <c r="I64" s="17"/>
      <c r="J64" s="17"/>
      <c r="K64" s="17"/>
      <c r="L64" s="17"/>
      <c r="M64" s="17"/>
      <c r="N64" s="17"/>
      <c r="O64" s="17"/>
      <c r="P64" s="17"/>
      <c r="Q64" s="17"/>
      <c r="R64" s="1"/>
      <c r="S64" s="1"/>
      <c r="T64" s="1"/>
      <c r="AF64" s="1"/>
      <c r="AG64" s="1"/>
      <c r="AH64" s="1"/>
      <c r="AI64" s="1"/>
      <c r="AJ64" s="1"/>
      <c r="AK64" s="1"/>
      <c r="AL64" s="1"/>
      <c r="AM64" s="1"/>
    </row>
    <row r="65" spans="1:39" ht="15">
      <c r="A65" s="1"/>
      <c r="B65" s="1"/>
      <c r="C65" s="1"/>
      <c r="D65" s="1"/>
      <c r="E65" s="1"/>
      <c r="F65" s="17"/>
      <c r="G65" s="17"/>
      <c r="H65" s="17"/>
      <c r="I65" s="17"/>
      <c r="J65" s="17"/>
      <c r="K65" s="17"/>
      <c r="L65" s="17"/>
      <c r="M65" s="17"/>
      <c r="N65" s="17"/>
      <c r="O65" s="17"/>
      <c r="P65" s="17"/>
      <c r="Q65" s="17"/>
      <c r="R65" s="1"/>
      <c r="S65" s="1"/>
      <c r="T65" s="1"/>
      <c r="AF65" s="1"/>
      <c r="AG65" s="1"/>
      <c r="AH65" s="1"/>
      <c r="AI65" s="1"/>
      <c r="AJ65" s="1"/>
      <c r="AK65" s="1"/>
      <c r="AL65" s="1"/>
      <c r="AM65" s="1"/>
    </row>
    <row r="66" spans="1:39" ht="15">
      <c r="A66" s="1"/>
      <c r="B66" s="1"/>
      <c r="C66" s="1"/>
      <c r="D66" s="1"/>
      <c r="E66" s="1"/>
      <c r="F66" s="17"/>
      <c r="G66" s="17"/>
      <c r="H66" s="17"/>
      <c r="I66" s="17"/>
      <c r="J66" s="17"/>
      <c r="K66" s="17"/>
      <c r="L66" s="17"/>
      <c r="M66" s="17"/>
      <c r="N66" s="17"/>
      <c r="O66" s="17"/>
      <c r="P66" s="17"/>
      <c r="Q66" s="17"/>
      <c r="R66" s="1"/>
      <c r="S66" s="1"/>
      <c r="T66" s="1"/>
      <c r="AF66" s="1"/>
      <c r="AG66" s="1"/>
      <c r="AH66" s="1"/>
      <c r="AI66" s="1"/>
      <c r="AJ66" s="1"/>
      <c r="AK66" s="1"/>
      <c r="AL66" s="1"/>
      <c r="AM66" s="1"/>
    </row>
    <row r="67" spans="1:39" ht="15">
      <c r="A67" s="1"/>
      <c r="B67" s="1"/>
      <c r="C67" s="1"/>
      <c r="D67" s="1"/>
      <c r="E67" s="1"/>
      <c r="F67" s="17"/>
      <c r="G67" s="17"/>
      <c r="H67" s="17"/>
      <c r="I67" s="17"/>
      <c r="J67" s="17"/>
      <c r="K67" s="17"/>
      <c r="L67" s="17"/>
      <c r="M67" s="17"/>
      <c r="N67" s="17"/>
      <c r="O67" s="17"/>
      <c r="P67" s="17"/>
      <c r="Q67" s="17"/>
      <c r="R67" s="1"/>
      <c r="S67" s="1"/>
      <c r="T67" s="1"/>
      <c r="AF67" s="1"/>
      <c r="AG67" s="1"/>
      <c r="AH67" s="1"/>
      <c r="AI67" s="1"/>
      <c r="AJ67" s="1"/>
      <c r="AK67" s="1"/>
      <c r="AL67" s="1"/>
      <c r="AM67" s="1"/>
    </row>
    <row r="68" spans="1:39" ht="15">
      <c r="A68" s="1"/>
      <c r="B68" s="1"/>
      <c r="C68" s="1"/>
      <c r="D68" s="1"/>
      <c r="E68" s="1"/>
      <c r="F68" s="17"/>
      <c r="G68" s="17"/>
      <c r="H68" s="17"/>
      <c r="I68" s="17"/>
      <c r="J68" s="17"/>
      <c r="K68" s="17"/>
      <c r="L68" s="17"/>
      <c r="M68" s="17"/>
      <c r="N68" s="17"/>
      <c r="O68" s="17"/>
      <c r="P68" s="17"/>
      <c r="Q68" s="17"/>
      <c r="R68" s="1"/>
      <c r="S68" s="1"/>
      <c r="T68" s="1"/>
      <c r="AF68" s="1"/>
      <c r="AG68" s="1"/>
      <c r="AH68" s="1"/>
      <c r="AI68" s="1"/>
      <c r="AJ68" s="1"/>
      <c r="AK68" s="1"/>
      <c r="AL68" s="1"/>
      <c r="AM68" s="1"/>
    </row>
    <row r="69" spans="1:39" ht="15">
      <c r="A69" s="1"/>
      <c r="B69" s="1"/>
      <c r="C69" s="1"/>
      <c r="D69" s="1"/>
      <c r="E69" s="1"/>
      <c r="F69" s="17"/>
      <c r="G69" s="17"/>
      <c r="H69" s="17"/>
      <c r="I69" s="17"/>
      <c r="J69" s="17"/>
      <c r="K69" s="17"/>
      <c r="L69" s="17"/>
      <c r="M69" s="17"/>
      <c r="N69" s="17"/>
      <c r="O69" s="17"/>
      <c r="P69" s="17"/>
      <c r="Q69" s="17"/>
      <c r="R69" s="1"/>
      <c r="S69" s="1"/>
      <c r="T69" s="1"/>
      <c r="AF69" s="1"/>
      <c r="AG69" s="1"/>
      <c r="AH69" s="1"/>
      <c r="AI69" s="1"/>
      <c r="AJ69" s="1"/>
      <c r="AK69" s="1"/>
      <c r="AL69" s="1"/>
      <c r="AM69" s="1"/>
    </row>
    <row r="70" spans="1:39" ht="15">
      <c r="A70" s="1"/>
      <c r="B70" s="1"/>
      <c r="C70" s="1"/>
      <c r="D70" s="1"/>
      <c r="E70" s="1"/>
      <c r="F70" s="17"/>
      <c r="G70" s="17"/>
      <c r="H70" s="17"/>
      <c r="I70" s="17"/>
      <c r="J70" s="17"/>
      <c r="K70" s="17"/>
      <c r="L70" s="17"/>
      <c r="M70" s="17"/>
      <c r="N70" s="17"/>
      <c r="O70" s="17"/>
      <c r="P70" s="17"/>
      <c r="Q70" s="17"/>
      <c r="R70" s="1"/>
      <c r="S70" s="1"/>
      <c r="T70" s="1"/>
      <c r="AF70" s="1"/>
      <c r="AG70" s="1"/>
      <c r="AH70" s="1"/>
      <c r="AI70" s="1"/>
      <c r="AJ70" s="1"/>
      <c r="AK70" s="1"/>
      <c r="AL70" s="1"/>
      <c r="AM70" s="1"/>
    </row>
    <row r="71" spans="1:39" ht="15">
      <c r="A71" s="1"/>
      <c r="B71" s="1"/>
      <c r="C71" s="1"/>
      <c r="D71" s="1"/>
      <c r="E71" s="1"/>
      <c r="F71" s="17"/>
      <c r="G71" s="17"/>
      <c r="H71" s="17"/>
      <c r="I71" s="17"/>
      <c r="J71" s="17"/>
      <c r="K71" s="17"/>
      <c r="L71" s="17"/>
      <c r="M71" s="17"/>
      <c r="N71" s="17"/>
      <c r="O71" s="17"/>
      <c r="P71" s="17"/>
      <c r="Q71" s="17"/>
      <c r="R71" s="1"/>
      <c r="S71" s="1"/>
      <c r="T71" s="1"/>
      <c r="AF71" s="1"/>
      <c r="AG71" s="1"/>
      <c r="AH71" s="1"/>
      <c r="AI71" s="1"/>
      <c r="AJ71" s="1"/>
      <c r="AK71" s="1"/>
      <c r="AL71" s="1"/>
      <c r="AM71" s="1"/>
    </row>
    <row r="72" spans="1:39" ht="15">
      <c r="A72" s="1"/>
      <c r="B72" s="1"/>
      <c r="C72" s="1"/>
      <c r="D72" s="1"/>
      <c r="E72" s="1"/>
      <c r="F72" s="17"/>
      <c r="G72" s="17"/>
      <c r="H72" s="17"/>
      <c r="I72" s="17"/>
      <c r="J72" s="17"/>
      <c r="K72" s="17"/>
      <c r="L72" s="17"/>
      <c r="M72" s="17"/>
      <c r="N72" s="17"/>
      <c r="O72" s="17"/>
      <c r="P72" s="17"/>
      <c r="Q72" s="17"/>
      <c r="R72" s="1"/>
      <c r="S72" s="1"/>
      <c r="T72" s="1"/>
      <c r="AF72" s="1"/>
      <c r="AG72" s="1"/>
      <c r="AH72" s="1"/>
      <c r="AI72" s="1"/>
      <c r="AJ72" s="1"/>
      <c r="AK72" s="1"/>
      <c r="AL72" s="1"/>
      <c r="AM72" s="1"/>
    </row>
    <row r="73" spans="1:39" ht="15">
      <c r="A73" s="1"/>
      <c r="B73" s="1"/>
      <c r="C73" s="1"/>
      <c r="D73" s="1"/>
      <c r="E73" s="1"/>
      <c r="F73" s="17"/>
      <c r="G73" s="17"/>
      <c r="H73" s="17"/>
      <c r="I73" s="17"/>
      <c r="J73" s="17"/>
      <c r="K73" s="17"/>
      <c r="L73" s="17"/>
      <c r="M73" s="17"/>
      <c r="N73" s="17"/>
      <c r="O73" s="17"/>
      <c r="P73" s="17"/>
      <c r="Q73" s="17"/>
      <c r="R73" s="1"/>
      <c r="S73" s="1"/>
      <c r="T73" s="1"/>
      <c r="AF73" s="1"/>
      <c r="AG73" s="1"/>
      <c r="AH73" s="1"/>
      <c r="AI73" s="1"/>
      <c r="AJ73" s="1"/>
      <c r="AK73" s="1"/>
      <c r="AL73" s="1"/>
      <c r="AM73" s="1"/>
    </row>
    <row r="74" spans="1:39" ht="15">
      <c r="A74" s="1"/>
      <c r="B74" s="1"/>
      <c r="C74" s="1"/>
      <c r="D74" s="1"/>
      <c r="E74" s="1"/>
      <c r="F74" s="17"/>
      <c r="G74" s="17"/>
      <c r="H74" s="17"/>
      <c r="I74" s="17"/>
      <c r="J74" s="17"/>
      <c r="K74" s="17"/>
      <c r="L74" s="17"/>
      <c r="M74" s="17"/>
      <c r="N74" s="17"/>
      <c r="O74" s="17"/>
      <c r="P74" s="17"/>
      <c r="Q74" s="17"/>
      <c r="R74" s="1"/>
      <c r="S74" s="1"/>
      <c r="T74" s="1"/>
      <c r="AF74" s="1"/>
      <c r="AG74" s="1"/>
      <c r="AH74" s="1"/>
      <c r="AI74" s="1"/>
      <c r="AJ74" s="1"/>
      <c r="AK74" s="1"/>
      <c r="AL74" s="1"/>
      <c r="AM74" s="1"/>
    </row>
    <row r="75" spans="1:39" ht="15">
      <c r="A75" s="1"/>
      <c r="B75" s="1"/>
      <c r="C75" s="1"/>
      <c r="D75" s="1"/>
      <c r="E75" s="1"/>
      <c r="F75" s="17"/>
      <c r="G75" s="17"/>
      <c r="H75" s="17"/>
      <c r="I75" s="17"/>
      <c r="J75" s="17"/>
      <c r="K75" s="17"/>
      <c r="L75" s="17"/>
      <c r="M75" s="17"/>
      <c r="N75" s="17"/>
      <c r="O75" s="17"/>
      <c r="P75" s="17"/>
      <c r="Q75" s="17"/>
      <c r="R75" s="1"/>
      <c r="S75" s="1"/>
      <c r="T75" s="1"/>
      <c r="AF75" s="1"/>
      <c r="AG75" s="1"/>
      <c r="AH75" s="1"/>
      <c r="AI75" s="1"/>
      <c r="AJ75" s="1"/>
      <c r="AK75" s="1"/>
      <c r="AL75" s="1"/>
      <c r="AM75" s="1"/>
    </row>
    <row r="76" spans="1:39" ht="15">
      <c r="A76" s="1"/>
      <c r="B76" s="1"/>
      <c r="C76" s="1"/>
      <c r="D76" s="1"/>
      <c r="E76" s="1"/>
      <c r="F76" s="17"/>
      <c r="G76" s="17"/>
      <c r="H76" s="17"/>
      <c r="I76" s="17"/>
      <c r="J76" s="17"/>
      <c r="K76" s="17"/>
      <c r="L76" s="17"/>
      <c r="M76" s="17"/>
      <c r="N76" s="17"/>
      <c r="O76" s="17"/>
      <c r="P76" s="17"/>
      <c r="Q76" s="17"/>
      <c r="R76" s="1"/>
      <c r="S76" s="1"/>
      <c r="T76" s="1"/>
      <c r="AF76" s="1"/>
      <c r="AG76" s="1"/>
      <c r="AH76" s="1"/>
      <c r="AI76" s="1"/>
      <c r="AJ76" s="1"/>
      <c r="AK76" s="1"/>
      <c r="AL76" s="1"/>
      <c r="AM76" s="1"/>
    </row>
    <row r="77" spans="1:39" ht="15">
      <c r="A77" s="1"/>
      <c r="B77" s="1"/>
      <c r="C77" s="1"/>
      <c r="D77" s="1"/>
      <c r="E77" s="1"/>
      <c r="F77" s="17"/>
      <c r="G77" s="17"/>
      <c r="H77" s="17"/>
      <c r="I77" s="17"/>
      <c r="J77" s="17"/>
      <c r="K77" s="17"/>
      <c r="L77" s="17"/>
      <c r="M77" s="17"/>
      <c r="N77" s="17"/>
      <c r="O77" s="17"/>
      <c r="P77" s="17"/>
      <c r="Q77" s="17"/>
      <c r="R77" s="1"/>
      <c r="S77" s="1"/>
      <c r="T77" s="1"/>
      <c r="AF77" s="1"/>
      <c r="AG77" s="1"/>
      <c r="AH77" s="1"/>
      <c r="AI77" s="1"/>
      <c r="AJ77" s="1"/>
      <c r="AK77" s="1"/>
      <c r="AL77" s="1"/>
      <c r="AM77" s="1"/>
    </row>
    <row r="78" spans="1:39" ht="15">
      <c r="A78" s="1"/>
      <c r="B78" s="1"/>
      <c r="C78" s="1"/>
      <c r="D78" s="1"/>
      <c r="E78" s="1"/>
      <c r="F78" s="17"/>
      <c r="G78" s="17"/>
      <c r="H78" s="17"/>
      <c r="I78" s="17"/>
      <c r="J78" s="17"/>
      <c r="K78" s="17"/>
      <c r="L78" s="17"/>
      <c r="M78" s="17"/>
      <c r="N78" s="17"/>
      <c r="O78" s="17"/>
      <c r="P78" s="17"/>
      <c r="Q78" s="17"/>
      <c r="R78" s="1"/>
      <c r="S78" s="1"/>
      <c r="T78" s="1"/>
      <c r="AF78" s="1"/>
      <c r="AG78" s="1"/>
      <c r="AH78" s="1"/>
      <c r="AI78" s="1"/>
      <c r="AJ78" s="1"/>
      <c r="AK78" s="1"/>
      <c r="AL78" s="1"/>
      <c r="AM78" s="1"/>
    </row>
    <row r="79" spans="1:39" ht="15">
      <c r="A79" s="1"/>
      <c r="B79" s="1"/>
      <c r="C79" s="1"/>
      <c r="D79" s="1"/>
      <c r="E79" s="1"/>
      <c r="F79" s="17"/>
      <c r="G79" s="17"/>
      <c r="H79" s="17"/>
      <c r="I79" s="17"/>
      <c r="J79" s="17"/>
      <c r="K79" s="17"/>
      <c r="L79" s="17"/>
      <c r="M79" s="17"/>
      <c r="N79" s="17"/>
      <c r="O79" s="17"/>
      <c r="P79" s="17"/>
      <c r="Q79" s="17"/>
      <c r="R79" s="1"/>
      <c r="S79" s="1"/>
      <c r="T79" s="1"/>
      <c r="AF79" s="1"/>
      <c r="AG79" s="1"/>
      <c r="AH79" s="1"/>
      <c r="AI79" s="1"/>
      <c r="AJ79" s="1"/>
      <c r="AK79" s="1"/>
      <c r="AL79" s="1"/>
      <c r="AM79" s="1"/>
    </row>
    <row r="80" spans="1:39" ht="15">
      <c r="A80" s="1"/>
      <c r="B80" s="1"/>
      <c r="C80" s="1"/>
      <c r="D80" s="1"/>
      <c r="E80" s="1"/>
      <c r="F80" s="17"/>
      <c r="G80" s="17"/>
      <c r="H80" s="17"/>
      <c r="I80" s="17"/>
      <c r="J80" s="17"/>
      <c r="K80" s="17"/>
      <c r="L80" s="17"/>
      <c r="M80" s="17"/>
      <c r="N80" s="17"/>
      <c r="O80" s="17"/>
      <c r="P80" s="17"/>
      <c r="Q80" s="17"/>
      <c r="R80" s="1"/>
      <c r="S80" s="1"/>
      <c r="T80" s="1"/>
      <c r="AF80" s="1"/>
      <c r="AG80" s="1"/>
      <c r="AH80" s="1"/>
      <c r="AI80" s="1"/>
      <c r="AJ80" s="1"/>
      <c r="AK80" s="1"/>
      <c r="AL80" s="1"/>
      <c r="AM80" s="1"/>
    </row>
    <row r="81" spans="1:39" ht="15">
      <c r="A81" s="1"/>
      <c r="B81" s="1"/>
      <c r="C81" s="1"/>
      <c r="D81" s="1"/>
      <c r="E81" s="1"/>
      <c r="F81" s="17"/>
      <c r="G81" s="17"/>
      <c r="H81" s="17"/>
      <c r="I81" s="17"/>
      <c r="J81" s="17"/>
      <c r="K81" s="17"/>
      <c r="L81" s="17"/>
      <c r="M81" s="17"/>
      <c r="N81" s="17"/>
      <c r="O81" s="17"/>
      <c r="P81" s="17"/>
      <c r="Q81" s="17"/>
      <c r="R81" s="1"/>
      <c r="S81" s="1"/>
      <c r="T81" s="1"/>
      <c r="AF81" s="1"/>
      <c r="AG81" s="1"/>
      <c r="AH81" s="1"/>
      <c r="AI81" s="1"/>
      <c r="AJ81" s="1"/>
      <c r="AK81" s="1"/>
      <c r="AL81" s="1"/>
      <c r="AM81" s="1"/>
    </row>
    <row r="82" spans="1:39" ht="15">
      <c r="A82" s="1"/>
      <c r="B82" s="1"/>
      <c r="C82" s="1"/>
      <c r="D82" s="1"/>
      <c r="E82" s="1"/>
      <c r="F82" s="17"/>
      <c r="G82" s="17"/>
      <c r="H82" s="17"/>
      <c r="I82" s="17"/>
      <c r="J82" s="17"/>
      <c r="K82" s="17"/>
      <c r="L82" s="17"/>
      <c r="M82" s="17"/>
      <c r="N82" s="17"/>
      <c r="O82" s="17"/>
      <c r="P82" s="17"/>
      <c r="Q82" s="17"/>
      <c r="R82" s="1"/>
      <c r="S82" s="1"/>
      <c r="T82" s="1"/>
      <c r="AF82" s="1"/>
      <c r="AG82" s="1"/>
      <c r="AH82" s="1"/>
      <c r="AI82" s="1"/>
      <c r="AJ82" s="1"/>
      <c r="AK82" s="1"/>
      <c r="AL82" s="1"/>
      <c r="AM82" s="1"/>
    </row>
    <row r="83" spans="1:39" ht="15">
      <c r="A83" s="1"/>
      <c r="B83" s="1"/>
      <c r="C83" s="1"/>
      <c r="D83" s="1"/>
      <c r="E83" s="1"/>
      <c r="F83" s="17"/>
      <c r="G83" s="17"/>
      <c r="H83" s="17"/>
      <c r="I83" s="17"/>
      <c r="J83" s="17"/>
      <c r="K83" s="17"/>
      <c r="L83" s="17"/>
      <c r="M83" s="17"/>
      <c r="N83" s="17"/>
      <c r="O83" s="17"/>
      <c r="P83" s="17"/>
      <c r="Q83" s="17"/>
      <c r="R83" s="1"/>
      <c r="S83" s="1"/>
      <c r="T83" s="1"/>
      <c r="AF83" s="1"/>
      <c r="AG83" s="1"/>
      <c r="AH83" s="1"/>
      <c r="AI83" s="1"/>
      <c r="AJ83" s="1"/>
      <c r="AK83" s="1"/>
      <c r="AL83" s="1"/>
      <c r="AM83" s="1"/>
    </row>
    <row r="84" spans="1:39" ht="15">
      <c r="A84" s="1"/>
      <c r="B84" s="1"/>
      <c r="C84" s="1"/>
      <c r="D84" s="1"/>
      <c r="E84" s="1"/>
      <c r="F84" s="17"/>
      <c r="G84" s="17"/>
      <c r="H84" s="17"/>
      <c r="I84" s="17"/>
      <c r="J84" s="17"/>
      <c r="K84" s="17"/>
      <c r="L84" s="17"/>
      <c r="M84" s="17"/>
      <c r="N84" s="17"/>
      <c r="O84" s="17"/>
      <c r="P84" s="17"/>
      <c r="Q84" s="17"/>
      <c r="R84" s="1"/>
      <c r="S84" s="1"/>
      <c r="T84" s="1"/>
      <c r="U84" s="1"/>
      <c r="V84" s="1"/>
      <c r="W84" s="1"/>
      <c r="X84" s="1"/>
      <c r="Y84" s="1"/>
      <c r="Z84" s="1"/>
      <c r="AA84" s="1"/>
      <c r="AB84" s="1"/>
      <c r="AC84" s="1"/>
      <c r="AD84" s="1"/>
      <c r="AE84" s="1"/>
      <c r="AF84" s="1"/>
      <c r="AG84" s="1"/>
      <c r="AH84" s="1"/>
      <c r="AI84" s="1"/>
      <c r="AJ84" s="1"/>
      <c r="AK84" s="1"/>
      <c r="AL84" s="1"/>
      <c r="AM84" s="1"/>
    </row>
    <row r="85" spans="1:39" ht="15">
      <c r="A85" s="1"/>
      <c r="B85" s="1"/>
      <c r="C85" s="1"/>
      <c r="D85" s="1"/>
      <c r="E85" s="1"/>
      <c r="F85" s="17"/>
      <c r="G85" s="17"/>
      <c r="H85" s="17"/>
      <c r="I85" s="17"/>
      <c r="J85" s="17"/>
      <c r="K85" s="17"/>
      <c r="L85" s="17"/>
      <c r="M85" s="17"/>
      <c r="N85" s="17"/>
      <c r="O85" s="17"/>
      <c r="P85" s="17"/>
      <c r="Q85" s="17"/>
      <c r="R85" s="1"/>
      <c r="S85" s="1"/>
      <c r="T85" s="1"/>
      <c r="U85" s="1"/>
      <c r="V85" s="1"/>
      <c r="W85" s="1"/>
      <c r="X85" s="1"/>
      <c r="Y85" s="1"/>
      <c r="Z85" s="1"/>
      <c r="AA85" s="1"/>
      <c r="AB85" s="1"/>
      <c r="AC85" s="1"/>
      <c r="AD85" s="1"/>
      <c r="AE85" s="1"/>
      <c r="AF85" s="1"/>
      <c r="AG85" s="1"/>
      <c r="AH85" s="1"/>
      <c r="AI85" s="1"/>
      <c r="AJ85" s="1"/>
      <c r="AK85" s="1"/>
      <c r="AL85" s="1"/>
      <c r="AM85" s="1"/>
    </row>
    <row r="86" spans="1:39" ht="15">
      <c r="A86" s="1"/>
      <c r="B86" s="1"/>
      <c r="C86" s="1"/>
      <c r="D86" s="1"/>
      <c r="E86" s="1"/>
      <c r="F86" s="17"/>
      <c r="G86" s="17"/>
      <c r="H86" s="17"/>
      <c r="I86" s="17"/>
      <c r="J86" s="17"/>
      <c r="K86" s="17"/>
      <c r="L86" s="17"/>
      <c r="M86" s="17"/>
      <c r="N86" s="17"/>
      <c r="O86" s="17"/>
      <c r="P86" s="17"/>
      <c r="Q86" s="17"/>
      <c r="R86" s="1"/>
      <c r="S86" s="1"/>
      <c r="T86" s="1"/>
      <c r="U86" s="1"/>
      <c r="V86" s="1"/>
      <c r="W86" s="1"/>
      <c r="X86" s="1"/>
      <c r="Y86" s="1"/>
      <c r="Z86" s="1"/>
      <c r="AA86" s="1"/>
      <c r="AB86" s="1"/>
      <c r="AC86" s="1"/>
      <c r="AD86" s="1"/>
      <c r="AE86" s="1"/>
      <c r="AF86" s="1"/>
      <c r="AG86" s="1"/>
      <c r="AH86" s="1"/>
      <c r="AI86" s="1"/>
      <c r="AJ86" s="1"/>
      <c r="AK86" s="1"/>
      <c r="AL86" s="1"/>
      <c r="AM86" s="1"/>
    </row>
    <row r="87" spans="1:39" ht="15">
      <c r="A87" s="1"/>
      <c r="B87" s="1"/>
      <c r="C87" s="1"/>
      <c r="D87" s="1"/>
      <c r="E87" s="1"/>
      <c r="F87" s="17"/>
      <c r="G87" s="17"/>
      <c r="H87" s="17"/>
      <c r="I87" s="17"/>
      <c r="J87" s="17"/>
      <c r="K87" s="17"/>
      <c r="L87" s="17"/>
      <c r="M87" s="17"/>
      <c r="N87" s="17"/>
      <c r="O87" s="17"/>
      <c r="P87" s="17"/>
      <c r="Q87" s="17"/>
      <c r="R87" s="1"/>
      <c r="S87" s="1"/>
      <c r="T87" s="1"/>
      <c r="U87" s="1"/>
      <c r="V87" s="1"/>
      <c r="W87" s="1"/>
      <c r="X87" s="1"/>
      <c r="Y87" s="1"/>
      <c r="Z87" s="1"/>
      <c r="AA87" s="1"/>
      <c r="AB87" s="1"/>
      <c r="AC87" s="1"/>
      <c r="AD87" s="1"/>
      <c r="AE87" s="1"/>
      <c r="AF87" s="1"/>
      <c r="AG87" s="1"/>
      <c r="AH87" s="1"/>
      <c r="AI87" s="1"/>
      <c r="AJ87" s="1"/>
      <c r="AK87" s="1"/>
      <c r="AL87" s="1"/>
      <c r="AM87" s="1"/>
    </row>
    <row r="88" spans="1:39" ht="15">
      <c r="A88" s="1"/>
      <c r="B88" s="1"/>
      <c r="C88" s="1"/>
      <c r="D88" s="1"/>
      <c r="E88" s="1"/>
      <c r="F88" s="17"/>
      <c r="G88" s="17"/>
      <c r="H88" s="17"/>
      <c r="I88" s="17"/>
      <c r="J88" s="17"/>
      <c r="K88" s="17"/>
      <c r="L88" s="17"/>
      <c r="M88" s="17"/>
      <c r="N88" s="17"/>
      <c r="O88" s="17"/>
      <c r="P88" s="17"/>
      <c r="Q88" s="17"/>
      <c r="R88" s="1"/>
      <c r="S88" s="1"/>
      <c r="T88" s="1"/>
      <c r="U88" s="1"/>
      <c r="V88" s="1"/>
      <c r="W88" s="1"/>
      <c r="X88" s="1"/>
      <c r="Y88" s="1"/>
      <c r="Z88" s="1"/>
      <c r="AA88" s="1"/>
      <c r="AB88" s="1"/>
      <c r="AC88" s="1"/>
      <c r="AD88" s="1"/>
      <c r="AE88" s="1"/>
      <c r="AF88" s="1"/>
      <c r="AG88" s="1"/>
      <c r="AH88" s="1"/>
      <c r="AI88" s="1"/>
      <c r="AJ88" s="1"/>
      <c r="AK88" s="1"/>
      <c r="AL88" s="1"/>
      <c r="AM88" s="1"/>
    </row>
    <row r="89" spans="1:39" ht="15">
      <c r="A89" s="1"/>
      <c r="B89" s="1"/>
      <c r="C89" s="1"/>
      <c r="D89" s="1"/>
      <c r="E89" s="1"/>
      <c r="F89" s="17"/>
      <c r="G89" s="17"/>
      <c r="H89" s="17"/>
      <c r="I89" s="17"/>
      <c r="J89" s="17"/>
      <c r="K89" s="17"/>
      <c r="L89" s="17"/>
      <c r="M89" s="17"/>
      <c r="N89" s="17"/>
      <c r="O89" s="17"/>
      <c r="P89" s="17"/>
      <c r="Q89" s="17"/>
      <c r="R89" s="1"/>
      <c r="S89" s="1"/>
      <c r="T89" s="1"/>
      <c r="U89" s="1"/>
      <c r="V89" s="1"/>
      <c r="W89" s="1"/>
      <c r="X89" s="1"/>
      <c r="Y89" s="1"/>
      <c r="Z89" s="1"/>
      <c r="AA89" s="1"/>
      <c r="AB89" s="1"/>
      <c r="AC89" s="1"/>
      <c r="AD89" s="1"/>
      <c r="AE89" s="1"/>
      <c r="AF89" s="1"/>
      <c r="AG89" s="1"/>
      <c r="AH89" s="1"/>
      <c r="AI89" s="1"/>
      <c r="AJ89" s="1"/>
      <c r="AK89" s="1"/>
      <c r="AL89" s="1"/>
      <c r="AM89" s="1"/>
    </row>
    <row r="90" spans="1:39" ht="15">
      <c r="A90" s="1"/>
      <c r="B90" s="1"/>
      <c r="C90" s="1"/>
      <c r="D90" s="1"/>
      <c r="E90" s="1"/>
      <c r="F90" s="17"/>
      <c r="G90" s="17"/>
      <c r="H90" s="17"/>
      <c r="I90" s="17"/>
      <c r="J90" s="17"/>
      <c r="K90" s="17"/>
      <c r="L90" s="17"/>
      <c r="M90" s="17"/>
      <c r="N90" s="17"/>
      <c r="O90" s="17"/>
      <c r="P90" s="17"/>
      <c r="Q90" s="17"/>
      <c r="R90" s="1"/>
      <c r="S90" s="1"/>
      <c r="T90" s="1"/>
      <c r="U90" s="1"/>
      <c r="V90" s="1"/>
      <c r="W90" s="1"/>
      <c r="X90" s="1"/>
      <c r="Y90" s="1"/>
      <c r="Z90" s="1"/>
      <c r="AA90" s="1"/>
      <c r="AB90" s="1"/>
      <c r="AC90" s="1"/>
      <c r="AD90" s="1"/>
      <c r="AE90" s="1"/>
      <c r="AF90" s="1"/>
      <c r="AG90" s="1"/>
      <c r="AH90" s="1"/>
      <c r="AI90" s="1"/>
      <c r="AJ90" s="1"/>
      <c r="AK90" s="1"/>
      <c r="AL90" s="1"/>
      <c r="AM90" s="1"/>
    </row>
    <row r="91" spans="1:39" ht="15">
      <c r="A91" s="1"/>
      <c r="B91" s="1"/>
      <c r="C91" s="1"/>
      <c r="D91" s="1"/>
      <c r="E91" s="1"/>
      <c r="F91" s="17"/>
      <c r="G91" s="17"/>
      <c r="H91" s="17"/>
      <c r="I91" s="17"/>
      <c r="J91" s="17"/>
      <c r="K91" s="17"/>
      <c r="L91" s="17"/>
      <c r="M91" s="17"/>
      <c r="N91" s="17"/>
      <c r="O91" s="17"/>
      <c r="P91" s="17"/>
      <c r="Q91" s="17"/>
      <c r="R91" s="1"/>
      <c r="S91" s="1"/>
      <c r="T91" s="1"/>
      <c r="U91" s="1"/>
      <c r="V91" s="1"/>
      <c r="W91" s="1"/>
      <c r="X91" s="1"/>
      <c r="Y91" s="1"/>
      <c r="Z91" s="1"/>
      <c r="AA91" s="1"/>
      <c r="AB91" s="1"/>
      <c r="AC91" s="1"/>
      <c r="AD91" s="1"/>
      <c r="AE91" s="1"/>
      <c r="AF91" s="1"/>
      <c r="AG91" s="1"/>
      <c r="AH91" s="1"/>
      <c r="AI91" s="1"/>
      <c r="AJ91" s="1"/>
      <c r="AK91" s="1"/>
      <c r="AL91" s="1"/>
      <c r="AM91" s="1"/>
    </row>
    <row r="92" spans="1:39" ht="15">
      <c r="A92" s="1"/>
      <c r="B92" s="1"/>
      <c r="C92" s="1"/>
      <c r="D92" s="1"/>
      <c r="E92" s="1"/>
      <c r="F92" s="17"/>
      <c r="G92" s="17"/>
      <c r="H92" s="17"/>
      <c r="I92" s="17"/>
      <c r="J92" s="17"/>
      <c r="K92" s="17"/>
      <c r="L92" s="17"/>
      <c r="M92" s="17"/>
      <c r="N92" s="17"/>
      <c r="O92" s="17"/>
      <c r="P92" s="17"/>
      <c r="Q92" s="17"/>
      <c r="R92" s="1"/>
      <c r="S92" s="1"/>
      <c r="T92" s="1"/>
      <c r="U92" s="1"/>
      <c r="V92" s="1"/>
      <c r="W92" s="1"/>
      <c r="X92" s="1"/>
      <c r="Y92" s="1"/>
      <c r="Z92" s="1"/>
      <c r="AA92" s="1"/>
      <c r="AB92" s="1"/>
      <c r="AC92" s="1"/>
      <c r="AD92" s="1"/>
      <c r="AE92" s="1"/>
      <c r="AF92" s="1"/>
      <c r="AG92" s="1"/>
      <c r="AH92" s="1"/>
      <c r="AI92" s="1"/>
      <c r="AJ92" s="1"/>
      <c r="AK92" s="1"/>
      <c r="AL92" s="1"/>
      <c r="AM92" s="1"/>
    </row>
    <row r="93" spans="1:39" ht="15">
      <c r="A93" s="1"/>
      <c r="B93" s="1"/>
      <c r="C93" s="1"/>
      <c r="D93" s="1"/>
      <c r="E93" s="1"/>
      <c r="F93" s="17"/>
      <c r="G93" s="17"/>
      <c r="H93" s="17"/>
      <c r="I93" s="17"/>
      <c r="J93" s="17"/>
      <c r="K93" s="17"/>
      <c r="L93" s="17"/>
      <c r="M93" s="17"/>
      <c r="N93" s="17"/>
      <c r="O93" s="17"/>
      <c r="P93" s="17"/>
      <c r="Q93" s="17"/>
      <c r="R93" s="1"/>
      <c r="S93" s="1"/>
      <c r="T93" s="1"/>
      <c r="U93" s="1"/>
      <c r="V93" s="1"/>
      <c r="W93" s="1"/>
      <c r="X93" s="1"/>
      <c r="Y93" s="1"/>
      <c r="Z93" s="1"/>
      <c r="AA93" s="1"/>
      <c r="AB93" s="1"/>
      <c r="AC93" s="1"/>
      <c r="AD93" s="1"/>
      <c r="AE93" s="1"/>
      <c r="AF93" s="1"/>
      <c r="AG93" s="1"/>
      <c r="AH93" s="1"/>
      <c r="AI93" s="1"/>
      <c r="AJ93" s="1"/>
      <c r="AK93" s="1"/>
      <c r="AL93" s="1"/>
      <c r="AM93" s="1"/>
    </row>
    <row r="94" spans="1:39" ht="15">
      <c r="A94" s="1"/>
      <c r="B94" s="1"/>
      <c r="C94" s="1"/>
      <c r="D94" s="1"/>
      <c r="E94" s="1"/>
      <c r="F94" s="17"/>
      <c r="G94" s="17"/>
      <c r="H94" s="17"/>
      <c r="I94" s="17"/>
      <c r="J94" s="17"/>
      <c r="K94" s="17"/>
      <c r="L94" s="17"/>
      <c r="M94" s="17"/>
      <c r="N94" s="17"/>
      <c r="O94" s="17"/>
      <c r="P94" s="17"/>
      <c r="Q94" s="17"/>
      <c r="R94" s="1"/>
      <c r="S94" s="1"/>
      <c r="T94" s="1"/>
      <c r="U94" s="1"/>
      <c r="V94" s="1"/>
      <c r="W94" s="1"/>
      <c r="X94" s="1"/>
      <c r="Y94" s="1"/>
      <c r="Z94" s="1"/>
      <c r="AA94" s="1"/>
      <c r="AB94" s="1"/>
      <c r="AC94" s="1"/>
      <c r="AD94" s="1"/>
      <c r="AE94" s="1"/>
      <c r="AF94" s="1"/>
      <c r="AG94" s="1"/>
      <c r="AH94" s="1"/>
      <c r="AI94" s="1"/>
      <c r="AJ94" s="1"/>
      <c r="AK94" s="1"/>
      <c r="AL94" s="1"/>
      <c r="AM94" s="1"/>
    </row>
    <row r="95" spans="1:39" ht="15">
      <c r="A95" s="1"/>
      <c r="B95" s="1"/>
      <c r="C95" s="1"/>
      <c r="D95" s="1"/>
      <c r="E95" s="1"/>
      <c r="F95" s="17"/>
      <c r="G95" s="17"/>
      <c r="H95" s="17"/>
      <c r="I95" s="17"/>
      <c r="J95" s="17"/>
      <c r="K95" s="17"/>
      <c r="L95" s="17"/>
      <c r="M95" s="17"/>
      <c r="N95" s="17"/>
      <c r="O95" s="17"/>
      <c r="P95" s="17"/>
      <c r="Q95" s="17"/>
      <c r="R95" s="1"/>
      <c r="S95" s="1"/>
      <c r="T95" s="1"/>
      <c r="U95" s="1"/>
      <c r="V95" s="1"/>
      <c r="W95" s="1"/>
      <c r="X95" s="1"/>
      <c r="Y95" s="1"/>
      <c r="Z95" s="1"/>
      <c r="AA95" s="1"/>
      <c r="AB95" s="1"/>
      <c r="AC95" s="1"/>
      <c r="AD95" s="1"/>
      <c r="AE95" s="1"/>
      <c r="AF95" s="1"/>
      <c r="AG95" s="1"/>
      <c r="AH95" s="1"/>
      <c r="AI95" s="1"/>
      <c r="AJ95" s="1"/>
      <c r="AK95" s="1"/>
      <c r="AL95" s="1"/>
      <c r="AM95" s="1"/>
    </row>
    <row r="96" spans="1:39" ht="15">
      <c r="A96" s="1"/>
      <c r="B96" s="1"/>
      <c r="C96" s="1"/>
      <c r="D96" s="1"/>
      <c r="E96" s="1"/>
      <c r="F96" s="17"/>
      <c r="G96" s="17"/>
      <c r="H96" s="17"/>
      <c r="I96" s="17"/>
      <c r="J96" s="17"/>
      <c r="K96" s="17"/>
      <c r="L96" s="17"/>
      <c r="M96" s="17"/>
      <c r="N96" s="17"/>
      <c r="O96" s="17"/>
      <c r="P96" s="17"/>
      <c r="Q96" s="17"/>
      <c r="R96" s="1"/>
      <c r="S96" s="1"/>
      <c r="T96" s="1"/>
      <c r="U96" s="1"/>
      <c r="V96" s="1"/>
      <c r="W96" s="1"/>
      <c r="X96" s="1"/>
      <c r="Y96" s="1"/>
      <c r="Z96" s="1"/>
      <c r="AA96" s="1"/>
      <c r="AB96" s="1"/>
      <c r="AC96" s="1"/>
      <c r="AD96" s="1"/>
      <c r="AE96" s="1"/>
      <c r="AF96" s="1"/>
      <c r="AG96" s="1"/>
      <c r="AH96" s="1"/>
      <c r="AI96" s="1"/>
      <c r="AJ96" s="1"/>
      <c r="AK96" s="1"/>
      <c r="AL96" s="1"/>
      <c r="AM96" s="1"/>
    </row>
    <row r="97" spans="1:39" ht="15">
      <c r="A97" s="1"/>
      <c r="B97" s="1"/>
      <c r="C97" s="1"/>
      <c r="D97" s="1"/>
      <c r="E97" s="1"/>
      <c r="F97" s="17"/>
      <c r="G97" s="17"/>
      <c r="H97" s="17"/>
      <c r="I97" s="17"/>
      <c r="J97" s="17"/>
      <c r="K97" s="17"/>
      <c r="L97" s="17"/>
      <c r="M97" s="17"/>
      <c r="N97" s="17"/>
      <c r="O97" s="17"/>
      <c r="P97" s="17"/>
      <c r="Q97" s="17"/>
      <c r="R97" s="1"/>
      <c r="S97" s="1"/>
      <c r="T97" s="1"/>
      <c r="U97" s="1"/>
      <c r="V97" s="1"/>
      <c r="W97" s="1"/>
      <c r="X97" s="1"/>
      <c r="Y97" s="1"/>
      <c r="Z97" s="1"/>
      <c r="AA97" s="1"/>
      <c r="AB97" s="1"/>
      <c r="AC97" s="1"/>
      <c r="AD97" s="1"/>
      <c r="AE97" s="1"/>
      <c r="AF97" s="1"/>
      <c r="AG97" s="1"/>
      <c r="AH97" s="1"/>
      <c r="AI97" s="1"/>
      <c r="AJ97" s="1"/>
      <c r="AK97" s="1"/>
      <c r="AL97" s="1"/>
      <c r="AM97" s="1"/>
    </row>
    <row r="98" spans="1:39" ht="15">
      <c r="A98" s="1"/>
      <c r="B98" s="1"/>
      <c r="C98" s="1"/>
      <c r="D98" s="1"/>
      <c r="E98" s="1"/>
      <c r="F98" s="17"/>
      <c r="G98" s="17"/>
      <c r="H98" s="17"/>
      <c r="I98" s="17"/>
      <c r="J98" s="17"/>
      <c r="K98" s="17"/>
      <c r="L98" s="17"/>
      <c r="M98" s="17"/>
      <c r="N98" s="17"/>
      <c r="O98" s="17"/>
      <c r="P98" s="17"/>
      <c r="Q98" s="17"/>
      <c r="R98" s="1"/>
      <c r="S98" s="1"/>
      <c r="T98" s="1"/>
      <c r="U98" s="1"/>
      <c r="V98" s="1"/>
      <c r="W98" s="1"/>
      <c r="X98" s="1"/>
      <c r="Y98" s="1"/>
      <c r="Z98" s="1"/>
      <c r="AA98" s="1"/>
      <c r="AB98" s="1"/>
      <c r="AC98" s="1"/>
      <c r="AD98" s="1"/>
      <c r="AE98" s="1"/>
      <c r="AF98" s="1"/>
      <c r="AG98" s="1"/>
      <c r="AH98" s="1"/>
      <c r="AI98" s="1"/>
      <c r="AJ98" s="1"/>
      <c r="AK98" s="1"/>
      <c r="AL98" s="1"/>
      <c r="AM98" s="1"/>
    </row>
    <row r="99" spans="1:39" ht="15">
      <c r="A99" s="1"/>
      <c r="B99" s="1"/>
      <c r="C99" s="1"/>
      <c r="D99" s="1"/>
      <c r="E99" s="1"/>
      <c r="F99" s="17"/>
      <c r="G99" s="17"/>
      <c r="H99" s="17"/>
      <c r="I99" s="17"/>
      <c r="J99" s="17"/>
      <c r="K99" s="17"/>
      <c r="L99" s="17"/>
      <c r="M99" s="17"/>
      <c r="N99" s="17"/>
      <c r="O99" s="17"/>
      <c r="P99" s="17"/>
      <c r="Q99" s="17"/>
      <c r="R99" s="1"/>
      <c r="S99" s="1"/>
      <c r="T99" s="1"/>
      <c r="U99" s="1"/>
      <c r="V99" s="1"/>
      <c r="W99" s="1"/>
      <c r="X99" s="1"/>
      <c r="Y99" s="1"/>
      <c r="Z99" s="1"/>
      <c r="AA99" s="1"/>
      <c r="AB99" s="1"/>
      <c r="AC99" s="1"/>
      <c r="AD99" s="1"/>
      <c r="AE99" s="1"/>
      <c r="AF99" s="1"/>
      <c r="AG99" s="1"/>
      <c r="AH99" s="1"/>
      <c r="AI99" s="1"/>
      <c r="AJ99" s="1"/>
      <c r="AK99" s="1"/>
      <c r="AL99" s="1"/>
      <c r="AM99" s="1"/>
    </row>
    <row r="100" spans="1:39" ht="15">
      <c r="A100" s="1"/>
      <c r="B100" s="1"/>
      <c r="C100" s="1"/>
      <c r="D100" s="1"/>
      <c r="E100" s="1"/>
      <c r="F100" s="17"/>
      <c r="G100" s="17"/>
      <c r="H100" s="17"/>
      <c r="I100" s="17"/>
      <c r="J100" s="17"/>
      <c r="K100" s="17"/>
      <c r="L100" s="17"/>
      <c r="M100" s="17"/>
      <c r="N100" s="17"/>
      <c r="O100" s="17"/>
      <c r="P100" s="17"/>
      <c r="Q100" s="17"/>
      <c r="R100" s="1"/>
      <c r="S100" s="1"/>
      <c r="T100" s="1"/>
      <c r="U100" s="1"/>
      <c r="V100" s="1"/>
      <c r="W100" s="1"/>
      <c r="X100" s="1"/>
      <c r="Y100" s="1"/>
      <c r="Z100" s="1"/>
      <c r="AA100" s="1"/>
      <c r="AB100" s="1"/>
      <c r="AC100" s="1"/>
      <c r="AD100" s="1"/>
      <c r="AE100" s="1"/>
      <c r="AF100" s="1"/>
      <c r="AG100" s="1"/>
      <c r="AH100" s="1"/>
      <c r="AI100" s="1"/>
      <c r="AJ100" s="1"/>
      <c r="AK100" s="1"/>
      <c r="AL100" s="1"/>
      <c r="AM100" s="1"/>
    </row>
    <row r="101" spans="1:39" ht="15">
      <c r="A101" s="1"/>
      <c r="B101" s="1"/>
      <c r="C101" s="1"/>
      <c r="D101" s="1"/>
      <c r="E101" s="1"/>
      <c r="F101" s="17"/>
      <c r="G101" s="17"/>
      <c r="H101" s="17"/>
      <c r="I101" s="17"/>
      <c r="J101" s="17"/>
      <c r="K101" s="17"/>
      <c r="L101" s="17"/>
      <c r="M101" s="17"/>
      <c r="N101" s="17"/>
      <c r="O101" s="17"/>
      <c r="P101" s="17"/>
      <c r="Q101" s="17"/>
      <c r="R101" s="1"/>
      <c r="S101" s="1"/>
      <c r="T101" s="1"/>
      <c r="U101" s="1"/>
      <c r="V101" s="1"/>
      <c r="W101" s="1"/>
      <c r="X101" s="1"/>
      <c r="Y101" s="1"/>
      <c r="Z101" s="1"/>
      <c r="AA101" s="1"/>
      <c r="AB101" s="1"/>
      <c r="AC101" s="1"/>
      <c r="AD101" s="1"/>
      <c r="AE101" s="1"/>
      <c r="AF101" s="1"/>
      <c r="AG101" s="1"/>
      <c r="AH101" s="1"/>
      <c r="AI101" s="1"/>
      <c r="AJ101" s="1"/>
      <c r="AK101" s="1"/>
      <c r="AL101" s="1"/>
      <c r="AM101" s="1"/>
    </row>
    <row r="102" spans="1:39" ht="15">
      <c r="A102" s="1"/>
      <c r="B102" s="1"/>
      <c r="C102" s="1"/>
      <c r="D102" s="1"/>
      <c r="E102" s="1"/>
      <c r="F102" s="17"/>
      <c r="G102" s="17"/>
      <c r="H102" s="17"/>
      <c r="I102" s="17"/>
      <c r="J102" s="17"/>
      <c r="K102" s="17"/>
      <c r="L102" s="17"/>
      <c r="M102" s="17"/>
      <c r="N102" s="17"/>
      <c r="O102" s="17"/>
      <c r="P102" s="17"/>
      <c r="Q102" s="17"/>
      <c r="R102" s="1"/>
      <c r="S102" s="1"/>
      <c r="T102" s="1"/>
      <c r="U102" s="1"/>
      <c r="V102" s="1"/>
      <c r="W102" s="1"/>
      <c r="X102" s="1"/>
      <c r="Y102" s="1"/>
      <c r="Z102" s="1"/>
      <c r="AA102" s="1"/>
      <c r="AB102" s="1"/>
      <c r="AC102" s="1"/>
      <c r="AD102" s="1"/>
      <c r="AE102" s="1"/>
      <c r="AF102" s="1"/>
      <c r="AG102" s="1"/>
      <c r="AH102" s="1"/>
      <c r="AI102" s="1"/>
      <c r="AJ102" s="1"/>
      <c r="AK102" s="1"/>
      <c r="AL102" s="1"/>
      <c r="AM102" s="1"/>
    </row>
    <row r="103" spans="1:39" ht="15">
      <c r="A103" s="1"/>
      <c r="B103" s="1"/>
      <c r="C103" s="1"/>
      <c r="D103" s="1"/>
      <c r="E103" s="1"/>
      <c r="F103" s="17"/>
      <c r="G103" s="17"/>
      <c r="H103" s="17"/>
      <c r="I103" s="17"/>
      <c r="J103" s="17"/>
      <c r="K103" s="17"/>
      <c r="L103" s="17"/>
      <c r="M103" s="17"/>
      <c r="N103" s="17"/>
      <c r="O103" s="17"/>
      <c r="P103" s="17"/>
      <c r="Q103" s="17"/>
      <c r="R103" s="1"/>
      <c r="S103" s="1"/>
      <c r="T103" s="1"/>
      <c r="U103" s="1"/>
      <c r="V103" s="1"/>
      <c r="W103" s="1"/>
      <c r="X103" s="1"/>
      <c r="Y103" s="1"/>
      <c r="Z103" s="1"/>
      <c r="AA103" s="1"/>
      <c r="AB103" s="1"/>
      <c r="AC103" s="1"/>
      <c r="AD103" s="1"/>
      <c r="AE103" s="1"/>
      <c r="AF103" s="1"/>
      <c r="AG103" s="1"/>
      <c r="AH103" s="1"/>
      <c r="AI103" s="1"/>
      <c r="AJ103" s="1"/>
      <c r="AK103" s="1"/>
      <c r="AL103" s="1"/>
      <c r="AM103" s="1"/>
    </row>
    <row r="104" spans="1:39" ht="15">
      <c r="A104" s="1"/>
      <c r="B104" s="1"/>
      <c r="C104" s="1"/>
      <c r="D104" s="1"/>
      <c r="E104" s="1"/>
      <c r="F104" s="17"/>
      <c r="G104" s="17"/>
      <c r="H104" s="17"/>
      <c r="I104" s="17"/>
      <c r="J104" s="17"/>
      <c r="K104" s="17"/>
      <c r="L104" s="17"/>
      <c r="M104" s="17"/>
      <c r="N104" s="17"/>
      <c r="O104" s="17"/>
      <c r="P104" s="17"/>
      <c r="Q104" s="17"/>
      <c r="R104" s="1"/>
      <c r="S104" s="1"/>
      <c r="T104" s="1"/>
      <c r="U104" s="1"/>
      <c r="V104" s="1"/>
      <c r="W104" s="1"/>
      <c r="X104" s="1"/>
      <c r="Y104" s="1"/>
      <c r="Z104" s="1"/>
      <c r="AA104" s="1"/>
      <c r="AB104" s="1"/>
      <c r="AC104" s="1"/>
      <c r="AD104" s="1"/>
      <c r="AE104" s="1"/>
      <c r="AF104" s="1"/>
      <c r="AG104" s="1"/>
      <c r="AH104" s="1"/>
      <c r="AI104" s="1"/>
      <c r="AJ104" s="1"/>
      <c r="AK104" s="1"/>
      <c r="AL104" s="1"/>
      <c r="AM104" s="1"/>
    </row>
    <row r="105" spans="1:39" ht="15">
      <c r="A105" s="1"/>
      <c r="B105" s="1"/>
      <c r="C105" s="1"/>
      <c r="D105" s="1"/>
      <c r="E105" s="1"/>
      <c r="F105" s="17"/>
      <c r="G105" s="17"/>
      <c r="H105" s="17"/>
      <c r="I105" s="17"/>
      <c r="J105" s="17"/>
      <c r="K105" s="17"/>
      <c r="L105" s="17"/>
      <c r="M105" s="17"/>
      <c r="N105" s="17"/>
      <c r="O105" s="17"/>
      <c r="P105" s="17"/>
      <c r="Q105" s="17"/>
      <c r="R105" s="1"/>
      <c r="S105" s="1"/>
      <c r="T105" s="1"/>
      <c r="U105" s="1"/>
      <c r="V105" s="1"/>
      <c r="W105" s="1"/>
      <c r="X105" s="1"/>
      <c r="Y105" s="1"/>
      <c r="Z105" s="1"/>
      <c r="AA105" s="1"/>
      <c r="AB105" s="1"/>
      <c r="AC105" s="1"/>
      <c r="AD105" s="1"/>
      <c r="AE105" s="1"/>
      <c r="AF105" s="1"/>
      <c r="AG105" s="1"/>
      <c r="AH105" s="1"/>
      <c r="AI105" s="1"/>
      <c r="AJ105" s="1"/>
      <c r="AK105" s="1"/>
      <c r="AL105" s="1"/>
      <c r="AM105" s="1"/>
    </row>
    <row r="106" spans="1:39" ht="15">
      <c r="A106" s="1"/>
      <c r="B106" s="1"/>
      <c r="C106" s="1"/>
      <c r="D106" s="1"/>
      <c r="E106" s="1"/>
      <c r="F106" s="17"/>
      <c r="G106" s="17"/>
      <c r="H106" s="17"/>
      <c r="I106" s="17"/>
      <c r="J106" s="17"/>
      <c r="K106" s="17"/>
      <c r="L106" s="17"/>
      <c r="M106" s="17"/>
      <c r="N106" s="17"/>
      <c r="O106" s="17"/>
      <c r="P106" s="17"/>
      <c r="Q106" s="17"/>
      <c r="R106" s="1"/>
      <c r="S106" s="1"/>
      <c r="T106" s="1"/>
      <c r="U106" s="1"/>
      <c r="V106" s="1"/>
      <c r="W106" s="1"/>
      <c r="X106" s="1"/>
      <c r="Y106" s="1"/>
      <c r="Z106" s="1"/>
      <c r="AA106" s="1"/>
      <c r="AB106" s="1"/>
      <c r="AC106" s="1"/>
      <c r="AD106" s="1"/>
      <c r="AE106" s="1"/>
      <c r="AF106" s="1"/>
      <c r="AG106" s="1"/>
      <c r="AH106" s="1"/>
      <c r="AI106" s="1"/>
      <c r="AJ106" s="1"/>
      <c r="AK106" s="1"/>
      <c r="AL106" s="1"/>
      <c r="AM106" s="1"/>
    </row>
    <row r="107" spans="1:39" ht="15">
      <c r="A107" s="1"/>
      <c r="B107" s="1"/>
      <c r="C107" s="1"/>
      <c r="D107" s="1"/>
      <c r="E107" s="1"/>
      <c r="F107" s="17"/>
      <c r="G107" s="17"/>
      <c r="H107" s="17"/>
      <c r="I107" s="17"/>
      <c r="J107" s="17"/>
      <c r="K107" s="17"/>
      <c r="L107" s="17"/>
      <c r="M107" s="17"/>
      <c r="N107" s="17"/>
      <c r="O107" s="17"/>
      <c r="P107" s="17"/>
      <c r="Q107" s="17"/>
      <c r="R107" s="1"/>
      <c r="S107" s="1"/>
      <c r="T107" s="1"/>
      <c r="U107" s="1"/>
      <c r="V107" s="1"/>
      <c r="W107" s="1"/>
      <c r="X107" s="1"/>
      <c r="Y107" s="1"/>
      <c r="Z107" s="1"/>
      <c r="AA107" s="1"/>
      <c r="AB107" s="1"/>
      <c r="AC107" s="1"/>
      <c r="AD107" s="1"/>
      <c r="AE107" s="1"/>
      <c r="AF107" s="1"/>
      <c r="AG107" s="1"/>
      <c r="AH107" s="1"/>
      <c r="AI107" s="1"/>
      <c r="AJ107" s="1"/>
      <c r="AK107" s="1"/>
      <c r="AL107" s="1"/>
      <c r="AM107" s="1"/>
    </row>
    <row r="108" spans="1:39" ht="15">
      <c r="A108" s="1"/>
      <c r="B108" s="1"/>
      <c r="C108" s="1"/>
      <c r="D108" s="1"/>
      <c r="E108" s="1"/>
      <c r="F108" s="17"/>
      <c r="G108" s="17"/>
      <c r="H108" s="17"/>
      <c r="I108" s="17"/>
      <c r="J108" s="17"/>
      <c r="K108" s="17"/>
      <c r="L108" s="17"/>
      <c r="M108" s="17"/>
      <c r="N108" s="17"/>
      <c r="O108" s="17"/>
      <c r="P108" s="17"/>
      <c r="Q108" s="17"/>
      <c r="R108" s="1"/>
      <c r="S108" s="1"/>
      <c r="T108" s="1"/>
      <c r="U108" s="1"/>
      <c r="V108" s="1"/>
      <c r="W108" s="1"/>
      <c r="X108" s="1"/>
      <c r="Y108" s="1"/>
      <c r="Z108" s="1"/>
      <c r="AA108" s="1"/>
      <c r="AB108" s="1"/>
      <c r="AC108" s="1"/>
      <c r="AD108" s="1"/>
      <c r="AE108" s="1"/>
      <c r="AF108" s="1"/>
      <c r="AG108" s="1"/>
      <c r="AH108" s="1"/>
      <c r="AI108" s="1"/>
      <c r="AJ108" s="1"/>
      <c r="AK108" s="1"/>
      <c r="AL108" s="1"/>
      <c r="AM108" s="1"/>
    </row>
    <row r="109" spans="1:39" ht="15">
      <c r="A109" s="1"/>
      <c r="B109" s="1"/>
      <c r="C109" s="1"/>
      <c r="D109" s="1"/>
      <c r="E109" s="1"/>
      <c r="F109" s="17"/>
      <c r="G109" s="17"/>
      <c r="H109" s="17"/>
      <c r="I109" s="17"/>
      <c r="J109" s="17"/>
      <c r="K109" s="17"/>
      <c r="L109" s="17"/>
      <c r="M109" s="17"/>
      <c r="N109" s="17"/>
      <c r="O109" s="17"/>
      <c r="P109" s="17"/>
      <c r="Q109" s="17"/>
      <c r="R109" s="1"/>
      <c r="S109" s="1"/>
      <c r="T109" s="1"/>
      <c r="U109" s="1"/>
      <c r="V109" s="1"/>
      <c r="W109" s="1"/>
      <c r="X109" s="1"/>
      <c r="Y109" s="1"/>
      <c r="Z109" s="1"/>
      <c r="AA109" s="1"/>
      <c r="AB109" s="1"/>
      <c r="AC109" s="1"/>
      <c r="AD109" s="1"/>
      <c r="AE109" s="1"/>
      <c r="AF109" s="1"/>
      <c r="AG109" s="1"/>
      <c r="AH109" s="1"/>
      <c r="AI109" s="1"/>
      <c r="AJ109" s="1"/>
      <c r="AK109" s="1"/>
      <c r="AL109" s="1"/>
      <c r="AM109" s="1"/>
    </row>
    <row r="110" spans="1:39" ht="15">
      <c r="A110" s="1"/>
      <c r="B110" s="1"/>
      <c r="C110" s="1"/>
      <c r="D110" s="1"/>
      <c r="E110" s="1"/>
      <c r="F110" s="17"/>
      <c r="G110" s="17"/>
      <c r="H110" s="17"/>
      <c r="I110" s="17"/>
      <c r="J110" s="17"/>
      <c r="K110" s="17"/>
      <c r="L110" s="17"/>
      <c r="M110" s="17"/>
      <c r="N110" s="17"/>
      <c r="O110" s="17"/>
      <c r="P110" s="17"/>
      <c r="Q110" s="17"/>
      <c r="R110" s="1"/>
      <c r="S110" s="1"/>
      <c r="T110" s="1"/>
      <c r="U110" s="1"/>
      <c r="V110" s="1"/>
      <c r="W110" s="1"/>
      <c r="X110" s="1"/>
      <c r="Y110" s="1"/>
      <c r="Z110" s="1"/>
      <c r="AA110" s="1"/>
      <c r="AB110" s="1"/>
      <c r="AC110" s="1"/>
      <c r="AD110" s="1"/>
      <c r="AE110" s="1"/>
      <c r="AF110" s="1"/>
      <c r="AG110" s="1"/>
      <c r="AH110" s="1"/>
      <c r="AI110" s="1"/>
      <c r="AJ110" s="1"/>
      <c r="AK110" s="1"/>
      <c r="AL110" s="1"/>
      <c r="AM110" s="1"/>
    </row>
    <row r="111" spans="1:39" ht="15">
      <c r="A111" s="1"/>
      <c r="B111" s="1"/>
      <c r="C111" s="1"/>
      <c r="D111" s="1"/>
      <c r="E111" s="1"/>
      <c r="F111" s="17"/>
      <c r="G111" s="17"/>
      <c r="H111" s="17"/>
      <c r="I111" s="17"/>
      <c r="J111" s="17"/>
      <c r="K111" s="17"/>
      <c r="L111" s="17"/>
      <c r="M111" s="17"/>
      <c r="N111" s="17"/>
      <c r="O111" s="17"/>
      <c r="P111" s="17"/>
      <c r="Q111" s="17"/>
      <c r="R111" s="1"/>
      <c r="S111" s="1"/>
      <c r="T111" s="1"/>
      <c r="U111" s="1"/>
      <c r="V111" s="1"/>
      <c r="W111" s="1"/>
      <c r="X111" s="1"/>
      <c r="Y111" s="1"/>
      <c r="Z111" s="1"/>
      <c r="AA111" s="1"/>
      <c r="AB111" s="1"/>
      <c r="AC111" s="1"/>
      <c r="AD111" s="1"/>
      <c r="AE111" s="1"/>
      <c r="AF111" s="1"/>
      <c r="AG111" s="1"/>
      <c r="AH111" s="1"/>
      <c r="AI111" s="1"/>
      <c r="AJ111" s="1"/>
      <c r="AK111" s="1"/>
      <c r="AL111" s="1"/>
      <c r="AM111" s="1"/>
    </row>
    <row r="112" spans="1:39" ht="15">
      <c r="A112" s="1"/>
      <c r="B112" s="1"/>
      <c r="C112" s="1"/>
      <c r="D112" s="1"/>
      <c r="E112" s="1"/>
      <c r="F112" s="17"/>
      <c r="G112" s="17"/>
      <c r="H112" s="17"/>
      <c r="I112" s="17"/>
      <c r="J112" s="17"/>
      <c r="K112" s="17"/>
      <c r="L112" s="17"/>
      <c r="M112" s="17"/>
      <c r="N112" s="17"/>
      <c r="O112" s="17"/>
      <c r="P112" s="17"/>
      <c r="Q112" s="17"/>
      <c r="R112" s="1"/>
      <c r="S112" s="1"/>
      <c r="T112" s="1"/>
      <c r="U112" s="1"/>
      <c r="V112" s="1"/>
      <c r="W112" s="1"/>
      <c r="X112" s="1"/>
      <c r="Y112" s="1"/>
      <c r="Z112" s="1"/>
      <c r="AA112" s="1"/>
      <c r="AB112" s="1"/>
      <c r="AC112" s="1"/>
      <c r="AD112" s="1"/>
      <c r="AE112" s="1"/>
      <c r="AF112" s="1"/>
      <c r="AG112" s="1"/>
      <c r="AH112" s="1"/>
      <c r="AI112" s="1"/>
      <c r="AJ112" s="1"/>
      <c r="AK112" s="1"/>
      <c r="AL112" s="1"/>
      <c r="AM112" s="1"/>
    </row>
    <row r="113" spans="1:39" ht="15">
      <c r="A113" s="1"/>
      <c r="B113" s="1"/>
      <c r="C113" s="1"/>
      <c r="D113" s="1"/>
      <c r="E113" s="1"/>
      <c r="F113" s="17"/>
      <c r="G113" s="17"/>
      <c r="H113" s="17"/>
      <c r="I113" s="17"/>
      <c r="J113" s="17"/>
      <c r="K113" s="17"/>
      <c r="L113" s="17"/>
      <c r="M113" s="17"/>
      <c r="N113" s="17"/>
      <c r="O113" s="17"/>
      <c r="P113" s="17"/>
      <c r="Q113" s="17"/>
      <c r="R113" s="1"/>
      <c r="S113" s="1"/>
      <c r="T113" s="1"/>
      <c r="U113" s="1"/>
      <c r="V113" s="1"/>
      <c r="W113" s="1"/>
      <c r="X113" s="1"/>
      <c r="Y113" s="1"/>
      <c r="Z113" s="1"/>
      <c r="AA113" s="1"/>
      <c r="AB113" s="1"/>
      <c r="AC113" s="1"/>
      <c r="AD113" s="1"/>
      <c r="AE113" s="1"/>
      <c r="AF113" s="1"/>
      <c r="AG113" s="1"/>
      <c r="AH113" s="1"/>
      <c r="AI113" s="1"/>
      <c r="AJ113" s="1"/>
      <c r="AK113" s="1"/>
      <c r="AL113" s="1"/>
      <c r="AM113" s="1"/>
    </row>
    <row r="114" spans="1:39" ht="15">
      <c r="A114" s="1"/>
      <c r="B114" s="1"/>
      <c r="C114" s="1"/>
      <c r="D114" s="1"/>
      <c r="E114" s="1"/>
      <c r="F114" s="17"/>
      <c r="G114" s="17"/>
      <c r="H114" s="17"/>
      <c r="I114" s="17"/>
      <c r="J114" s="17"/>
      <c r="K114" s="17"/>
      <c r="L114" s="17"/>
      <c r="M114" s="17"/>
      <c r="N114" s="17"/>
      <c r="O114" s="17"/>
      <c r="P114" s="17"/>
      <c r="Q114" s="17"/>
      <c r="R114" s="1"/>
      <c r="S114" s="1"/>
      <c r="T114" s="1"/>
      <c r="U114" s="1"/>
      <c r="V114" s="1"/>
      <c r="W114" s="1"/>
      <c r="X114" s="1"/>
      <c r="Y114" s="1"/>
      <c r="Z114" s="1"/>
      <c r="AA114" s="1"/>
      <c r="AB114" s="1"/>
      <c r="AC114" s="1"/>
      <c r="AD114" s="1"/>
      <c r="AE114" s="1"/>
      <c r="AF114" s="1"/>
      <c r="AG114" s="1"/>
      <c r="AH114" s="1"/>
      <c r="AI114" s="1"/>
      <c r="AJ114" s="1"/>
      <c r="AK114" s="1"/>
      <c r="AL114" s="1"/>
      <c r="AM114" s="1"/>
    </row>
    <row r="115" spans="1:39" ht="15">
      <c r="A115" s="1"/>
      <c r="B115" s="1"/>
      <c r="C115" s="1"/>
      <c r="D115" s="1"/>
      <c r="E115" s="1"/>
      <c r="F115" s="17"/>
      <c r="G115" s="17"/>
      <c r="H115" s="17"/>
      <c r="I115" s="17"/>
      <c r="J115" s="17"/>
      <c r="K115" s="17"/>
      <c r="L115" s="17"/>
      <c r="M115" s="17"/>
      <c r="N115" s="17"/>
      <c r="O115" s="17"/>
      <c r="P115" s="17"/>
      <c r="Q115" s="17"/>
      <c r="R115" s="1"/>
      <c r="S115" s="1"/>
      <c r="T115" s="1"/>
      <c r="U115" s="1"/>
      <c r="V115" s="1"/>
      <c r="W115" s="1"/>
      <c r="X115" s="1"/>
      <c r="Y115" s="1"/>
      <c r="Z115" s="1"/>
      <c r="AA115" s="1"/>
      <c r="AB115" s="1"/>
      <c r="AC115" s="1"/>
      <c r="AD115" s="1"/>
      <c r="AE115" s="1"/>
      <c r="AF115" s="1"/>
      <c r="AG115" s="1"/>
      <c r="AH115" s="1"/>
      <c r="AI115" s="1"/>
      <c r="AJ115" s="1"/>
      <c r="AK115" s="1"/>
      <c r="AL115" s="1"/>
      <c r="AM115" s="1"/>
    </row>
    <row r="116" spans="1:39" ht="15">
      <c r="A116" s="1"/>
      <c r="B116" s="1"/>
      <c r="C116" s="1"/>
      <c r="D116" s="1"/>
      <c r="E116" s="1"/>
      <c r="F116" s="17"/>
      <c r="G116" s="17"/>
      <c r="H116" s="17"/>
      <c r="I116" s="17"/>
      <c r="J116" s="17"/>
      <c r="K116" s="17"/>
      <c r="L116" s="17"/>
      <c r="M116" s="17"/>
      <c r="N116" s="17"/>
      <c r="O116" s="17"/>
      <c r="P116" s="17"/>
      <c r="Q116" s="17"/>
      <c r="R116" s="1"/>
      <c r="S116" s="1"/>
      <c r="T116" s="1"/>
      <c r="U116" s="1"/>
      <c r="V116" s="1"/>
      <c r="W116" s="1"/>
      <c r="X116" s="1"/>
      <c r="Y116" s="1"/>
      <c r="Z116" s="1"/>
      <c r="AA116" s="1"/>
      <c r="AB116" s="1"/>
      <c r="AC116" s="1"/>
      <c r="AD116" s="1"/>
      <c r="AE116" s="1"/>
      <c r="AF116" s="1"/>
      <c r="AG116" s="1"/>
      <c r="AH116" s="1"/>
      <c r="AI116" s="1"/>
      <c r="AJ116" s="1"/>
      <c r="AK116" s="1"/>
      <c r="AL116" s="1"/>
      <c r="AM116" s="1"/>
    </row>
    <row r="117" spans="1:39" ht="15">
      <c r="A117" s="1"/>
      <c r="B117" s="1"/>
      <c r="C117" s="1"/>
      <c r="D117" s="1"/>
      <c r="E117" s="1"/>
      <c r="F117" s="17"/>
      <c r="G117" s="17"/>
      <c r="H117" s="17"/>
      <c r="I117" s="17"/>
      <c r="J117" s="17"/>
      <c r="K117" s="17"/>
      <c r="L117" s="17"/>
      <c r="M117" s="17"/>
      <c r="N117" s="17"/>
      <c r="O117" s="17"/>
      <c r="P117" s="17"/>
      <c r="Q117" s="17"/>
      <c r="R117" s="1"/>
      <c r="S117" s="1"/>
      <c r="T117" s="1"/>
      <c r="U117" s="1"/>
      <c r="V117" s="1"/>
      <c r="W117" s="1"/>
      <c r="X117" s="1"/>
      <c r="Y117" s="1"/>
      <c r="Z117" s="1"/>
      <c r="AA117" s="1"/>
      <c r="AB117" s="1"/>
      <c r="AC117" s="1"/>
      <c r="AD117" s="1"/>
      <c r="AE117" s="1"/>
      <c r="AF117" s="1"/>
      <c r="AG117" s="1"/>
      <c r="AH117" s="1"/>
      <c r="AI117" s="1"/>
      <c r="AJ117" s="1"/>
      <c r="AK117" s="1"/>
      <c r="AL117" s="1"/>
      <c r="AM117" s="1"/>
    </row>
    <row r="118" spans="1:39" ht="15">
      <c r="A118" s="1"/>
      <c r="B118" s="1"/>
      <c r="C118" s="1"/>
      <c r="D118" s="1"/>
      <c r="E118" s="1"/>
      <c r="F118" s="17"/>
      <c r="G118" s="17"/>
      <c r="H118" s="17"/>
      <c r="I118" s="17"/>
      <c r="J118" s="17"/>
      <c r="K118" s="17"/>
      <c r="L118" s="17"/>
      <c r="M118" s="17"/>
      <c r="N118" s="17"/>
      <c r="O118" s="17"/>
      <c r="P118" s="17"/>
      <c r="Q118" s="17"/>
      <c r="R118" s="1"/>
      <c r="S118" s="1"/>
      <c r="T118" s="1"/>
      <c r="U118" s="1"/>
      <c r="V118" s="1"/>
      <c r="W118" s="1"/>
      <c r="X118" s="1"/>
      <c r="Y118" s="1"/>
      <c r="Z118" s="1"/>
      <c r="AA118" s="1"/>
      <c r="AB118" s="1"/>
      <c r="AC118" s="1"/>
      <c r="AD118" s="1"/>
      <c r="AE118" s="1"/>
      <c r="AF118" s="1"/>
      <c r="AG118" s="1"/>
      <c r="AH118" s="1"/>
      <c r="AI118" s="1"/>
      <c r="AJ118" s="1"/>
      <c r="AK118" s="1"/>
      <c r="AL118" s="1"/>
      <c r="AM118" s="1"/>
    </row>
    <row r="119" spans="1:39" ht="15">
      <c r="A119" s="1"/>
      <c r="B119" s="1"/>
      <c r="C119" s="1"/>
      <c r="D119" s="1"/>
      <c r="E119" s="1"/>
      <c r="F119" s="17"/>
      <c r="G119" s="17"/>
      <c r="H119" s="17"/>
      <c r="I119" s="17"/>
      <c r="J119" s="17"/>
      <c r="K119" s="17"/>
      <c r="L119" s="17"/>
      <c r="M119" s="17"/>
      <c r="N119" s="17"/>
      <c r="O119" s="17"/>
      <c r="P119" s="17"/>
      <c r="Q119" s="17"/>
      <c r="R119" s="1"/>
      <c r="S119" s="1"/>
      <c r="T119" s="1"/>
      <c r="U119" s="1"/>
      <c r="V119" s="1"/>
      <c r="W119" s="1"/>
      <c r="X119" s="1"/>
      <c r="Y119" s="1"/>
      <c r="Z119" s="1"/>
      <c r="AA119" s="1"/>
      <c r="AB119" s="1"/>
      <c r="AC119" s="1"/>
      <c r="AD119" s="1"/>
      <c r="AE119" s="1"/>
      <c r="AF119" s="1"/>
      <c r="AG119" s="1"/>
      <c r="AH119" s="1"/>
      <c r="AI119" s="1"/>
      <c r="AJ119" s="1"/>
      <c r="AK119" s="1"/>
      <c r="AL119" s="1"/>
      <c r="AM119" s="1"/>
    </row>
    <row r="120" spans="1:39" ht="15">
      <c r="A120" s="1"/>
      <c r="B120" s="1"/>
      <c r="C120" s="1"/>
      <c r="D120" s="1"/>
      <c r="E120" s="1"/>
      <c r="F120" s="17"/>
      <c r="G120" s="17"/>
      <c r="H120" s="17"/>
      <c r="I120" s="17"/>
      <c r="J120" s="17"/>
      <c r="K120" s="17"/>
      <c r="L120" s="17"/>
      <c r="M120" s="17"/>
      <c r="N120" s="17"/>
      <c r="O120" s="17"/>
      <c r="P120" s="17"/>
      <c r="Q120" s="17"/>
      <c r="R120" s="1"/>
      <c r="S120" s="1"/>
      <c r="T120" s="1"/>
      <c r="U120" s="1"/>
      <c r="V120" s="1"/>
      <c r="W120" s="1"/>
      <c r="X120" s="1"/>
      <c r="Y120" s="1"/>
      <c r="Z120" s="1"/>
      <c r="AA120" s="1"/>
      <c r="AB120" s="1"/>
      <c r="AC120" s="1"/>
      <c r="AD120" s="1"/>
      <c r="AE120" s="1"/>
      <c r="AF120" s="1"/>
      <c r="AG120" s="1"/>
      <c r="AH120" s="1"/>
      <c r="AI120" s="1"/>
      <c r="AJ120" s="1"/>
      <c r="AK120" s="1"/>
      <c r="AL120" s="1"/>
      <c r="AM120" s="1"/>
    </row>
    <row r="121" spans="1:39" ht="15">
      <c r="A121" s="1"/>
      <c r="B121" s="1"/>
      <c r="C121" s="1"/>
      <c r="D121" s="1"/>
      <c r="E121" s="1"/>
      <c r="F121" s="17"/>
      <c r="G121" s="17"/>
      <c r="H121" s="17"/>
      <c r="I121" s="17"/>
      <c r="J121" s="17"/>
      <c r="K121" s="17"/>
      <c r="L121" s="17"/>
      <c r="M121" s="17"/>
      <c r="N121" s="17"/>
      <c r="O121" s="17"/>
      <c r="P121" s="17"/>
      <c r="Q121" s="17"/>
      <c r="R121" s="1"/>
      <c r="S121" s="1"/>
      <c r="T121" s="1"/>
      <c r="U121" s="1"/>
      <c r="V121" s="1"/>
      <c r="W121" s="1"/>
      <c r="X121" s="1"/>
      <c r="Y121" s="1"/>
      <c r="Z121" s="1"/>
      <c r="AA121" s="1"/>
      <c r="AB121" s="1"/>
      <c r="AC121" s="1"/>
      <c r="AD121" s="1"/>
      <c r="AE121" s="1"/>
      <c r="AF121" s="1"/>
      <c r="AG121" s="1"/>
      <c r="AH121" s="1"/>
      <c r="AI121" s="1"/>
      <c r="AJ121" s="1"/>
      <c r="AK121" s="1"/>
      <c r="AL121" s="1"/>
      <c r="AM121" s="1"/>
    </row>
    <row r="122" spans="1:39" ht="15">
      <c r="A122" s="1"/>
      <c r="B122" s="1"/>
      <c r="C122" s="1"/>
      <c r="D122" s="1"/>
      <c r="E122" s="1"/>
      <c r="F122" s="17"/>
      <c r="G122" s="17"/>
      <c r="H122" s="17"/>
      <c r="I122" s="17"/>
      <c r="J122" s="17"/>
      <c r="K122" s="17"/>
      <c r="L122" s="17"/>
      <c r="M122" s="17"/>
      <c r="N122" s="17"/>
      <c r="O122" s="17"/>
      <c r="P122" s="17"/>
      <c r="Q122" s="17"/>
      <c r="R122" s="1"/>
      <c r="S122" s="1"/>
      <c r="T122" s="1"/>
      <c r="U122" s="1"/>
      <c r="V122" s="1"/>
      <c r="W122" s="1"/>
      <c r="X122" s="1"/>
      <c r="Y122" s="1"/>
      <c r="Z122" s="1"/>
      <c r="AA122" s="1"/>
      <c r="AB122" s="1"/>
      <c r="AC122" s="1"/>
      <c r="AD122" s="1"/>
      <c r="AE122" s="1"/>
      <c r="AF122" s="1"/>
      <c r="AG122" s="1"/>
      <c r="AH122" s="1"/>
      <c r="AI122" s="1"/>
      <c r="AJ122" s="1"/>
      <c r="AK122" s="1"/>
      <c r="AL122" s="1"/>
      <c r="AM122" s="1"/>
    </row>
    <row r="123" spans="1:39" ht="15">
      <c r="A123" s="1"/>
      <c r="B123" s="1"/>
      <c r="C123" s="1"/>
      <c r="D123" s="1"/>
      <c r="E123" s="1"/>
      <c r="F123" s="17"/>
      <c r="G123" s="17"/>
      <c r="H123" s="17"/>
      <c r="I123" s="17"/>
      <c r="J123" s="17"/>
      <c r="K123" s="17"/>
      <c r="L123" s="17"/>
      <c r="M123" s="17"/>
      <c r="N123" s="17"/>
      <c r="O123" s="17"/>
      <c r="P123" s="17"/>
      <c r="Q123" s="17"/>
      <c r="R123" s="1"/>
      <c r="S123" s="1"/>
      <c r="T123" s="1"/>
      <c r="U123" s="1"/>
      <c r="V123" s="1"/>
      <c r="W123" s="1"/>
      <c r="X123" s="1"/>
      <c r="Y123" s="1"/>
      <c r="Z123" s="1"/>
      <c r="AA123" s="1"/>
      <c r="AB123" s="1"/>
      <c r="AC123" s="1"/>
      <c r="AD123" s="1"/>
      <c r="AE123" s="1"/>
      <c r="AF123" s="1"/>
      <c r="AG123" s="1"/>
      <c r="AH123" s="1"/>
      <c r="AI123" s="1"/>
      <c r="AJ123" s="1"/>
      <c r="AK123" s="1"/>
      <c r="AL123" s="1"/>
      <c r="AM123" s="1"/>
    </row>
    <row r="124" spans="1:39" ht="15">
      <c r="F124" s="17"/>
      <c r="G124" s="17"/>
      <c r="H124" s="17"/>
      <c r="I124" s="17"/>
      <c r="J124" s="17"/>
      <c r="K124" s="17"/>
      <c r="L124" s="17"/>
      <c r="M124" s="17"/>
      <c r="N124" s="17"/>
      <c r="O124" s="17"/>
      <c r="P124" s="17"/>
      <c r="Q124" s="17"/>
      <c r="R124" s="1"/>
      <c r="S124" s="1"/>
      <c r="T124" s="1"/>
      <c r="U124" s="1"/>
      <c r="V124" s="1"/>
      <c r="W124" s="1"/>
      <c r="X124" s="1"/>
      <c r="Y124" s="1"/>
      <c r="Z124" s="1"/>
      <c r="AA124" s="1"/>
      <c r="AB124" s="1"/>
      <c r="AC124" s="1"/>
      <c r="AD124" s="1"/>
      <c r="AE124" s="1"/>
      <c r="AF124" s="1"/>
      <c r="AG124" s="1"/>
      <c r="AH124" s="1"/>
      <c r="AI124" s="1"/>
      <c r="AJ124" s="1"/>
      <c r="AK124" s="1"/>
      <c r="AL124" s="1"/>
      <c r="AM124" s="1"/>
    </row>
    <row r="125" spans="1:39" ht="15">
      <c r="F125" s="18"/>
      <c r="G125" s="17"/>
      <c r="H125" s="17"/>
      <c r="I125" s="18"/>
      <c r="J125" s="18"/>
      <c r="K125" s="18"/>
      <c r="L125" s="18"/>
      <c r="M125" s="18"/>
      <c r="N125" s="18"/>
      <c r="O125" s="18"/>
      <c r="P125" s="18"/>
      <c r="Q125" s="18"/>
    </row>
    <row r="126" spans="1:39">
      <c r="F126" s="18"/>
      <c r="G126" s="18"/>
      <c r="H126" s="18"/>
      <c r="I126" s="18"/>
      <c r="J126" s="18"/>
      <c r="K126" s="18"/>
      <c r="L126" s="18"/>
      <c r="M126" s="18"/>
      <c r="N126" s="18"/>
      <c r="O126" s="18"/>
      <c r="P126" s="18"/>
      <c r="Q126" s="18"/>
    </row>
    <row r="127" spans="1:39">
      <c r="F127" s="18"/>
      <c r="G127" s="18"/>
      <c r="H127" s="18"/>
      <c r="I127" s="18"/>
      <c r="J127" s="18"/>
      <c r="K127" s="18"/>
      <c r="L127" s="18"/>
      <c r="M127" s="18"/>
      <c r="N127" s="18"/>
      <c r="O127" s="18"/>
      <c r="P127" s="18"/>
      <c r="Q127" s="18"/>
    </row>
    <row r="128" spans="1:39">
      <c r="F128" s="18"/>
      <c r="G128" s="18"/>
      <c r="H128" s="18"/>
      <c r="I128" s="18"/>
      <c r="J128" s="18"/>
      <c r="K128" s="18"/>
      <c r="L128" s="18"/>
      <c r="M128" s="18"/>
      <c r="N128" s="18"/>
      <c r="O128" s="18"/>
      <c r="P128" s="18"/>
      <c r="Q128" s="18"/>
    </row>
    <row r="129" spans="6:17">
      <c r="F129" s="18"/>
      <c r="G129" s="18"/>
      <c r="H129" s="18"/>
      <c r="I129" s="18"/>
      <c r="J129" s="18"/>
      <c r="K129" s="18"/>
      <c r="L129" s="18"/>
      <c r="M129" s="18"/>
      <c r="N129" s="18"/>
      <c r="O129" s="18"/>
      <c r="P129" s="18"/>
      <c r="Q129" s="18"/>
    </row>
    <row r="130" spans="6:17">
      <c r="F130" s="18"/>
      <c r="G130" s="18"/>
      <c r="H130" s="18"/>
      <c r="I130" s="18"/>
      <c r="J130" s="18"/>
      <c r="K130" s="18"/>
      <c r="L130" s="18"/>
      <c r="M130" s="18"/>
      <c r="N130" s="18"/>
      <c r="O130" s="18"/>
      <c r="P130" s="18"/>
      <c r="Q130" s="18"/>
    </row>
    <row r="131" spans="6:17">
      <c r="F131" s="18"/>
      <c r="G131" s="18"/>
      <c r="H131" s="18"/>
      <c r="I131" s="18"/>
      <c r="J131" s="18"/>
      <c r="K131" s="18"/>
      <c r="L131" s="18"/>
      <c r="M131" s="18"/>
      <c r="N131" s="18"/>
      <c r="O131" s="18"/>
      <c r="P131" s="18"/>
      <c r="Q131" s="18"/>
    </row>
    <row r="132" spans="6:17">
      <c r="F132" s="18"/>
      <c r="G132" s="18"/>
      <c r="H132" s="18"/>
      <c r="I132" s="18"/>
      <c r="J132" s="18"/>
      <c r="K132" s="18"/>
      <c r="L132" s="18"/>
      <c r="M132" s="18"/>
      <c r="N132" s="18"/>
      <c r="O132" s="18"/>
      <c r="P132" s="18"/>
      <c r="Q132" s="18"/>
    </row>
    <row r="133" spans="6:17">
      <c r="F133" s="18"/>
      <c r="G133" s="18"/>
      <c r="H133" s="18"/>
      <c r="I133" s="18"/>
      <c r="J133" s="18"/>
      <c r="K133" s="18"/>
      <c r="L133" s="18"/>
      <c r="M133" s="18"/>
      <c r="N133" s="18"/>
      <c r="O133" s="18"/>
      <c r="P133" s="18"/>
      <c r="Q133" s="18"/>
    </row>
    <row r="134" spans="6:17">
      <c r="F134" s="18"/>
      <c r="G134" s="18"/>
      <c r="H134" s="18"/>
      <c r="I134" s="18"/>
      <c r="J134" s="18"/>
      <c r="K134" s="18"/>
      <c r="L134" s="18"/>
      <c r="M134" s="18"/>
      <c r="N134" s="18"/>
      <c r="O134" s="18"/>
      <c r="P134" s="18"/>
      <c r="Q134" s="18"/>
    </row>
    <row r="135" spans="6:17">
      <c r="F135" s="18"/>
      <c r="G135" s="18"/>
      <c r="H135" s="18"/>
      <c r="I135" s="18"/>
      <c r="J135" s="18"/>
      <c r="K135" s="18"/>
      <c r="L135" s="18"/>
      <c r="M135" s="18"/>
      <c r="N135" s="18"/>
      <c r="O135" s="18"/>
      <c r="P135" s="18"/>
      <c r="Q135" s="18"/>
    </row>
    <row r="136" spans="6:17">
      <c r="F136" s="18"/>
      <c r="G136" s="18"/>
      <c r="H136" s="18"/>
      <c r="I136" s="18"/>
      <c r="J136" s="18"/>
      <c r="K136" s="18"/>
      <c r="L136" s="18"/>
      <c r="M136" s="18"/>
      <c r="N136" s="18"/>
      <c r="O136" s="18"/>
      <c r="P136" s="18"/>
      <c r="Q136" s="18"/>
    </row>
    <row r="137" spans="6:17">
      <c r="F137" s="18"/>
      <c r="G137" s="18"/>
      <c r="H137" s="18"/>
      <c r="I137" s="18"/>
      <c r="J137" s="18"/>
      <c r="K137" s="18"/>
      <c r="L137" s="18"/>
      <c r="M137" s="18"/>
      <c r="N137" s="18"/>
      <c r="O137" s="18"/>
      <c r="P137" s="18"/>
      <c r="Q137" s="18"/>
    </row>
    <row r="138" spans="6:17">
      <c r="F138" s="18"/>
      <c r="G138" s="18"/>
      <c r="H138" s="18"/>
      <c r="I138" s="18"/>
      <c r="J138" s="18"/>
      <c r="K138" s="18"/>
      <c r="L138" s="18"/>
      <c r="M138" s="18"/>
      <c r="N138" s="18"/>
      <c r="O138" s="18"/>
      <c r="P138" s="18"/>
      <c r="Q138" s="18"/>
    </row>
    <row r="139" spans="6:17">
      <c r="F139" s="18"/>
      <c r="G139" s="18"/>
      <c r="H139" s="18"/>
      <c r="I139" s="18"/>
      <c r="J139" s="18"/>
      <c r="K139" s="18"/>
      <c r="L139" s="18"/>
      <c r="M139" s="18"/>
      <c r="N139" s="18"/>
      <c r="O139" s="18"/>
      <c r="P139" s="18"/>
      <c r="Q139" s="18"/>
    </row>
    <row r="140" spans="6:17">
      <c r="F140" s="18"/>
      <c r="G140" s="18"/>
      <c r="H140" s="18"/>
      <c r="I140" s="18"/>
      <c r="J140" s="18"/>
      <c r="K140" s="18"/>
      <c r="L140" s="18"/>
      <c r="M140" s="18"/>
      <c r="N140" s="18"/>
      <c r="O140" s="18"/>
      <c r="P140" s="18"/>
      <c r="Q140" s="18"/>
    </row>
    <row r="141" spans="6:17">
      <c r="F141" s="18"/>
      <c r="G141" s="18"/>
      <c r="H141" s="18"/>
      <c r="I141" s="18"/>
      <c r="J141" s="18"/>
      <c r="K141" s="18"/>
      <c r="L141" s="18"/>
      <c r="M141" s="18"/>
      <c r="N141" s="18"/>
      <c r="O141" s="18"/>
      <c r="P141" s="18"/>
      <c r="Q141" s="18"/>
    </row>
    <row r="142" spans="6:17">
      <c r="G142" s="18"/>
      <c r="H142" s="18"/>
    </row>
  </sheetData>
  <mergeCells count="7">
    <mergeCell ref="A3:Q3"/>
    <mergeCell ref="F4:H4"/>
    <mergeCell ref="L4:N4"/>
    <mergeCell ref="I4:K4"/>
    <mergeCell ref="B4:E4"/>
    <mergeCell ref="O4:Q4"/>
    <mergeCell ref="A4:A5"/>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H25"/>
  <sheetViews>
    <sheetView workbookViewId="0">
      <pane xSplit="1" ySplit="8" topLeftCell="B9" activePane="bottomRight" state="frozen"/>
      <selection pane="topRight" activeCell="B1" sqref="B1"/>
      <selection pane="bottomLeft" activeCell="A10" sqref="A10"/>
      <selection pane="bottomRight" activeCell="A2" sqref="A2"/>
    </sheetView>
  </sheetViews>
  <sheetFormatPr baseColWidth="10" defaultRowHeight="13.2"/>
  <cols>
    <col min="1" max="1" width="12.77734375" customWidth="1"/>
    <col min="2" max="7" width="15.77734375" customWidth="1"/>
  </cols>
  <sheetData>
    <row r="1" spans="1:8">
      <c r="A1" s="72"/>
    </row>
    <row r="2" spans="1:8">
      <c r="A2" s="72"/>
    </row>
    <row r="3" spans="1:8" ht="13.8" thickBot="1"/>
    <row r="4" spans="1:8" ht="13.8" thickTop="1">
      <c r="A4" s="191" t="s">
        <v>136</v>
      </c>
      <c r="B4" s="192"/>
      <c r="C4" s="192"/>
      <c r="D4" s="192"/>
      <c r="E4" s="192"/>
      <c r="F4" s="192"/>
      <c r="G4" s="193"/>
    </row>
    <row r="5" spans="1:8">
      <c r="A5" s="197"/>
      <c r="B5" s="198"/>
      <c r="C5" s="198"/>
      <c r="D5" s="198"/>
      <c r="E5" s="198"/>
      <c r="F5" s="198"/>
      <c r="G5" s="199"/>
    </row>
    <row r="6" spans="1:8" ht="13.8" thickBot="1">
      <c r="A6" s="200"/>
      <c r="B6" s="201"/>
      <c r="C6" s="201"/>
      <c r="D6" s="201"/>
      <c r="E6" s="201"/>
      <c r="F6" s="201"/>
      <c r="G6" s="202"/>
    </row>
    <row r="7" spans="1:8" ht="16.2" thickTop="1" thickBot="1">
      <c r="A7" s="1"/>
      <c r="B7" s="1"/>
      <c r="C7" s="1"/>
      <c r="D7" s="1"/>
      <c r="E7" s="1"/>
      <c r="F7" s="1"/>
      <c r="G7" s="1"/>
    </row>
    <row r="8" spans="1:8" ht="31.2" thickTop="1" thickBot="1">
      <c r="A8" s="204"/>
      <c r="B8" s="127" t="s">
        <v>129</v>
      </c>
      <c r="C8" s="127" t="s">
        <v>114</v>
      </c>
      <c r="D8" s="127" t="s">
        <v>137</v>
      </c>
      <c r="E8" s="127" t="s">
        <v>115</v>
      </c>
      <c r="F8" s="127" t="s">
        <v>116</v>
      </c>
      <c r="G8" s="127" t="s">
        <v>115</v>
      </c>
      <c r="H8" s="73"/>
    </row>
    <row r="9" spans="1:8" ht="16.8" thickTop="1" thickBot="1">
      <c r="A9" s="205"/>
      <c r="B9" s="203" t="s">
        <v>130</v>
      </c>
      <c r="C9" s="203"/>
      <c r="D9" s="203" t="s">
        <v>117</v>
      </c>
      <c r="E9" s="203"/>
      <c r="F9" s="128" t="s">
        <v>90</v>
      </c>
      <c r="G9" s="128" t="s">
        <v>118</v>
      </c>
      <c r="H9" s="73"/>
    </row>
    <row r="10" spans="1:8" ht="15.6" thickTop="1">
      <c r="A10" s="132">
        <f t="shared" ref="A10:A17" si="0">A11-10</f>
        <v>1820</v>
      </c>
      <c r="B10" s="129">
        <v>8.0555555555555602E-2</v>
      </c>
      <c r="C10" s="129">
        <v>0.30015489389482197</v>
      </c>
      <c r="D10" s="129">
        <v>4.8348179991208613E-2</v>
      </c>
      <c r="E10" s="129">
        <v>5.8348179991208615E-2</v>
      </c>
      <c r="F10" s="129">
        <f>0.970367844643172%+0.002</f>
        <v>1.170367844643172E-2</v>
      </c>
      <c r="G10" s="129">
        <v>5.368032559191193E-2</v>
      </c>
    </row>
    <row r="11" spans="1:8" ht="15">
      <c r="A11" s="134">
        <f t="shared" si="0"/>
        <v>1830</v>
      </c>
      <c r="B11" s="131">
        <v>8.185567010309279E-2</v>
      </c>
      <c r="C11" s="131">
        <v>0.34634090420454067</v>
      </c>
      <c r="D11" s="131">
        <v>5.1964221831623358E-2</v>
      </c>
      <c r="E11" s="131">
        <v>6.196422183162336E-2</v>
      </c>
      <c r="F11" s="131">
        <v>9.7036784464317183E-3</v>
      </c>
      <c r="G11" s="131">
        <v>5.7007084085093494E-2</v>
      </c>
    </row>
    <row r="12" spans="1:8" ht="15">
      <c r="A12" s="134">
        <f t="shared" si="0"/>
        <v>1840</v>
      </c>
      <c r="B12" s="131">
        <v>9.550847457627118E-2</v>
      </c>
      <c r="C12" s="131">
        <v>0.36596886780048177</v>
      </c>
      <c r="D12" s="131">
        <v>5.6878191068281674E-2</v>
      </c>
      <c r="E12" s="131">
        <f>6.68781910682817%</f>
        <v>6.6878191068281689E-2</v>
      </c>
      <c r="F12" s="131">
        <v>1.7691435542033451E-2</v>
      </c>
      <c r="G12" s="131">
        <v>6.1527935782819142E-2</v>
      </c>
    </row>
    <row r="13" spans="1:8" ht="15">
      <c r="A13" s="134">
        <f t="shared" si="0"/>
        <v>1850</v>
      </c>
      <c r="B13" s="131">
        <v>0.10119047619047619</v>
      </c>
      <c r="C13" s="131">
        <v>0.44261277397857324</v>
      </c>
      <c r="D13" s="131">
        <v>6.5060497130486977E-2</v>
      </c>
      <c r="E13" s="131">
        <f>7.8060497130487%</f>
        <v>7.8060497130487003E-2</v>
      </c>
      <c r="F13" s="131">
        <v>1.8281389002988035E-2</v>
      </c>
      <c r="G13" s="131">
        <v>7.1815657360048024E-2</v>
      </c>
    </row>
    <row r="14" spans="1:8" ht="15">
      <c r="A14" s="134">
        <f t="shared" si="0"/>
        <v>1860</v>
      </c>
      <c r="B14" s="131">
        <v>9.2994652406417105E-2</v>
      </c>
      <c r="C14" s="131">
        <v>0.4436614297481517</v>
      </c>
      <c r="D14" s="131">
        <v>6.0304809953739602E-2</v>
      </c>
      <c r="E14" s="131">
        <f>7.33048099537396%</f>
        <v>7.33048099537396E-2</v>
      </c>
      <c r="F14" s="131">
        <v>9.4198727772718538E-3</v>
      </c>
      <c r="G14" s="131">
        <v>6.7440425157440434E-2</v>
      </c>
    </row>
    <row r="15" spans="1:8" ht="15">
      <c r="A15" s="134">
        <f t="shared" si="0"/>
        <v>1870</v>
      </c>
      <c r="B15" s="131">
        <v>7.7524271844660181E-2</v>
      </c>
      <c r="C15" s="131">
        <v>0.41626490472361966</v>
      </c>
      <c r="D15" s="131">
        <v>5.7767210530884176E-2</v>
      </c>
      <c r="E15" s="131">
        <f>6.77672105308842%</f>
        <v>6.7767210530884206E-2</v>
      </c>
      <c r="F15" s="131">
        <f>-0.0138781185474168%+0.002</f>
        <v>1.861218814525832E-3</v>
      </c>
      <c r="G15" s="131">
        <v>6.2345833688413448E-2</v>
      </c>
    </row>
    <row r="16" spans="1:8" ht="15">
      <c r="A16" s="134">
        <f t="shared" si="0"/>
        <v>1880</v>
      </c>
      <c r="B16" s="131">
        <v>9.0477386934673373E-2</v>
      </c>
      <c r="C16" s="131">
        <v>0.29879843966349606</v>
      </c>
      <c r="D16" s="131">
        <v>4.0384597888712188E-2</v>
      </c>
      <c r="E16" s="131">
        <v>4.5384597888712186E-2</v>
      </c>
      <c r="F16" s="131">
        <f>-0.0860478330449888%+0.002</f>
        <v>1.1395216695501121E-3</v>
      </c>
      <c r="G16" s="131">
        <v>4.175383005761521E-2</v>
      </c>
    </row>
    <row r="17" spans="1:7" ht="15">
      <c r="A17" s="134">
        <f t="shared" si="0"/>
        <v>1890</v>
      </c>
      <c r="B17" s="131">
        <v>0.10009174311926607</v>
      </c>
      <c r="C17" s="131">
        <v>0.25625791735405745</v>
      </c>
      <c r="D17" s="131">
        <v>3.598181662802763E-2</v>
      </c>
      <c r="E17" s="131">
        <v>4.0981816628027627E-2</v>
      </c>
      <c r="F17" s="131">
        <v>1.3934737692663735E-2</v>
      </c>
      <c r="G17" s="131">
        <v>3.7703271297785418E-2</v>
      </c>
    </row>
    <row r="18" spans="1:7" ht="15">
      <c r="A18" s="134">
        <v>1900</v>
      </c>
      <c r="B18" s="131">
        <v>7.0807248160535491E-2</v>
      </c>
      <c r="C18" s="131">
        <v>0.26055683261962781</v>
      </c>
      <c r="D18" s="131">
        <v>3.7237471804013288E-2</v>
      </c>
      <c r="E18" s="131">
        <v>4.2237471804013285E-2</v>
      </c>
      <c r="F18" s="131">
        <v>1.0993689968294529E-2</v>
      </c>
      <c r="G18" s="131">
        <v>3.792442734480346E-2</v>
      </c>
    </row>
    <row r="19" spans="1:7" ht="15.6" thickBot="1">
      <c r="A19" s="133">
        <v>1910</v>
      </c>
      <c r="B19" s="130">
        <v>8.2696823485227222E-2</v>
      </c>
      <c r="C19" s="130">
        <v>0.34349975398358917</v>
      </c>
      <c r="D19" s="130">
        <v>4.5779653141101537E-2</v>
      </c>
      <c r="E19" s="130">
        <v>5.5779653141101539E-2</v>
      </c>
      <c r="F19" s="130">
        <v>5.7584043915726024E-3</v>
      </c>
      <c r="G19" s="130">
        <v>5.1040716451078987E-2</v>
      </c>
    </row>
    <row r="20" spans="1:7" ht="15.6" thickTop="1">
      <c r="A20" s="1"/>
      <c r="B20" s="1"/>
      <c r="C20" s="1"/>
      <c r="D20" s="1"/>
      <c r="E20" s="1"/>
      <c r="F20" s="1"/>
      <c r="G20" s="1"/>
    </row>
    <row r="21" spans="1:7" ht="15">
      <c r="A21" s="1" t="s">
        <v>89</v>
      </c>
      <c r="B21" s="1"/>
      <c r="C21" s="1"/>
      <c r="D21" s="1"/>
      <c r="E21" s="1"/>
      <c r="F21" s="1"/>
      <c r="G21" s="1"/>
    </row>
    <row r="22" spans="1:7" ht="45">
      <c r="A22" s="126" t="s">
        <v>50</v>
      </c>
      <c r="B22" s="126" t="s">
        <v>49</v>
      </c>
      <c r="C22" s="126" t="s">
        <v>49</v>
      </c>
      <c r="D22" s="126"/>
      <c r="E22" s="126" t="s">
        <v>49</v>
      </c>
      <c r="F22" s="126" t="s">
        <v>49</v>
      </c>
      <c r="G22" s="126" t="s">
        <v>49</v>
      </c>
    </row>
    <row r="23" spans="1:7" ht="15">
      <c r="A23" s="1"/>
      <c r="B23" s="2" t="s">
        <v>45</v>
      </c>
      <c r="C23" s="2" t="s">
        <v>46</v>
      </c>
      <c r="D23" s="2"/>
      <c r="E23" s="2" t="s">
        <v>47</v>
      </c>
      <c r="F23" s="2" t="s">
        <v>47</v>
      </c>
      <c r="G23" s="2" t="s">
        <v>48</v>
      </c>
    </row>
    <row r="24" spans="1:7" ht="15">
      <c r="A24" s="1"/>
      <c r="B24" s="1"/>
      <c r="C24" s="1"/>
      <c r="D24" s="1"/>
      <c r="E24" s="1"/>
      <c r="F24" s="1"/>
      <c r="G24" s="1"/>
    </row>
    <row r="25" spans="1:7" ht="15">
      <c r="A25" s="1" t="s">
        <v>119</v>
      </c>
      <c r="B25" s="1"/>
      <c r="C25" s="1"/>
      <c r="D25" s="1"/>
      <c r="E25" s="1"/>
      <c r="F25" s="1"/>
      <c r="G25" s="1"/>
    </row>
  </sheetData>
  <mergeCells count="4">
    <mergeCell ref="A4:G6"/>
    <mergeCell ref="B9:C9"/>
    <mergeCell ref="D9:E9"/>
    <mergeCell ref="A8:A9"/>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I21"/>
  <sheetViews>
    <sheetView workbookViewId="0">
      <selection activeCell="D26" sqref="D26"/>
    </sheetView>
  </sheetViews>
  <sheetFormatPr baseColWidth="10" defaultRowHeight="13.2"/>
  <sheetData>
    <row r="3" spans="1:9" ht="13.8" thickBot="1"/>
    <row r="4" spans="1:9" ht="40.049999999999997" customHeight="1" thickTop="1" thickBot="1">
      <c r="A4" s="206" t="s">
        <v>138</v>
      </c>
      <c r="B4" s="207"/>
      <c r="C4" s="207"/>
      <c r="D4" s="207"/>
      <c r="E4" s="207"/>
      <c r="F4" s="207"/>
      <c r="G4" s="207"/>
      <c r="H4" s="207"/>
      <c r="I4" s="208"/>
    </row>
    <row r="5" spans="1:9" ht="14.4" thickTop="1" thickBot="1"/>
    <row r="6" spans="1:9" ht="49.8" customHeight="1" thickTop="1" thickBot="1">
      <c r="A6" s="140"/>
      <c r="B6" s="127" t="s">
        <v>120</v>
      </c>
      <c r="C6" s="127" t="s">
        <v>121</v>
      </c>
      <c r="D6" s="127" t="s">
        <v>56</v>
      </c>
      <c r="E6" s="139"/>
      <c r="F6" s="127"/>
      <c r="G6" s="127" t="s">
        <v>120</v>
      </c>
      <c r="H6" s="127" t="s">
        <v>121</v>
      </c>
      <c r="I6" s="127" t="s">
        <v>56</v>
      </c>
    </row>
    <row r="7" spans="1:9" ht="19.8" customHeight="1" thickTop="1">
      <c r="A7" s="135" t="s">
        <v>91</v>
      </c>
      <c r="B7" s="141">
        <v>4.4999999999999998E-2</v>
      </c>
      <c r="C7" s="136">
        <f>B7</f>
        <v>4.4999999999999998E-2</v>
      </c>
      <c r="D7" s="141">
        <v>1.3546412016229858E-4</v>
      </c>
      <c r="F7" s="135" t="s">
        <v>91</v>
      </c>
      <c r="G7" s="136">
        <f t="shared" ref="G7:I11" si="0">B7</f>
        <v>4.4999999999999998E-2</v>
      </c>
      <c r="H7" s="136">
        <f t="shared" si="0"/>
        <v>4.4999999999999998E-2</v>
      </c>
      <c r="I7" s="136">
        <f t="shared" si="0"/>
        <v>1.3546412016229858E-4</v>
      </c>
    </row>
    <row r="8" spans="1:9" ht="19.8" customHeight="1">
      <c r="A8" s="135" t="s">
        <v>51</v>
      </c>
      <c r="B8" s="141">
        <v>4.4999999999999998E-2</v>
      </c>
      <c r="C8" s="136">
        <f>B8</f>
        <v>4.4999999999999998E-2</v>
      </c>
      <c r="D8" s="141">
        <v>1.4200732525344595E-3</v>
      </c>
      <c r="F8" s="135" t="s">
        <v>51</v>
      </c>
      <c r="G8" s="136">
        <f t="shared" si="0"/>
        <v>4.4999999999999998E-2</v>
      </c>
      <c r="H8" s="136">
        <f t="shared" si="0"/>
        <v>4.4999999999999998E-2</v>
      </c>
      <c r="I8" s="136">
        <f t="shared" si="0"/>
        <v>1.4200732525344595E-3</v>
      </c>
    </row>
    <row r="9" spans="1:9" ht="19.8" customHeight="1">
      <c r="A9" s="135" t="s">
        <v>92</v>
      </c>
      <c r="B9" s="141">
        <v>4.4999999999999998E-2</v>
      </c>
      <c r="C9" s="136">
        <f>B9</f>
        <v>4.4999999999999998E-2</v>
      </c>
      <c r="D9" s="141">
        <v>2.0241526993365344E-3</v>
      </c>
      <c r="F9" s="135" t="s">
        <v>92</v>
      </c>
      <c r="G9" s="136">
        <f t="shared" si="0"/>
        <v>4.4999999999999998E-2</v>
      </c>
      <c r="H9" s="136">
        <f t="shared" si="0"/>
        <v>4.4999999999999998E-2</v>
      </c>
      <c r="I9" s="136">
        <f t="shared" si="0"/>
        <v>2.0241526993365344E-3</v>
      </c>
    </row>
    <row r="10" spans="1:9" ht="19.8" customHeight="1">
      <c r="A10" s="135" t="s">
        <v>93</v>
      </c>
      <c r="B10" s="141">
        <v>5.0999999999999997E-2</v>
      </c>
      <c r="C10" s="136">
        <f>B10</f>
        <v>5.0999999999999997E-2</v>
      </c>
      <c r="D10" s="141">
        <v>5.2655180062775031E-3</v>
      </c>
      <c r="F10" s="135" t="s">
        <v>93</v>
      </c>
      <c r="G10" s="136">
        <f t="shared" si="0"/>
        <v>5.0999999999999997E-2</v>
      </c>
      <c r="H10" s="136">
        <f t="shared" si="0"/>
        <v>5.0999999999999997E-2</v>
      </c>
      <c r="I10" s="136">
        <f t="shared" si="0"/>
        <v>5.2655180062775031E-3</v>
      </c>
    </row>
    <row r="11" spans="1:9" ht="19.8" customHeight="1">
      <c r="A11" s="135" t="s">
        <v>52</v>
      </c>
      <c r="B11" s="141">
        <v>4.9970664996807905E-2</v>
      </c>
      <c r="C11" s="136">
        <f>B11</f>
        <v>4.9970664996807905E-2</v>
      </c>
      <c r="D11" s="141">
        <v>1.4892957051287459E-2</v>
      </c>
      <c r="F11" s="135" t="s">
        <v>52</v>
      </c>
      <c r="G11" s="136">
        <f t="shared" si="0"/>
        <v>4.9970664996807905E-2</v>
      </c>
      <c r="H11" s="136">
        <f t="shared" si="0"/>
        <v>4.9970664996807905E-2</v>
      </c>
      <c r="I11" s="136">
        <f t="shared" si="0"/>
        <v>1.4892957051287459E-2</v>
      </c>
    </row>
    <row r="12" spans="1:9" ht="19.8" customHeight="1">
      <c r="A12" s="135" t="s">
        <v>94</v>
      </c>
      <c r="B12" s="141">
        <v>5.1451347168171166E-2</v>
      </c>
      <c r="C12" s="136">
        <f>0.7*B12-0.025</f>
        <v>1.1015943017719812E-2</v>
      </c>
      <c r="D12" s="141">
        <v>1.806576989668307E-2</v>
      </c>
      <c r="F12" s="135" t="s">
        <v>57</v>
      </c>
      <c r="G12" s="136">
        <f>(((1+B12)^37)*((1+B13)^62))^(1/99)-1</f>
        <v>5.2623316688607868E-2</v>
      </c>
      <c r="H12" s="136">
        <f>(((1+C12)^37)*((1+C13)^62))^(1/99)-1</f>
        <v>2.4309780552706606E-2</v>
      </c>
      <c r="I12" s="136">
        <f>(((1+D12)^37)*((1+D13)^62))^(1/99)-1</f>
        <v>3.0378415161677053E-2</v>
      </c>
    </row>
    <row r="13" spans="1:9" ht="19.8" customHeight="1">
      <c r="A13" s="135" t="s">
        <v>53</v>
      </c>
      <c r="B13" s="141">
        <v>5.3323340157113507E-2</v>
      </c>
      <c r="C13" s="136">
        <f>0.7*B13-0.005</f>
        <v>3.2326338109979452E-2</v>
      </c>
      <c r="D13" s="141">
        <v>3.7797118944135955E-2</v>
      </c>
      <c r="F13" s="135" t="s">
        <v>58</v>
      </c>
      <c r="G13" s="136">
        <f>(((1+B14)^38)*((1+B15)^50))^(1/88)-1</f>
        <v>4.3078039784907318E-2</v>
      </c>
      <c r="H13" s="136">
        <f>(((1+C14)^38)*((1+C15)^50))^(1/88)-1</f>
        <v>4.1215664483825964E-2</v>
      </c>
      <c r="I13" s="136">
        <f>(((1+D14)^38)*((1+D15)^50))^(1/88)-1</f>
        <v>2.2831024685656676E-2</v>
      </c>
    </row>
    <row r="14" spans="1:9" ht="19.8" customHeight="1">
      <c r="A14" s="135" t="s">
        <v>54</v>
      </c>
      <c r="B14" s="141">
        <v>4.3078039784907332E-2</v>
      </c>
      <c r="C14" s="136">
        <f>0.9*B14</f>
        <v>3.87702358064166E-2</v>
      </c>
      <c r="D14" s="141">
        <v>3.2796798231504276E-2</v>
      </c>
      <c r="F14" s="135" t="s">
        <v>59</v>
      </c>
      <c r="G14" s="136">
        <f>B15</f>
        <v>4.3078039784907332E-2</v>
      </c>
      <c r="H14" s="136">
        <f>C15</f>
        <v>4.3078039784907332E-2</v>
      </c>
      <c r="I14" s="136">
        <f>D15</f>
        <v>1.5321400273953234E-2</v>
      </c>
    </row>
    <row r="15" spans="1:9" ht="19.8" customHeight="1" thickBot="1">
      <c r="A15" s="137" t="s">
        <v>55</v>
      </c>
      <c r="B15" s="142">
        <f>B14</f>
        <v>4.3078039784907332E-2</v>
      </c>
      <c r="C15" s="143">
        <f>B15</f>
        <v>4.3078039784907332E-2</v>
      </c>
      <c r="D15" s="142">
        <v>1.5321400273953234E-2</v>
      </c>
      <c r="F15" s="137"/>
      <c r="G15" s="138"/>
      <c r="H15" s="138"/>
      <c r="I15" s="138"/>
    </row>
    <row r="16" spans="1:9" ht="13.8" thickTop="1"/>
    <row r="18" spans="1:1">
      <c r="A18" s="144" t="s">
        <v>126</v>
      </c>
    </row>
    <row r="19" spans="1:1">
      <c r="A19" s="144" t="s">
        <v>127</v>
      </c>
    </row>
    <row r="20" spans="1:1">
      <c r="A20" s="144" t="s">
        <v>131</v>
      </c>
    </row>
    <row r="21" spans="1:1">
      <c r="A21" s="144" t="s">
        <v>128</v>
      </c>
    </row>
  </sheetData>
  <mergeCells count="1">
    <mergeCell ref="A4:I4"/>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U26"/>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B20" sqref="B20:N20"/>
    </sheetView>
  </sheetViews>
  <sheetFormatPr baseColWidth="10" defaultColWidth="10.77734375" defaultRowHeight="15"/>
  <cols>
    <col min="1" max="14" width="9.77734375" style="76" customWidth="1"/>
    <col min="15" max="21" width="5.77734375" style="76" customWidth="1"/>
    <col min="22" max="25" width="8.33203125" style="76" customWidth="1"/>
    <col min="26" max="29" width="13.109375" style="76" customWidth="1"/>
    <col min="30" max="16384" width="10.77734375" style="76"/>
  </cols>
  <sheetData>
    <row r="1" spans="1:21">
      <c r="A1" s="74"/>
      <c r="B1" s="75"/>
      <c r="C1" s="75"/>
      <c r="D1" s="75"/>
      <c r="E1" s="75"/>
      <c r="F1" s="75"/>
      <c r="G1" s="75"/>
      <c r="H1" s="75"/>
      <c r="I1" s="75"/>
      <c r="J1" s="75"/>
      <c r="K1" s="75"/>
      <c r="L1" s="75"/>
      <c r="M1" s="75"/>
      <c r="N1" s="75"/>
    </row>
    <row r="2" spans="1:21">
      <c r="A2" s="74"/>
      <c r="B2" s="75"/>
      <c r="C2" s="75"/>
      <c r="D2" s="75"/>
      <c r="E2" s="75"/>
      <c r="F2" s="75"/>
      <c r="G2" s="75"/>
      <c r="H2" s="75"/>
      <c r="I2" s="75"/>
      <c r="J2" s="75"/>
      <c r="K2" s="75"/>
      <c r="L2" s="75"/>
      <c r="M2" s="75"/>
      <c r="N2" s="75"/>
    </row>
    <row r="3" spans="1:21" ht="15.6" thickBot="1">
      <c r="A3" s="75"/>
      <c r="B3" s="75"/>
      <c r="C3" s="75"/>
      <c r="D3" s="75"/>
      <c r="E3" s="75"/>
      <c r="F3" s="75"/>
      <c r="G3" s="75"/>
      <c r="H3" s="75"/>
      <c r="I3" s="75"/>
      <c r="J3" s="75"/>
      <c r="K3" s="75"/>
      <c r="L3" s="75"/>
      <c r="M3" s="75"/>
      <c r="N3" s="75"/>
    </row>
    <row r="4" spans="1:21" ht="30" customHeight="1" thickTop="1" thickBot="1">
      <c r="A4" s="148" t="s">
        <v>122</v>
      </c>
      <c r="B4" s="149"/>
      <c r="C4" s="149"/>
      <c r="D4" s="149"/>
      <c r="E4" s="149"/>
      <c r="F4" s="149"/>
      <c r="G4" s="149"/>
      <c r="H4" s="149"/>
      <c r="I4" s="149"/>
      <c r="J4" s="149"/>
      <c r="K4" s="149"/>
      <c r="L4" s="149"/>
      <c r="M4" s="149"/>
      <c r="N4" s="150"/>
    </row>
    <row r="5" spans="1:21" ht="18" customHeight="1" thickTop="1" thickBot="1">
      <c r="A5" s="113"/>
      <c r="B5" s="151"/>
      <c r="C5" s="151"/>
      <c r="D5" s="151"/>
      <c r="E5" s="151"/>
      <c r="F5" s="151"/>
      <c r="G5" s="151"/>
      <c r="H5" s="151"/>
      <c r="I5" s="151"/>
      <c r="J5" s="151"/>
      <c r="K5" s="151"/>
      <c r="L5" s="151"/>
      <c r="M5" s="151"/>
      <c r="N5" s="152"/>
      <c r="O5" s="78"/>
      <c r="P5" s="78"/>
    </row>
    <row r="6" spans="1:21" ht="18" customHeight="1" thickTop="1">
      <c r="A6" s="153"/>
      <c r="B6" s="156" t="s">
        <v>96</v>
      </c>
      <c r="C6" s="177" t="s">
        <v>97</v>
      </c>
      <c r="D6" s="145" t="s">
        <v>98</v>
      </c>
      <c r="E6" s="159" t="s">
        <v>99</v>
      </c>
      <c r="F6" s="162" t="s">
        <v>100</v>
      </c>
      <c r="G6" s="209" t="s">
        <v>132</v>
      </c>
      <c r="H6" s="162" t="s">
        <v>101</v>
      </c>
      <c r="I6" s="209" t="s">
        <v>123</v>
      </c>
      <c r="J6" s="162" t="s">
        <v>134</v>
      </c>
      <c r="K6" s="209" t="s">
        <v>135</v>
      </c>
      <c r="L6" s="171" t="s">
        <v>133</v>
      </c>
      <c r="M6" s="214" t="s">
        <v>124</v>
      </c>
      <c r="N6" s="168" t="s">
        <v>104</v>
      </c>
      <c r="O6" s="79"/>
      <c r="P6" s="79"/>
      <c r="Q6" s="79"/>
      <c r="R6" s="79"/>
      <c r="S6" s="79"/>
      <c r="T6" s="79"/>
      <c r="U6" s="79"/>
    </row>
    <row r="7" spans="1:21" ht="18" customHeight="1">
      <c r="A7" s="154"/>
      <c r="B7" s="157"/>
      <c r="C7" s="178"/>
      <c r="D7" s="146"/>
      <c r="E7" s="160"/>
      <c r="F7" s="163"/>
      <c r="G7" s="210"/>
      <c r="H7" s="163"/>
      <c r="I7" s="210"/>
      <c r="J7" s="163"/>
      <c r="K7" s="210"/>
      <c r="L7" s="172"/>
      <c r="M7" s="215"/>
      <c r="N7" s="169"/>
      <c r="O7" s="79"/>
      <c r="P7" s="79"/>
      <c r="Q7" s="79"/>
      <c r="R7" s="79"/>
      <c r="S7" s="79"/>
      <c r="T7" s="79"/>
      <c r="U7" s="79"/>
    </row>
    <row r="8" spans="1:21" ht="18" customHeight="1">
      <c r="A8" s="154"/>
      <c r="B8" s="157"/>
      <c r="C8" s="178"/>
      <c r="D8" s="146"/>
      <c r="E8" s="160"/>
      <c r="F8" s="163"/>
      <c r="G8" s="210"/>
      <c r="H8" s="163"/>
      <c r="I8" s="210"/>
      <c r="J8" s="163"/>
      <c r="K8" s="210"/>
      <c r="L8" s="172"/>
      <c r="M8" s="215"/>
      <c r="N8" s="169"/>
      <c r="O8" s="79"/>
      <c r="P8" s="79"/>
      <c r="Q8" s="79"/>
      <c r="R8" s="79"/>
      <c r="S8" s="79"/>
      <c r="T8" s="79"/>
      <c r="U8" s="79"/>
    </row>
    <row r="9" spans="1:21" ht="18" customHeight="1">
      <c r="A9" s="154"/>
      <c r="B9" s="157"/>
      <c r="C9" s="178"/>
      <c r="D9" s="146"/>
      <c r="E9" s="160"/>
      <c r="F9" s="163"/>
      <c r="G9" s="210"/>
      <c r="H9" s="163"/>
      <c r="I9" s="210"/>
      <c r="J9" s="163"/>
      <c r="K9" s="210"/>
      <c r="L9" s="172"/>
      <c r="M9" s="215"/>
      <c r="N9" s="169"/>
      <c r="O9" s="79"/>
      <c r="P9" s="79"/>
      <c r="Q9" s="79"/>
      <c r="R9" s="79"/>
      <c r="S9" s="79"/>
      <c r="T9" s="79"/>
      <c r="U9" s="79"/>
    </row>
    <row r="10" spans="1:21" ht="18" customHeight="1" thickBot="1">
      <c r="A10" s="155"/>
      <c r="B10" s="158"/>
      <c r="C10" s="179"/>
      <c r="D10" s="147"/>
      <c r="E10" s="161"/>
      <c r="F10" s="164"/>
      <c r="G10" s="211"/>
      <c r="H10" s="212"/>
      <c r="I10" s="211"/>
      <c r="J10" s="212"/>
      <c r="K10" s="213"/>
      <c r="L10" s="173"/>
      <c r="M10" s="216"/>
      <c r="N10" s="170"/>
      <c r="O10" s="79"/>
      <c r="P10" s="79"/>
      <c r="Q10" s="79"/>
      <c r="R10" s="79"/>
      <c r="S10" s="79"/>
      <c r="T10" s="79"/>
      <c r="U10" s="79"/>
    </row>
    <row r="11" spans="1:21" ht="18" customHeight="1" thickTop="1">
      <c r="A11" s="100"/>
      <c r="B11" s="180" t="s">
        <v>105</v>
      </c>
      <c r="C11" s="180"/>
      <c r="D11" s="180"/>
      <c r="E11" s="180"/>
      <c r="F11" s="180"/>
      <c r="G11" s="180"/>
      <c r="H11" s="180"/>
      <c r="I11" s="180"/>
      <c r="J11" s="180"/>
      <c r="K11" s="180"/>
      <c r="L11" s="180"/>
      <c r="M11" s="180"/>
      <c r="N11" s="181"/>
      <c r="O11" s="79"/>
      <c r="P11" s="79"/>
      <c r="Q11" s="79"/>
      <c r="R11" s="79"/>
      <c r="S11" s="79"/>
      <c r="T11" s="79"/>
      <c r="U11" s="79"/>
    </row>
    <row r="12" spans="1:21" ht="15" customHeight="1">
      <c r="A12" s="85">
        <v>1872</v>
      </c>
      <c r="B12" s="95">
        <f>1-E12-N12</f>
        <v>0.41544203539822999</v>
      </c>
      <c r="C12" s="116">
        <f>B12-D12</f>
        <v>0.28544203539822999</v>
      </c>
      <c r="D12" s="96">
        <v>0.13</v>
      </c>
      <c r="E12" s="86">
        <f>'DetailsTS10.4(1)'!E13/(1+TS10.4!$D12)</f>
        <v>0.5609370796460178</v>
      </c>
      <c r="F12" s="97">
        <f>'DetailsTS10.4(1)'!F13/(1+TS10.4!$D12)</f>
        <v>0.1537612389380531</v>
      </c>
      <c r="G12" s="98">
        <f>'DetailsTS10.4(1)'!G13/(1+TS10.4!$D12)</f>
        <v>1.1419557522123895E-2</v>
      </c>
      <c r="H12" s="88">
        <f>'DetailsTS10.4(1)'!H13/(1+TS10.4!$D12)</f>
        <v>0.1881161946902655</v>
      </c>
      <c r="I12" s="87">
        <f>'DetailsTS10.4(1)'!I13/(1+TS10.4!$D12)</f>
        <v>1.658203539823009E-2</v>
      </c>
      <c r="J12" s="97">
        <f>'DetailsTS10.4(1)'!J13/(1+TS10.4!$D12)</f>
        <v>0.12981805309734515</v>
      </c>
      <c r="K12" s="98">
        <f>'DetailsTS10.4(1)'!K13/(1+TS10.4!$D12)</f>
        <v>3.4543982300884957E-2</v>
      </c>
      <c r="L12" s="99">
        <f>'DetailsTS10.4(1)'!L13/(1+TS10.4!$D12)</f>
        <v>8.9241592920353982E-2</v>
      </c>
      <c r="M12" s="89">
        <f>'DetailsTS10.4(1)'!M13/(1+TS10.4!$D12)</f>
        <v>6.254557522123895E-2</v>
      </c>
      <c r="N12" s="101">
        <f>'DetailsTS10.4(1)'!N13/(1+TS10.4!$D12)</f>
        <v>2.3620884955752215E-2</v>
      </c>
      <c r="O12" s="90"/>
      <c r="P12" s="90"/>
    </row>
    <row r="13" spans="1:21" ht="18" customHeight="1" thickBot="1">
      <c r="A13" s="102">
        <v>1912</v>
      </c>
      <c r="B13" s="103">
        <v>0.35703940000000001</v>
      </c>
      <c r="C13" s="117">
        <v>0.24580589999999999</v>
      </c>
      <c r="D13" s="105">
        <v>0.1112335</v>
      </c>
      <c r="E13" s="106">
        <v>0.61528859999999996</v>
      </c>
      <c r="F13" s="107">
        <v>0.2019995</v>
      </c>
      <c r="G13" s="108">
        <v>6.6466899999999995E-2</v>
      </c>
      <c r="H13" s="109">
        <v>0.18505489999999999</v>
      </c>
      <c r="I13" s="104">
        <v>4.5728699999999997E-2</v>
      </c>
      <c r="J13" s="107">
        <v>0.14214209999999999</v>
      </c>
      <c r="K13" s="108">
        <v>8.8534000000000002E-2</v>
      </c>
      <c r="L13" s="110">
        <v>8.6092100000000005E-2</v>
      </c>
      <c r="M13" s="111">
        <f>G13+I13+K13</f>
        <v>0.20072960000000001</v>
      </c>
      <c r="N13" s="112">
        <v>2.7671999999999999E-2</v>
      </c>
      <c r="O13" s="90"/>
      <c r="P13" s="90"/>
    </row>
    <row r="14" spans="1:21" ht="15.6" thickTop="1">
      <c r="A14" s="100"/>
      <c r="B14" s="180" t="s">
        <v>106</v>
      </c>
      <c r="C14" s="180"/>
      <c r="D14" s="180"/>
      <c r="E14" s="180"/>
      <c r="F14" s="180"/>
      <c r="G14" s="180"/>
      <c r="H14" s="180"/>
      <c r="I14" s="180"/>
      <c r="J14" s="180"/>
      <c r="K14" s="180"/>
      <c r="L14" s="180"/>
      <c r="M14" s="180"/>
      <c r="N14" s="181"/>
    </row>
    <row r="15" spans="1:21" ht="15.6">
      <c r="A15" s="85">
        <v>1872</v>
      </c>
      <c r="B15" s="95">
        <f>1-E15-N15</f>
        <v>0.4335156637168141</v>
      </c>
      <c r="C15" s="116">
        <f>B15-D15</f>
        <v>0.3035156637168141</v>
      </c>
      <c r="D15" s="96">
        <v>0.13</v>
      </c>
      <c r="E15" s="86">
        <f>'DetailsTS10.4(1)'!E19/(1+TS10.4!$D15)</f>
        <v>0.54890106194690269</v>
      </c>
      <c r="F15" s="97">
        <f>'DetailsTS10.4(1)'!F19/(1+TS10.4!$D15)</f>
        <v>0.16345336283185843</v>
      </c>
      <c r="G15" s="98">
        <f>'DetailsTS10.4(1)'!G19/(1+TS10.4!$D15)</f>
        <v>1.3867876106194691E-2</v>
      </c>
      <c r="H15" s="88">
        <f>'DetailsTS10.4(1)'!H19/(1+TS10.4!$D15)</f>
        <v>0.15584530973451327</v>
      </c>
      <c r="I15" s="87">
        <f>'DetailsTS10.4(1)'!I19/(1+TS10.4!$D15)</f>
        <v>1.9679469026548674E-2</v>
      </c>
      <c r="J15" s="97">
        <f>'DetailsTS10.4(1)'!J19/(1+TS10.4!$D15)</f>
        <v>0.12672247787610622</v>
      </c>
      <c r="K15" s="98">
        <f>'DetailsTS10.4(1)'!K19/(1+TS10.4!$D15)</f>
        <v>4.2391504424778764E-2</v>
      </c>
      <c r="L15" s="99">
        <f>'DetailsTS10.4(1)'!L19/(1+TS10.4!$D15)</f>
        <v>0.1028799115044248</v>
      </c>
      <c r="M15" s="89">
        <f>'DetailsTS10.4(1)'!M19/(1+TS10.4!$D15)</f>
        <v>7.5938849557522128E-2</v>
      </c>
      <c r="N15" s="101">
        <f>'DetailsTS10.4(1)'!N19/(1+TS10.4!$D15)</f>
        <v>1.7583274336283188E-2</v>
      </c>
    </row>
    <row r="16" spans="1:21" ht="16.2" thickBot="1">
      <c r="A16" s="102">
        <v>1912</v>
      </c>
      <c r="B16" s="103">
        <v>0.32478030000000002</v>
      </c>
      <c r="C16" s="117">
        <v>0.22116040000000001</v>
      </c>
      <c r="D16" s="105">
        <v>0.10362</v>
      </c>
      <c r="E16" s="106">
        <v>0.65382929999999995</v>
      </c>
      <c r="F16" s="107">
        <v>0.2430957</v>
      </c>
      <c r="G16" s="108">
        <v>9.3474600000000005E-2</v>
      </c>
      <c r="H16" s="109">
        <v>0.19087419999999999</v>
      </c>
      <c r="I16" s="104">
        <v>5.1917900000000003E-2</v>
      </c>
      <c r="J16" s="107">
        <v>0.13761010000000001</v>
      </c>
      <c r="K16" s="108">
        <v>9.5609700000000006E-2</v>
      </c>
      <c r="L16" s="110">
        <v>8.22494E-2</v>
      </c>
      <c r="M16" s="111">
        <f>G16+I16+K16</f>
        <v>0.2410022</v>
      </c>
      <c r="N16" s="112">
        <v>2.13904E-2</v>
      </c>
    </row>
    <row r="17" spans="1:14" ht="15.6" thickTop="1">
      <c r="A17" s="100"/>
      <c r="B17" s="180" t="s">
        <v>107</v>
      </c>
      <c r="C17" s="180"/>
      <c r="D17" s="180"/>
      <c r="E17" s="180"/>
      <c r="F17" s="180"/>
      <c r="G17" s="180"/>
      <c r="H17" s="180"/>
      <c r="I17" s="180"/>
      <c r="J17" s="180"/>
      <c r="K17" s="180"/>
      <c r="L17" s="180"/>
      <c r="M17" s="180"/>
      <c r="N17" s="181"/>
    </row>
    <row r="18" spans="1:14" ht="15.6">
      <c r="A18" s="85">
        <v>1872</v>
      </c>
      <c r="B18" s="95">
        <f>1-E18-N18</f>
        <v>0.42041686956521734</v>
      </c>
      <c r="C18" s="116">
        <f>B18-D18</f>
        <v>0.27041686956521738</v>
      </c>
      <c r="D18" s="96">
        <v>0.15</v>
      </c>
      <c r="E18" s="86">
        <f>'DetailsTS10.4(1)'!E24/(1+TS10.4!$D18)</f>
        <v>0.55613226086956524</v>
      </c>
      <c r="F18" s="97">
        <f>'DetailsTS10.4(1)'!F24/(1+TS10.4!$D18)</f>
        <v>0.13950434782608695</v>
      </c>
      <c r="G18" s="98">
        <f>'DetailsTS10.4(1)'!G24/(1+TS10.4!$D18)</f>
        <v>8.394869565217393E-3</v>
      </c>
      <c r="H18" s="88">
        <f>'DetailsTS10.4(1)'!H24/(1+TS10.4!$D18)</f>
        <v>0.22006956521739135</v>
      </c>
      <c r="I18" s="87">
        <f>'DetailsTS10.4(1)'!I24/(1+TS10.4!$D18)</f>
        <v>1.2674347826086958E-2</v>
      </c>
      <c r="J18" s="97">
        <f>'DetailsTS10.4(1)'!J24/(1+TS10.4!$D18)</f>
        <v>0.12762382608695652</v>
      </c>
      <c r="K18" s="98">
        <f>'DetailsTS10.4(1)'!K24/(1+TS10.4!$D18)</f>
        <v>2.4610608695652174E-2</v>
      </c>
      <c r="L18" s="99">
        <f>'DetailsTS10.4(1)'!L24/(1+TS10.4!$D18)</f>
        <v>6.893452173913045E-2</v>
      </c>
      <c r="M18" s="89">
        <f>'DetailsTS10.4(1)'!M24/(1+TS10.4!$D18)</f>
        <v>4.5679826086956525E-2</v>
      </c>
      <c r="N18" s="101">
        <f>'DetailsTS10.4(1)'!N24/(1+TS10.4!$D18)</f>
        <v>2.3450869565217393E-2</v>
      </c>
    </row>
    <row r="19" spans="1:14" ht="16.2" thickBot="1">
      <c r="A19" s="102">
        <v>1912</v>
      </c>
      <c r="B19" s="103">
        <v>0.41248400000000002</v>
      </c>
      <c r="C19" s="117">
        <v>0.29625410000000002</v>
      </c>
      <c r="D19" s="105">
        <v>0.11622979999999999</v>
      </c>
      <c r="E19" s="106">
        <v>0.55384840000000002</v>
      </c>
      <c r="F19" s="107">
        <v>0.1389242</v>
      </c>
      <c r="G19" s="108">
        <v>2.5477400000000001E-2</v>
      </c>
      <c r="H19" s="109">
        <v>0.17781540000000001</v>
      </c>
      <c r="I19" s="104">
        <v>3.7049199999999997E-2</v>
      </c>
      <c r="J19" s="107">
        <v>0.14978710000000001</v>
      </c>
      <c r="K19" s="108">
        <v>7.9960100000000006E-2</v>
      </c>
      <c r="L19" s="110">
        <v>8.7321800000000005E-2</v>
      </c>
      <c r="M19" s="111">
        <f>G19+I19+K19</f>
        <v>0.14248670000000002</v>
      </c>
      <c r="N19" s="112">
        <v>3.3667599999999999E-2</v>
      </c>
    </row>
    <row r="20" spans="1:14" ht="15.6" thickTop="1">
      <c r="A20" s="100"/>
      <c r="B20" s="180" t="s">
        <v>108</v>
      </c>
      <c r="C20" s="180"/>
      <c r="D20" s="180"/>
      <c r="E20" s="180"/>
      <c r="F20" s="180"/>
      <c r="G20" s="180"/>
      <c r="H20" s="180"/>
      <c r="I20" s="180"/>
      <c r="J20" s="180"/>
      <c r="K20" s="180"/>
      <c r="L20" s="180"/>
      <c r="M20" s="180"/>
      <c r="N20" s="181"/>
    </row>
    <row r="21" spans="1:14" ht="15.6">
      <c r="A21" s="85">
        <v>1872</v>
      </c>
      <c r="B21" s="95">
        <f>1-E21-N21</f>
        <v>0.26852460317460319</v>
      </c>
      <c r="C21" s="116">
        <f>B21-D21</f>
        <v>8.5246031746031847E-3</v>
      </c>
      <c r="D21" s="96">
        <v>0.26</v>
      </c>
      <c r="E21" s="86">
        <f>'DetailsTS10.4(1)'!E29/(1+TS10.4!$D21)</f>
        <v>0.62422817460317459</v>
      </c>
      <c r="F21" s="97">
        <f>'DetailsTS10.4(1)'!F29/(1+TS10.4!$D21)</f>
        <v>0.12596809523809524</v>
      </c>
      <c r="G21" s="98">
        <f>'DetailsTS10.4(1)'!G29/(1+TS10.4!$D21)</f>
        <v>6.1035714285714287E-3</v>
      </c>
      <c r="H21" s="88">
        <f>'DetailsTS10.4(1)'!H29/(1+TS10.4!$D21)</f>
        <v>0.24609198412698413</v>
      </c>
      <c r="I21" s="87">
        <f>'DetailsTS10.4(1)'!I29/(1+TS10.4!$D21)</f>
        <v>1.0131111111111112E-2</v>
      </c>
      <c r="J21" s="97">
        <f>'DetailsTS10.4(1)'!J29/(1+TS10.4!$D21)</f>
        <v>0.16122698412698411</v>
      </c>
      <c r="K21" s="98">
        <f>'DetailsTS10.4(1)'!K29/(1+TS10.4!$D21)</f>
        <v>2.0804603174603174E-2</v>
      </c>
      <c r="L21" s="99">
        <f>'DetailsTS10.4(1)'!L29/(1+TS10.4!$D21)</f>
        <v>9.0941111111111111E-2</v>
      </c>
      <c r="M21" s="89">
        <f>'DetailsTS10.4(1)'!M29/(1+TS10.4!$D21)</f>
        <v>3.7039285714285719E-2</v>
      </c>
      <c r="N21" s="101">
        <f>'DetailsTS10.4(1)'!N29/(1+TS10.4!$D21)</f>
        <v>0.10724722222222222</v>
      </c>
    </row>
    <row r="22" spans="1:14" ht="16.2" thickBot="1">
      <c r="A22" s="102">
        <v>1912</v>
      </c>
      <c r="B22" s="103">
        <v>0.3131449</v>
      </c>
      <c r="C22" s="117">
        <v>6.9927100000000006E-2</v>
      </c>
      <c r="D22" s="105">
        <v>0.24321780000000001</v>
      </c>
      <c r="E22" s="106">
        <v>0.58325329999999997</v>
      </c>
      <c r="F22" s="107">
        <v>0.1249325</v>
      </c>
      <c r="G22" s="108">
        <v>7.6793E-3</v>
      </c>
      <c r="H22" s="109">
        <v>0.14436769999999999</v>
      </c>
      <c r="I22" s="104">
        <v>1.9695500000000001E-2</v>
      </c>
      <c r="J22" s="107">
        <v>0.1385132</v>
      </c>
      <c r="K22" s="108">
        <v>3.5036900000000003E-2</v>
      </c>
      <c r="L22" s="110">
        <v>0.17543999999999998</v>
      </c>
      <c r="M22" s="111">
        <f>G22+I22+K22</f>
        <v>6.2411700000000001E-2</v>
      </c>
      <c r="N22" s="112">
        <v>0.10360179999999999</v>
      </c>
    </row>
    <row r="23" spans="1:14" ht="16.2" thickTop="1" thickBot="1">
      <c r="A23" s="92"/>
      <c r="B23" s="93"/>
      <c r="C23" s="93"/>
      <c r="D23" s="93"/>
      <c r="E23" s="93"/>
      <c r="F23" s="93"/>
      <c r="G23" s="93"/>
      <c r="H23" s="93"/>
      <c r="I23" s="93"/>
      <c r="J23" s="93"/>
      <c r="K23" s="93"/>
      <c r="L23" s="93"/>
      <c r="M23" s="93"/>
      <c r="N23" s="93"/>
    </row>
    <row r="24" spans="1:14" ht="15.6" thickTop="1">
      <c r="A24" s="182" t="s">
        <v>125</v>
      </c>
      <c r="B24" s="183"/>
      <c r="C24" s="183"/>
      <c r="D24" s="183"/>
      <c r="E24" s="183"/>
      <c r="F24" s="183"/>
      <c r="G24" s="183"/>
      <c r="H24" s="183"/>
      <c r="I24" s="183"/>
      <c r="J24" s="183"/>
      <c r="K24" s="183"/>
      <c r="L24" s="183"/>
      <c r="M24" s="183"/>
      <c r="N24" s="184"/>
    </row>
    <row r="25" spans="1:14" ht="15.6" thickBot="1">
      <c r="A25" s="185"/>
      <c r="B25" s="186"/>
      <c r="C25" s="186"/>
      <c r="D25" s="186"/>
      <c r="E25" s="186"/>
      <c r="F25" s="186"/>
      <c r="G25" s="186"/>
      <c r="H25" s="186"/>
      <c r="I25" s="186"/>
      <c r="J25" s="186"/>
      <c r="K25" s="186"/>
      <c r="L25" s="186"/>
      <c r="M25" s="186"/>
      <c r="N25" s="187"/>
    </row>
    <row r="26" spans="1:14" ht="15.6" thickTop="1"/>
  </sheetData>
  <mergeCells count="21">
    <mergeCell ref="A4:N4"/>
    <mergeCell ref="B5:N5"/>
    <mergeCell ref="A6:A10"/>
    <mergeCell ref="B6:B10"/>
    <mergeCell ref="C6:C10"/>
    <mergeCell ref="B17:N17"/>
    <mergeCell ref="N6:N10"/>
    <mergeCell ref="A24:N25"/>
    <mergeCell ref="I6:I10"/>
    <mergeCell ref="J6:J10"/>
    <mergeCell ref="K6:K10"/>
    <mergeCell ref="L6:L10"/>
    <mergeCell ref="D6:D10"/>
    <mergeCell ref="G6:G10"/>
    <mergeCell ref="F6:F10"/>
    <mergeCell ref="B14:N14"/>
    <mergeCell ref="E6:E10"/>
    <mergeCell ref="B20:N20"/>
    <mergeCell ref="H6:H10"/>
    <mergeCell ref="M6:M10"/>
    <mergeCell ref="B11:N11"/>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V103"/>
  <sheetViews>
    <sheetView workbookViewId="0">
      <pane xSplit="1" ySplit="5" topLeftCell="B6" activePane="bottomRight" state="frozen"/>
      <selection pane="topRight" activeCell="B1" sqref="B1"/>
      <selection pane="bottomLeft" activeCell="A10" sqref="A10"/>
      <selection pane="bottomRight" activeCell="F14" sqref="F14"/>
    </sheetView>
  </sheetViews>
  <sheetFormatPr baseColWidth="10" defaultRowHeight="13.2"/>
  <cols>
    <col min="1" max="22" width="12.77734375" customWidth="1"/>
  </cols>
  <sheetData>
    <row r="1" spans="1:22" ht="15">
      <c r="A1" s="1"/>
      <c r="B1" s="1"/>
      <c r="C1" s="1"/>
      <c r="D1" s="1"/>
      <c r="E1" s="1"/>
      <c r="F1" s="1"/>
      <c r="G1" s="1"/>
      <c r="H1" s="1"/>
      <c r="I1" s="1"/>
      <c r="J1" s="1"/>
      <c r="K1" s="1"/>
      <c r="L1" s="1"/>
      <c r="M1" s="1"/>
      <c r="N1" s="1"/>
      <c r="O1" s="1"/>
      <c r="P1" s="1"/>
      <c r="Q1" s="1"/>
      <c r="R1" s="1"/>
      <c r="S1" s="1"/>
      <c r="T1" s="1"/>
      <c r="U1" s="1"/>
      <c r="V1" s="1"/>
    </row>
    <row r="2" spans="1:22" ht="15.6" thickBot="1">
      <c r="A2" s="1"/>
      <c r="B2" s="1"/>
      <c r="C2" s="1"/>
      <c r="D2" s="1"/>
      <c r="E2" s="1"/>
      <c r="F2" s="1"/>
      <c r="G2" s="1"/>
      <c r="H2" s="1"/>
      <c r="I2" s="1"/>
      <c r="J2" s="1"/>
      <c r="K2" s="1"/>
      <c r="L2" s="1"/>
      <c r="M2" s="1"/>
      <c r="N2" s="1"/>
      <c r="O2" s="1"/>
      <c r="P2" s="1"/>
      <c r="Q2" s="1"/>
      <c r="R2" s="1"/>
      <c r="S2" s="1"/>
      <c r="T2" s="1"/>
      <c r="U2" s="1"/>
      <c r="V2" s="1"/>
    </row>
    <row r="3" spans="1:22" ht="34.799999999999997" customHeight="1" thickTop="1" thickBot="1">
      <c r="A3" s="225" t="s">
        <v>14</v>
      </c>
      <c r="B3" s="226"/>
      <c r="C3" s="226"/>
      <c r="D3" s="226"/>
      <c r="E3" s="226"/>
      <c r="F3" s="226"/>
      <c r="G3" s="226"/>
      <c r="H3" s="226"/>
      <c r="I3" s="226"/>
      <c r="J3" s="226"/>
      <c r="K3" s="226"/>
      <c r="L3" s="226"/>
      <c r="M3" s="226"/>
      <c r="N3" s="227"/>
      <c r="O3" s="1"/>
      <c r="P3" s="1"/>
      <c r="Q3" s="1"/>
      <c r="R3" s="1"/>
      <c r="S3" s="1"/>
      <c r="T3" s="1"/>
      <c r="U3" s="1"/>
      <c r="V3" s="1"/>
    </row>
    <row r="4" spans="1:22" ht="55.05" customHeight="1" thickTop="1">
      <c r="A4" s="222" t="s">
        <v>15</v>
      </c>
      <c r="B4" s="223"/>
      <c r="C4" s="223"/>
      <c r="D4" s="224"/>
      <c r="E4" s="191" t="s">
        <v>139</v>
      </c>
      <c r="F4" s="192"/>
      <c r="G4" s="192"/>
      <c r="H4" s="233"/>
      <c r="I4" s="234"/>
      <c r="J4" s="20"/>
      <c r="K4" s="222" t="s">
        <v>140</v>
      </c>
      <c r="L4" s="223"/>
      <c r="M4" s="223"/>
      <c r="N4" s="224"/>
      <c r="O4" s="1"/>
      <c r="P4" s="1"/>
      <c r="Q4" s="1"/>
      <c r="R4" s="1"/>
      <c r="S4" s="1"/>
      <c r="T4" s="1"/>
      <c r="U4" s="1"/>
      <c r="V4" s="1"/>
    </row>
    <row r="5" spans="1:22" ht="60" customHeight="1" thickBot="1">
      <c r="A5" s="21"/>
      <c r="B5" s="22" t="s">
        <v>16</v>
      </c>
      <c r="C5" s="22" t="s">
        <v>17</v>
      </c>
      <c r="D5" s="23" t="s">
        <v>18</v>
      </c>
      <c r="E5" s="21"/>
      <c r="F5" s="22" t="s">
        <v>16</v>
      </c>
      <c r="G5" s="22" t="s">
        <v>17</v>
      </c>
      <c r="H5" s="22" t="s">
        <v>18</v>
      </c>
      <c r="I5" s="23" t="s">
        <v>42</v>
      </c>
      <c r="J5" s="22"/>
      <c r="K5" s="24"/>
      <c r="L5" s="22" t="s">
        <v>16</v>
      </c>
      <c r="M5" s="22" t="s">
        <v>17</v>
      </c>
      <c r="N5" s="23" t="s">
        <v>18</v>
      </c>
      <c r="O5" s="1"/>
      <c r="P5" s="1"/>
      <c r="Q5" s="1"/>
      <c r="R5" s="1"/>
      <c r="S5" s="1"/>
      <c r="T5" s="1"/>
      <c r="U5" s="1"/>
      <c r="V5" s="1"/>
    </row>
    <row r="6" spans="1:22" ht="15.6" thickTop="1">
      <c r="A6" s="25">
        <v>1807</v>
      </c>
      <c r="B6" s="26">
        <v>79.087902660264362</v>
      </c>
      <c r="C6" s="26">
        <v>43.422048862499885</v>
      </c>
      <c r="D6" s="27">
        <v>16.325782278722752</v>
      </c>
      <c r="E6" s="3">
        <v>1810</v>
      </c>
      <c r="F6" s="7">
        <f>1.01*B6/100</f>
        <v>0.79878781686866995</v>
      </c>
      <c r="G6" s="7">
        <f>1.05*C6/100</f>
        <v>0.45593151305624879</v>
      </c>
      <c r="H6" s="7">
        <f>1.05*D6/100</f>
        <v>0.17142071392658892</v>
      </c>
      <c r="I6" s="5">
        <f>1.05*C29/100</f>
        <v>0.53736799501867993</v>
      </c>
      <c r="J6" s="28"/>
      <c r="K6" s="29" t="s">
        <v>19</v>
      </c>
      <c r="L6" s="30">
        <f>AVERAGE(L15:L20)</f>
        <v>86.477035151693826</v>
      </c>
      <c r="M6" s="30">
        <f>AVERAGE(M15:M20)</f>
        <v>55.873453102495269</v>
      </c>
      <c r="N6" s="31">
        <f>AVERAGE(N15:N20)</f>
        <v>26.74570299420354</v>
      </c>
      <c r="O6" s="1"/>
      <c r="P6" s="1"/>
      <c r="Q6" s="1"/>
      <c r="R6" s="1"/>
      <c r="S6" s="1"/>
      <c r="T6" s="1"/>
      <c r="U6" s="1"/>
      <c r="V6" s="1"/>
    </row>
    <row r="7" spans="1:22" ht="15">
      <c r="A7" s="25">
        <v>1817</v>
      </c>
      <c r="B7" s="26">
        <v>81.033944141539976</v>
      </c>
      <c r="C7" s="26">
        <v>44.490494294052041</v>
      </c>
      <c r="D7" s="27">
        <v>18.075014147958935</v>
      </c>
      <c r="E7" s="3">
        <v>1820</v>
      </c>
      <c r="F7" s="7">
        <f t="shared" ref="F7:F14" si="0">1.01*B7/100</f>
        <v>0.81844283582955368</v>
      </c>
      <c r="G7" s="7">
        <f t="shared" ref="G7:G14" si="1">1.05*C7/100</f>
        <v>0.46715019008754644</v>
      </c>
      <c r="H7" s="7">
        <f t="shared" ref="H7:H14" si="2">1.05*D7/100</f>
        <v>0.18978764855356883</v>
      </c>
      <c r="I7" s="5">
        <f>1.03*C30/100</f>
        <v>0.59012457540760865</v>
      </c>
      <c r="J7" s="28"/>
      <c r="K7" s="24" t="s">
        <v>20</v>
      </c>
      <c r="L7" s="32">
        <f>AVERAGE(L21:L24)</f>
        <v>86.760914752337655</v>
      </c>
      <c r="M7" s="32">
        <f>AVERAGE(M21:M24)</f>
        <v>56.018011079015352</v>
      </c>
      <c r="N7" s="33">
        <f>AVERAGE(N21:N24)</f>
        <v>26.829547369349196</v>
      </c>
      <c r="O7" s="1"/>
      <c r="P7" s="1"/>
      <c r="Q7" s="1"/>
      <c r="R7" s="1"/>
      <c r="S7" s="1"/>
      <c r="T7" s="1"/>
      <c r="U7" s="1"/>
      <c r="V7" s="1"/>
    </row>
    <row r="8" spans="1:22" ht="15">
      <c r="A8" s="25">
        <v>1827</v>
      </c>
      <c r="B8" s="26">
        <v>82.39713208131073</v>
      </c>
      <c r="C8" s="26">
        <v>45.238932567649549</v>
      </c>
      <c r="D8" s="27">
        <v>16.30886739124314</v>
      </c>
      <c r="E8" s="3">
        <v>1830</v>
      </c>
      <c r="F8" s="7">
        <f t="shared" si="0"/>
        <v>0.83221103402123842</v>
      </c>
      <c r="G8" s="7">
        <f t="shared" si="1"/>
        <v>0.47500879196032031</v>
      </c>
      <c r="H8" s="7">
        <f t="shared" si="2"/>
        <v>0.17124310760805297</v>
      </c>
      <c r="I8" s="5">
        <f t="shared" ref="I8:I14" si="3">1.05*C31/100</f>
        <v>0.51966429516876245</v>
      </c>
      <c r="J8" s="28"/>
      <c r="K8" s="24" t="s">
        <v>21</v>
      </c>
      <c r="L8" s="32">
        <f>AVERAGE(L25:L28)</f>
        <v>80.847800884455864</v>
      </c>
      <c r="M8" s="32">
        <f>AVERAGE(M25:M28)</f>
        <v>46.889892516203815</v>
      </c>
      <c r="N8" s="33">
        <f>AVERAGE(N25:N28)</f>
        <v>22.006630703995384</v>
      </c>
      <c r="O8" s="1"/>
      <c r="P8" s="1"/>
      <c r="Q8" s="1"/>
      <c r="R8" s="1"/>
      <c r="S8" s="1"/>
      <c r="T8" s="1"/>
      <c r="U8" s="1"/>
      <c r="V8" s="1"/>
    </row>
    <row r="9" spans="1:22" ht="15">
      <c r="A9" s="25">
        <v>1837</v>
      </c>
      <c r="B9" s="26">
        <v>79.618301676408805</v>
      </c>
      <c r="C9" s="26">
        <v>43.766803201660167</v>
      </c>
      <c r="D9" s="27">
        <v>14.749861693386787</v>
      </c>
      <c r="E9" s="3">
        <f>E8+10</f>
        <v>1840</v>
      </c>
      <c r="F9" s="7">
        <f t="shared" si="0"/>
        <v>0.80414484693172894</v>
      </c>
      <c r="G9" s="7">
        <f t="shared" si="1"/>
        <v>0.45955143361743178</v>
      </c>
      <c r="H9" s="7">
        <f t="shared" si="2"/>
        <v>0.15487354778056128</v>
      </c>
      <c r="I9" s="5">
        <f t="shared" si="3"/>
        <v>0.52554586164298955</v>
      </c>
      <c r="J9" s="28"/>
      <c r="K9" s="24" t="s">
        <v>22</v>
      </c>
      <c r="L9" s="32">
        <f>AVERAGE(L29:L37)</f>
        <v>79.166956784213284</v>
      </c>
      <c r="M9" s="32">
        <f>AVERAGE(M29:M37)</f>
        <v>45.096533431522978</v>
      </c>
      <c r="N9" s="33">
        <f>AVERAGE(N29:N37)</f>
        <v>21.299825621026937</v>
      </c>
      <c r="O9" s="1"/>
      <c r="P9" s="1"/>
      <c r="Q9" s="1"/>
      <c r="R9" s="1"/>
      <c r="S9" s="1"/>
      <c r="T9" s="1"/>
      <c r="U9" s="1"/>
      <c r="V9" s="1"/>
    </row>
    <row r="10" spans="1:22" ht="15">
      <c r="A10" s="25">
        <v>1847</v>
      </c>
      <c r="B10" s="26">
        <v>81.623195840304945</v>
      </c>
      <c r="C10" s="26">
        <v>47.876351925742895</v>
      </c>
      <c r="D10" s="27">
        <v>18.432148432324514</v>
      </c>
      <c r="E10" s="3">
        <f t="shared" ref="E10:E26" si="4">E9+10</f>
        <v>1850</v>
      </c>
      <c r="F10" s="7">
        <f t="shared" si="0"/>
        <v>0.82439427798707998</v>
      </c>
      <c r="G10" s="7">
        <f t="shared" si="1"/>
        <v>0.5027016952203005</v>
      </c>
      <c r="H10" s="7">
        <f t="shared" si="2"/>
        <v>0.19353755853940741</v>
      </c>
      <c r="I10" s="5">
        <f t="shared" si="3"/>
        <v>0.58579113145142681</v>
      </c>
      <c r="J10" s="28"/>
      <c r="K10" s="24" t="s">
        <v>23</v>
      </c>
      <c r="L10" s="32">
        <f>AVERAGE(L38:L47)</f>
        <v>75.028936088819407</v>
      </c>
      <c r="M10" s="32">
        <f>AVERAGE(M38:M47)</f>
        <v>34.573907649603598</v>
      </c>
      <c r="N10" s="33">
        <f>AVERAGE(N38:N47)</f>
        <v>13.025389595209248</v>
      </c>
      <c r="O10" s="1"/>
      <c r="P10" s="1"/>
      <c r="Q10" s="1"/>
      <c r="R10" s="1"/>
      <c r="S10" s="1"/>
      <c r="T10" s="1"/>
      <c r="U10" s="1"/>
      <c r="V10" s="1"/>
    </row>
    <row r="11" spans="1:22" ht="15">
      <c r="A11" s="25">
        <v>1857</v>
      </c>
      <c r="B11" s="26">
        <v>82.881373070538672</v>
      </c>
      <c r="C11" s="26">
        <v>49.519386893720807</v>
      </c>
      <c r="D11" s="27">
        <v>17.427807422052652</v>
      </c>
      <c r="E11" s="3">
        <f t="shared" si="4"/>
        <v>1860</v>
      </c>
      <c r="F11" s="7">
        <f t="shared" si="0"/>
        <v>0.83710186801244069</v>
      </c>
      <c r="G11" s="7">
        <f t="shared" si="1"/>
        <v>0.51995356238406853</v>
      </c>
      <c r="H11" s="7">
        <f t="shared" si="2"/>
        <v>0.18299197793155286</v>
      </c>
      <c r="I11" s="5">
        <f>1.08*C34/100</f>
        <v>0.55113597689391669</v>
      </c>
      <c r="J11" s="28"/>
      <c r="K11" s="24" t="s">
        <v>24</v>
      </c>
      <c r="L11" s="32">
        <f>AVERAGE(L48:L57)</f>
        <v>72.07571294203602</v>
      </c>
      <c r="M11" s="32">
        <f>AVERAGE(M48:M57)</f>
        <v>31.812624629791543</v>
      </c>
      <c r="N11" s="33">
        <f>AVERAGE(N48:N57)</f>
        <v>11.48820471139191</v>
      </c>
      <c r="O11" s="1"/>
      <c r="P11" s="1"/>
      <c r="Q11" s="1"/>
      <c r="R11" s="1"/>
      <c r="S11" s="1"/>
      <c r="T11" s="1"/>
      <c r="U11" s="1"/>
      <c r="V11" s="1"/>
    </row>
    <row r="12" spans="1:22" ht="15.6" thickBot="1">
      <c r="A12" s="25">
        <v>1867</v>
      </c>
      <c r="B12" s="26">
        <v>81.001631467040582</v>
      </c>
      <c r="C12" s="26">
        <v>47.957930432263495</v>
      </c>
      <c r="D12" s="27">
        <v>17.428446345722861</v>
      </c>
      <c r="E12" s="3">
        <f t="shared" si="4"/>
        <v>1870</v>
      </c>
      <c r="F12" s="7">
        <f t="shared" si="0"/>
        <v>0.81811647781710983</v>
      </c>
      <c r="G12" s="7">
        <f t="shared" si="1"/>
        <v>0.5035582695387667</v>
      </c>
      <c r="H12" s="7">
        <f t="shared" si="2"/>
        <v>0.18299868663009003</v>
      </c>
      <c r="I12" s="5">
        <f t="shared" si="3"/>
        <v>0.55676291712813597</v>
      </c>
      <c r="J12" s="28"/>
      <c r="K12" s="34" t="s">
        <v>25</v>
      </c>
      <c r="L12" s="35">
        <f>AVERAGE(L58:L60)</f>
        <v>69.250124624031329</v>
      </c>
      <c r="M12" s="35">
        <f>AVERAGE(M58:M60)</f>
        <v>30.377531088415605</v>
      </c>
      <c r="N12" s="36">
        <f>AVERAGE(N58:N60)</f>
        <v>10.941767652451189</v>
      </c>
      <c r="O12" s="1"/>
      <c r="P12" s="1"/>
      <c r="Q12" s="1"/>
      <c r="R12" s="1"/>
      <c r="S12" s="1"/>
      <c r="T12" s="1"/>
      <c r="U12" s="1"/>
      <c r="V12" s="1"/>
    </row>
    <row r="13" spans="1:22" ht="15.6" thickTop="1">
      <c r="A13" s="25">
        <v>1877</v>
      </c>
      <c r="B13" s="26">
        <v>83.803208176090052</v>
      </c>
      <c r="C13" s="26">
        <v>47.149732170718252</v>
      </c>
      <c r="D13" s="27">
        <v>20.136975791632874</v>
      </c>
      <c r="E13" s="3">
        <f t="shared" si="4"/>
        <v>1880</v>
      </c>
      <c r="F13" s="7">
        <f t="shared" si="0"/>
        <v>0.84641240257850958</v>
      </c>
      <c r="G13" s="7">
        <f t="shared" si="1"/>
        <v>0.4950721877925417</v>
      </c>
      <c r="H13" s="7">
        <f t="shared" si="2"/>
        <v>0.21143824581214521</v>
      </c>
      <c r="I13" s="5">
        <f t="shared" si="3"/>
        <v>0.61871509683711867</v>
      </c>
      <c r="J13" s="19"/>
      <c r="K13" s="24">
        <v>1984</v>
      </c>
      <c r="L13" s="32">
        <f t="shared" ref="L13:N14" si="5">L61</f>
        <v>64.785694500032406</v>
      </c>
      <c r="M13" s="32">
        <f t="shared" si="5"/>
        <v>21.58812103519335</v>
      </c>
      <c r="N13" s="33">
        <f t="shared" si="5"/>
        <v>6.5943939351717935</v>
      </c>
      <c r="O13" s="1"/>
      <c r="P13" s="1"/>
      <c r="Q13" s="1"/>
      <c r="R13" s="1"/>
      <c r="S13" s="1"/>
      <c r="T13" s="1"/>
      <c r="U13" s="1"/>
      <c r="V13" s="1"/>
    </row>
    <row r="14" spans="1:22" ht="15">
      <c r="A14" s="25">
        <v>1887</v>
      </c>
      <c r="B14" s="26">
        <v>83.905879134161665</v>
      </c>
      <c r="C14" s="26">
        <v>48.706856154989168</v>
      </c>
      <c r="D14" s="27">
        <v>19.249638832522905</v>
      </c>
      <c r="E14" s="3">
        <f t="shared" si="4"/>
        <v>1890</v>
      </c>
      <c r="F14" s="7">
        <f t="shared" si="0"/>
        <v>0.84744937925503283</v>
      </c>
      <c r="G14" s="7">
        <f t="shared" si="1"/>
        <v>0.51142198962738628</v>
      </c>
      <c r="H14" s="7">
        <f t="shared" si="2"/>
        <v>0.20212120774149051</v>
      </c>
      <c r="I14" s="5">
        <f t="shared" si="3"/>
        <v>0.58152291323100347</v>
      </c>
      <c r="J14" s="19"/>
      <c r="K14" s="24">
        <v>1994</v>
      </c>
      <c r="L14" s="32">
        <f t="shared" si="5"/>
        <v>60.96215934026862</v>
      </c>
      <c r="M14" s="32">
        <f t="shared" si="5"/>
        <v>21.2807190615721</v>
      </c>
      <c r="N14" s="33">
        <f t="shared" si="5"/>
        <v>6.3131410008966409</v>
      </c>
      <c r="O14" s="1"/>
      <c r="P14" s="1"/>
      <c r="Q14" s="1"/>
      <c r="R14" s="1"/>
      <c r="S14" s="1"/>
      <c r="T14" s="1"/>
      <c r="U14" s="1"/>
      <c r="V14" s="1"/>
    </row>
    <row r="15" spans="1:22" ht="15">
      <c r="A15" s="25">
        <v>1902</v>
      </c>
      <c r="B15" s="26">
        <v>83.941253848551924</v>
      </c>
      <c r="C15" s="26">
        <v>51.64162641918324</v>
      </c>
      <c r="D15" s="27">
        <v>23.116965414531752</v>
      </c>
      <c r="E15" s="3">
        <f t="shared" si="4"/>
        <v>1900</v>
      </c>
      <c r="F15" s="7">
        <f>1.01*L6/100</f>
        <v>0.87341805503210768</v>
      </c>
      <c r="G15" s="7">
        <f>1.05*M6/100</f>
        <v>0.58667125757620031</v>
      </c>
      <c r="H15" s="7">
        <f>1.05*N6/100</f>
        <v>0.28082988143913723</v>
      </c>
      <c r="I15" s="5">
        <f>1.02*C38/100</f>
        <v>0.66071699885519708</v>
      </c>
      <c r="J15" s="28"/>
      <c r="K15" s="37">
        <v>1902</v>
      </c>
      <c r="L15" s="28">
        <v>83.941253848551924</v>
      </c>
      <c r="M15" s="28">
        <v>51.64162641918324</v>
      </c>
      <c r="N15" s="38">
        <v>23.116965414531752</v>
      </c>
      <c r="O15" s="1"/>
      <c r="P15" s="1"/>
      <c r="Q15" s="1"/>
      <c r="R15" s="1"/>
      <c r="S15" s="1"/>
      <c r="T15" s="1"/>
      <c r="U15" s="1"/>
      <c r="V15" s="1"/>
    </row>
    <row r="16" spans="1:22" ht="15">
      <c r="A16" s="25">
        <v>1913</v>
      </c>
      <c r="B16" s="26">
        <v>86.274489065694979</v>
      </c>
      <c r="C16" s="26">
        <v>54.906160744834565</v>
      </c>
      <c r="D16" s="27">
        <v>26.031349868192081</v>
      </c>
      <c r="E16" s="3">
        <v>1910</v>
      </c>
      <c r="F16" s="7">
        <f>1.02*L7/100</f>
        <v>0.88496133047384407</v>
      </c>
      <c r="G16" s="7">
        <f>1.08*M7/100</f>
        <v>0.60499451965336581</v>
      </c>
      <c r="H16" s="7">
        <f>1.08*N7/100</f>
        <v>0.28975911158897133</v>
      </c>
      <c r="I16" s="5">
        <f>1.05*(C39/100+C49)/2</f>
        <v>0.70720904584200417</v>
      </c>
      <c r="J16" s="19"/>
      <c r="K16" s="37">
        <v>1903</v>
      </c>
      <c r="L16" s="28">
        <v>86.131130061968975</v>
      </c>
      <c r="M16" s="28">
        <v>54.439737852649039</v>
      </c>
      <c r="N16" s="38">
        <v>24.403383434346253</v>
      </c>
      <c r="O16" s="1"/>
      <c r="P16" s="1"/>
      <c r="Q16" s="1"/>
      <c r="R16" s="1"/>
      <c r="S16" s="1"/>
      <c r="T16" s="1"/>
      <c r="U16" s="1"/>
      <c r="V16" s="1"/>
    </row>
    <row r="17" spans="1:22" ht="15">
      <c r="A17" s="25">
        <v>1929</v>
      </c>
      <c r="B17" s="26">
        <v>82.007142911150126</v>
      </c>
      <c r="C17" s="26">
        <v>50.243028380246137</v>
      </c>
      <c r="D17" s="27">
        <v>24.728975963705501</v>
      </c>
      <c r="E17" s="3">
        <v>1920</v>
      </c>
      <c r="F17" s="7">
        <f>1.01*L8/100</f>
        <v>0.81656278893300427</v>
      </c>
      <c r="G17" s="7">
        <f t="shared" ref="G17:H21" si="6">1.05*M8/100</f>
        <v>0.49234387142014008</v>
      </c>
      <c r="H17" s="7">
        <f t="shared" si="6"/>
        <v>0.23106962239195156</v>
      </c>
      <c r="I17" s="5">
        <f>1.02*(C50+C51)/2</f>
        <v>0.60032794564370617</v>
      </c>
      <c r="J17" s="20"/>
      <c r="K17" s="37">
        <v>1904</v>
      </c>
      <c r="L17" s="28">
        <v>87.535710051973012</v>
      </c>
      <c r="M17" s="28">
        <v>58.124610910333836</v>
      </c>
      <c r="N17" s="38">
        <v>29.794045159338278</v>
      </c>
      <c r="O17" s="1"/>
      <c r="P17" s="1"/>
      <c r="Q17" s="1"/>
      <c r="R17" s="1"/>
      <c r="S17" s="1"/>
      <c r="T17" s="1"/>
      <c r="U17" s="1"/>
      <c r="V17" s="1"/>
    </row>
    <row r="18" spans="1:22" ht="15">
      <c r="A18" s="25">
        <v>1938</v>
      </c>
      <c r="B18" s="26">
        <v>77.6227767948196</v>
      </c>
      <c r="C18" s="26">
        <v>42.015746926296281</v>
      </c>
      <c r="D18" s="27">
        <v>19.941218959714714</v>
      </c>
      <c r="E18" s="3">
        <v>1930</v>
      </c>
      <c r="F18" s="7">
        <f>1.01*L9/100</f>
        <v>0.79958626352055417</v>
      </c>
      <c r="G18" s="7">
        <f t="shared" si="6"/>
        <v>0.47351360103099133</v>
      </c>
      <c r="H18" s="7">
        <f t="shared" si="6"/>
        <v>0.22364816902078286</v>
      </c>
      <c r="I18" s="5">
        <f>1.02*(C52+C53)/2</f>
        <v>0.54763206318445057</v>
      </c>
      <c r="J18" s="20"/>
      <c r="K18" s="37">
        <v>1905</v>
      </c>
      <c r="L18" s="28">
        <v>88.090230405684665</v>
      </c>
      <c r="M18" s="28">
        <v>59.746787130934393</v>
      </c>
      <c r="N18" s="38">
        <v>31.649003433594004</v>
      </c>
      <c r="O18" s="1"/>
      <c r="P18" s="1"/>
      <c r="Q18" s="1"/>
      <c r="R18" s="1"/>
      <c r="S18" s="1"/>
      <c r="T18" s="1"/>
      <c r="U18" s="1"/>
      <c r="V18" s="1"/>
    </row>
    <row r="19" spans="1:22" ht="15">
      <c r="A19" s="25">
        <v>1947</v>
      </c>
      <c r="B19" s="26">
        <v>69.859999023268387</v>
      </c>
      <c r="C19" s="26">
        <v>29.923370087631422</v>
      </c>
      <c r="D19" s="27">
        <v>10.98369291413475</v>
      </c>
      <c r="E19" s="3">
        <f t="shared" si="4"/>
        <v>1940</v>
      </c>
      <c r="F19" s="7">
        <f>1.01*L10/100</f>
        <v>0.75779225449707599</v>
      </c>
      <c r="G19" s="7">
        <f t="shared" si="6"/>
        <v>0.3630260303208378</v>
      </c>
      <c r="H19" s="7">
        <f t="shared" si="6"/>
        <v>0.1367665907496971</v>
      </c>
      <c r="I19" s="5">
        <f>1.02*C53</f>
        <v>0.52411586720016345</v>
      </c>
      <c r="J19" s="20"/>
      <c r="K19" s="37">
        <v>1907</v>
      </c>
      <c r="L19" s="28">
        <v>86.255051895272786</v>
      </c>
      <c r="M19" s="28">
        <v>54.447352318661878</v>
      </c>
      <c r="N19" s="38">
        <v>23.927541504170659</v>
      </c>
      <c r="O19" s="1"/>
      <c r="P19" s="1"/>
      <c r="Q19" s="1"/>
      <c r="R19" s="1"/>
      <c r="S19" s="1"/>
      <c r="T19" s="1"/>
      <c r="U19" s="1"/>
      <c r="V19" s="1"/>
    </row>
    <row r="20" spans="1:22" ht="15">
      <c r="A20" s="25">
        <v>1956</v>
      </c>
      <c r="B20" s="26">
        <v>69.43519339786458</v>
      </c>
      <c r="C20" s="26">
        <v>30.376371165948942</v>
      </c>
      <c r="D20" s="27">
        <v>10.989581935807843</v>
      </c>
      <c r="E20" s="3">
        <f t="shared" si="4"/>
        <v>1950</v>
      </c>
      <c r="F20" s="7">
        <f>1.01*L11/100</f>
        <v>0.72796470071456387</v>
      </c>
      <c r="G20" s="7">
        <f t="shared" si="6"/>
        <v>0.33403255861281123</v>
      </c>
      <c r="H20" s="7">
        <f t="shared" si="6"/>
        <v>0.12062614946961507</v>
      </c>
      <c r="I20" s="5">
        <f>1.02*C42/100</f>
        <v>0.38855726017530551</v>
      </c>
      <c r="J20" s="20"/>
      <c r="K20" s="37">
        <v>1909</v>
      </c>
      <c r="L20" s="28">
        <v>86.908834646711512</v>
      </c>
      <c r="M20" s="28">
        <v>56.840603983209235</v>
      </c>
      <c r="N20" s="38">
        <v>27.583279019240308</v>
      </c>
      <c r="O20" s="1"/>
      <c r="P20" s="1"/>
      <c r="Q20" s="1"/>
      <c r="R20" s="1"/>
      <c r="S20" s="1"/>
      <c r="T20" s="1"/>
      <c r="U20" s="1"/>
      <c r="V20" s="1"/>
    </row>
    <row r="21" spans="1:22" ht="15">
      <c r="A21" s="25">
        <v>1994</v>
      </c>
      <c r="B21" s="26">
        <v>60.96215934026862</v>
      </c>
      <c r="C21" s="26">
        <v>21.2807190615721</v>
      </c>
      <c r="D21" s="27">
        <v>6.3131410008966409</v>
      </c>
      <c r="E21" s="3">
        <f t="shared" si="4"/>
        <v>1960</v>
      </c>
      <c r="F21" s="7">
        <f>1.01*L12/100</f>
        <v>0.69942625870271646</v>
      </c>
      <c r="G21" s="7">
        <f t="shared" si="6"/>
        <v>0.31896407642836389</v>
      </c>
      <c r="H21" s="7">
        <f t="shared" si="6"/>
        <v>0.11488856035073748</v>
      </c>
      <c r="I21" s="5">
        <f>1.02*C43/100</f>
        <v>0.35285395430221905</v>
      </c>
      <c r="J21" s="20"/>
      <c r="K21" s="37">
        <v>1910</v>
      </c>
      <c r="L21" s="28">
        <v>86.079641147443141</v>
      </c>
      <c r="M21" s="28">
        <v>54.394914314392551</v>
      </c>
      <c r="N21" s="38">
        <v>23.942114502660523</v>
      </c>
      <c r="O21" s="1"/>
      <c r="P21" s="1"/>
      <c r="Q21" s="1"/>
      <c r="R21" s="1"/>
      <c r="S21" s="1"/>
      <c r="T21" s="1"/>
      <c r="U21" s="1"/>
      <c r="V21" s="1"/>
    </row>
    <row r="22" spans="1:22" ht="15">
      <c r="A22" s="25"/>
      <c r="B22" s="26"/>
      <c r="C22" s="26"/>
      <c r="D22" s="27"/>
      <c r="E22" s="3">
        <f t="shared" si="4"/>
        <v>1970</v>
      </c>
      <c r="F22" s="7">
        <v>0.62</v>
      </c>
      <c r="G22" s="7">
        <v>0.22</v>
      </c>
      <c r="H22" s="7">
        <v>7.0000000000000007E-2</v>
      </c>
      <c r="I22" s="5">
        <v>0.255</v>
      </c>
      <c r="J22" s="20"/>
      <c r="K22" s="37">
        <v>1911</v>
      </c>
      <c r="L22" s="28">
        <v>87.644096746909597</v>
      </c>
      <c r="M22" s="28">
        <v>57.691120727855719</v>
      </c>
      <c r="N22" s="38">
        <v>28.443422201961713</v>
      </c>
      <c r="O22" s="1"/>
      <c r="P22" s="1"/>
      <c r="Q22" s="1"/>
      <c r="R22" s="1"/>
      <c r="S22" s="1"/>
      <c r="T22" s="1"/>
      <c r="U22" s="1"/>
      <c r="V22" s="1"/>
    </row>
    <row r="23" spans="1:22" ht="15">
      <c r="A23" s="25"/>
      <c r="B23" s="26"/>
      <c r="C23" s="26"/>
      <c r="D23" s="27"/>
      <c r="E23" s="3">
        <f t="shared" si="4"/>
        <v>1980</v>
      </c>
      <c r="F23" s="7">
        <f>F24*G23/G24</f>
        <v>0.61842763423391522</v>
      </c>
      <c r="G23" s="7">
        <f>1.02*M13/100</f>
        <v>0.22019883455897218</v>
      </c>
      <c r="H23" s="7">
        <f>1.02*N13/100</f>
        <v>6.7262818138752289E-2</v>
      </c>
      <c r="I23" s="5">
        <v>0.25</v>
      </c>
      <c r="J23" s="20"/>
      <c r="K23" s="37">
        <v>1912</v>
      </c>
      <c r="L23" s="28">
        <v>87.045432049302917</v>
      </c>
      <c r="M23" s="28">
        <v>57.07984852897858</v>
      </c>
      <c r="N23" s="38">
        <v>28.901302904582462</v>
      </c>
      <c r="O23" s="1"/>
      <c r="P23" s="1"/>
      <c r="Q23" s="1"/>
      <c r="R23" s="1"/>
      <c r="S23" s="1"/>
      <c r="T23" s="1"/>
      <c r="U23" s="1"/>
      <c r="V23" s="1"/>
    </row>
    <row r="24" spans="1:22" ht="15">
      <c r="A24" s="25"/>
      <c r="B24" s="26"/>
      <c r="C24" s="26"/>
      <c r="D24" s="27"/>
      <c r="E24" s="3">
        <f t="shared" si="4"/>
        <v>1990</v>
      </c>
      <c r="F24" s="7">
        <f>1*B21/100</f>
        <v>0.60962159340268618</v>
      </c>
      <c r="G24" s="7">
        <f>1.02*C21/100</f>
        <v>0.21706333442803544</v>
      </c>
      <c r="H24" s="7">
        <f>1.02*D21/100</f>
        <v>6.4394038209145743E-2</v>
      </c>
      <c r="I24" s="5">
        <f>1.02*C44/100</f>
        <v>0.24157756873433928</v>
      </c>
      <c r="J24" s="20"/>
      <c r="K24" s="37">
        <v>1913</v>
      </c>
      <c r="L24" s="28">
        <v>86.274489065694979</v>
      </c>
      <c r="M24" s="28">
        <v>54.906160744834565</v>
      </c>
      <c r="N24" s="38">
        <v>26.031349868192081</v>
      </c>
      <c r="O24" s="1"/>
      <c r="P24" s="1"/>
      <c r="Q24" s="1"/>
      <c r="R24" s="1"/>
      <c r="S24" s="1"/>
      <c r="T24" s="1"/>
      <c r="U24" s="1"/>
      <c r="V24" s="1"/>
    </row>
    <row r="25" spans="1:22" ht="15">
      <c r="A25" s="25"/>
      <c r="B25" s="26"/>
      <c r="C25" s="26"/>
      <c r="D25" s="27"/>
      <c r="E25" s="3">
        <f t="shared" si="4"/>
        <v>2000</v>
      </c>
      <c r="F25" s="7">
        <v>0.621</v>
      </c>
      <c r="G25" s="7">
        <v>0.23499999999999999</v>
      </c>
      <c r="H25" s="7">
        <f>(H24/G24)*G25</f>
        <v>6.9715131848609224E-2</v>
      </c>
      <c r="I25" s="5">
        <f>G25*I24/G24</f>
        <v>0.26153992705475249</v>
      </c>
      <c r="J25" s="20"/>
      <c r="K25" s="37">
        <v>1925</v>
      </c>
      <c r="L25" s="28">
        <v>80.347972206664423</v>
      </c>
      <c r="M25" s="28">
        <v>44.603374991862935</v>
      </c>
      <c r="N25" s="38">
        <v>19.258215489216841</v>
      </c>
      <c r="O25" s="1"/>
      <c r="P25" s="1"/>
      <c r="Q25" s="1"/>
      <c r="R25" s="1"/>
      <c r="S25" s="1"/>
      <c r="T25" s="1"/>
      <c r="U25" s="1"/>
      <c r="V25" s="1"/>
    </row>
    <row r="26" spans="1:22" ht="15.6" thickBot="1">
      <c r="A26" s="25"/>
      <c r="B26" s="26"/>
      <c r="C26" s="26"/>
      <c r="D26" s="27"/>
      <c r="E26" s="66">
        <f t="shared" si="4"/>
        <v>2010</v>
      </c>
      <c r="F26" s="12">
        <v>0.624</v>
      </c>
      <c r="G26" s="12">
        <v>0.24399999999999999</v>
      </c>
      <c r="H26" s="12">
        <f>(H25/G25)*G26</f>
        <v>7.23850730683432E-2</v>
      </c>
      <c r="I26" s="14">
        <f>G26*I25/G25</f>
        <v>0.27155634979301962</v>
      </c>
      <c r="J26" s="20"/>
      <c r="K26" s="37">
        <v>1926</v>
      </c>
      <c r="L26" s="28">
        <v>80.005796172737377</v>
      </c>
      <c r="M26" s="28">
        <v>45.120416950929396</v>
      </c>
      <c r="N26" s="38">
        <v>21.194919303429405</v>
      </c>
      <c r="O26" s="1"/>
      <c r="P26" s="1"/>
      <c r="Q26" s="1"/>
      <c r="R26" s="1"/>
      <c r="S26" s="1"/>
      <c r="T26" s="1"/>
      <c r="U26" s="1"/>
      <c r="V26" s="1"/>
    </row>
    <row r="27" spans="1:22" ht="30" customHeight="1" thickTop="1">
      <c r="A27" s="228" t="s">
        <v>26</v>
      </c>
      <c r="B27" s="229"/>
      <c r="C27" s="229"/>
      <c r="D27" s="230"/>
      <c r="E27" s="222" t="s">
        <v>31</v>
      </c>
      <c r="F27" s="223"/>
      <c r="G27" s="223"/>
      <c r="H27" s="223"/>
      <c r="I27" s="231"/>
      <c r="J27" s="232"/>
      <c r="K27" s="37">
        <v>1927</v>
      </c>
      <c r="L27" s="28">
        <v>81.030292247271518</v>
      </c>
      <c r="M27" s="28">
        <v>47.592749741776807</v>
      </c>
      <c r="N27" s="38">
        <v>22.844412059629789</v>
      </c>
      <c r="O27" s="1"/>
      <c r="P27" s="1"/>
      <c r="Q27" s="1"/>
      <c r="R27" s="1"/>
      <c r="S27" s="1"/>
      <c r="T27" s="1"/>
      <c r="U27" s="1"/>
      <c r="V27" s="1"/>
    </row>
    <row r="28" spans="1:22" ht="60">
      <c r="A28" s="21"/>
      <c r="B28" s="22" t="s">
        <v>16</v>
      </c>
      <c r="C28" s="22" t="s">
        <v>17</v>
      </c>
      <c r="D28" s="23" t="s">
        <v>18</v>
      </c>
      <c r="E28" s="24" t="s">
        <v>16</v>
      </c>
      <c r="F28" s="22" t="s">
        <v>17</v>
      </c>
      <c r="G28" s="22" t="s">
        <v>18</v>
      </c>
      <c r="H28" s="22" t="s">
        <v>27</v>
      </c>
      <c r="I28" s="22" t="s">
        <v>28</v>
      </c>
      <c r="J28" s="23" t="s">
        <v>29</v>
      </c>
      <c r="K28" s="37">
        <v>1929</v>
      </c>
      <c r="L28" s="28">
        <v>82.007142911150126</v>
      </c>
      <c r="M28" s="28">
        <v>50.243028380246137</v>
      </c>
      <c r="N28" s="38">
        <v>24.728975963705501</v>
      </c>
      <c r="O28" s="1"/>
      <c r="P28" s="1"/>
      <c r="Q28" s="1"/>
      <c r="R28" s="1"/>
      <c r="S28" s="1"/>
      <c r="T28" s="1"/>
      <c r="U28" s="1"/>
      <c r="V28" s="1"/>
    </row>
    <row r="29" spans="1:22" ht="15">
      <c r="A29" s="25">
        <v>1807</v>
      </c>
      <c r="B29" s="26">
        <v>96.039850560398506</v>
      </c>
      <c r="C29" s="26">
        <v>51.177904287493327</v>
      </c>
      <c r="D29" s="27">
        <v>17.917149973314359</v>
      </c>
      <c r="E29" s="39">
        <v>96.45705172020962</v>
      </c>
      <c r="F29" s="40">
        <v>53.930735930735928</v>
      </c>
      <c r="G29" s="28">
        <v>12.793324219640009</v>
      </c>
      <c r="H29" s="41">
        <f>E29/B29</f>
        <v>1.0043440421593404</v>
      </c>
      <c r="I29" s="41">
        <f t="shared" ref="I29:I38" si="7">F29/C29</f>
        <v>1.0537894562422583</v>
      </c>
      <c r="J29" s="42">
        <f t="shared" ref="J29:J38" si="8">G29/D29</f>
        <v>0.714026741903387</v>
      </c>
      <c r="K29" s="37">
        <v>1930</v>
      </c>
      <c r="L29" s="28">
        <v>81.592935612132905</v>
      </c>
      <c r="M29" s="28">
        <v>50.303621176943416</v>
      </c>
      <c r="N29" s="38">
        <v>24.877135477175045</v>
      </c>
      <c r="O29" s="1"/>
      <c r="P29" s="1"/>
      <c r="Q29" s="1"/>
      <c r="R29" s="1"/>
      <c r="S29" s="1"/>
      <c r="T29" s="1"/>
      <c r="U29" s="1"/>
      <c r="V29" s="1"/>
    </row>
    <row r="30" spans="1:22" ht="15">
      <c r="A30" s="25">
        <v>1817</v>
      </c>
      <c r="B30" s="26">
        <v>97.640964673913047</v>
      </c>
      <c r="C30" s="26">
        <v>57.293648097826086</v>
      </c>
      <c r="D30" s="27">
        <v>22.76781589673913</v>
      </c>
      <c r="E30" s="39">
        <v>97.737851424315764</v>
      </c>
      <c r="F30" s="40">
        <v>59.282256563023644</v>
      </c>
      <c r="G30" s="28">
        <v>25.95479426549991</v>
      </c>
      <c r="H30" s="41">
        <f t="shared" ref="H30:H38" si="9">E30/B30</f>
        <v>1.0009922756368321</v>
      </c>
      <c r="I30" s="41">
        <f t="shared" si="7"/>
        <v>1.0347090564350538</v>
      </c>
      <c r="J30" s="42">
        <f t="shared" si="8"/>
        <v>1.1399773427198709</v>
      </c>
      <c r="K30" s="37">
        <v>1931</v>
      </c>
      <c r="L30" s="28">
        <v>79.989608029848796</v>
      </c>
      <c r="M30" s="28">
        <v>46.47347108898844</v>
      </c>
      <c r="N30" s="38">
        <v>21.55568648916087</v>
      </c>
      <c r="O30" s="1"/>
      <c r="P30" s="1"/>
      <c r="Q30" s="1"/>
      <c r="R30" s="1"/>
      <c r="S30" s="1"/>
      <c r="T30" s="1"/>
      <c r="U30" s="1"/>
      <c r="V30" s="1"/>
    </row>
    <row r="31" spans="1:22" ht="15">
      <c r="A31" s="25">
        <v>1827</v>
      </c>
      <c r="B31" s="26">
        <v>97.320758879329361</v>
      </c>
      <c r="C31" s="26">
        <v>49.491837635120227</v>
      </c>
      <c r="D31" s="27">
        <v>14.754875358482243</v>
      </c>
      <c r="E31" s="39">
        <v>97.23235527359239</v>
      </c>
      <c r="F31" s="40">
        <v>52.126883425852498</v>
      </c>
      <c r="G31" s="28">
        <v>18.173235527359239</v>
      </c>
      <c r="H31" s="41">
        <f t="shared" si="9"/>
        <v>0.99909162642425975</v>
      </c>
      <c r="I31" s="41">
        <f t="shared" si="7"/>
        <v>1.0532420277088761</v>
      </c>
      <c r="J31" s="42">
        <f t="shared" si="8"/>
        <v>1.2316766550597704</v>
      </c>
      <c r="K31" s="37">
        <v>1932</v>
      </c>
      <c r="L31" s="28">
        <v>79.056952342223269</v>
      </c>
      <c r="M31" s="28">
        <v>44.762059846694243</v>
      </c>
      <c r="N31" s="38">
        <v>20.29512299451908</v>
      </c>
      <c r="O31" s="1"/>
      <c r="P31" s="1"/>
      <c r="Q31" s="1"/>
      <c r="R31" s="1"/>
      <c r="S31" s="1"/>
      <c r="T31" s="1"/>
      <c r="U31" s="1"/>
      <c r="V31" s="1"/>
    </row>
    <row r="32" spans="1:22" ht="15">
      <c r="A32" s="25">
        <v>1837</v>
      </c>
      <c r="B32" s="26">
        <v>97.719785876055184</v>
      </c>
      <c r="C32" s="26">
        <v>50.05198682314186</v>
      </c>
      <c r="D32" s="27">
        <v>14.762415071031501</v>
      </c>
      <c r="E32" s="39">
        <v>96.577107925442448</v>
      </c>
      <c r="F32" s="40">
        <v>50.536798330818485</v>
      </c>
      <c r="G32" s="28">
        <v>16.079048220479656</v>
      </c>
      <c r="H32" s="41">
        <f t="shared" si="9"/>
        <v>0.98830658560731932</v>
      </c>
      <c r="I32" s="41">
        <f t="shared" si="7"/>
        <v>1.0096861591007307</v>
      </c>
      <c r="J32" s="42">
        <f t="shared" si="8"/>
        <v>1.089188194689892</v>
      </c>
      <c r="K32" s="37">
        <v>1933</v>
      </c>
      <c r="L32" s="28">
        <v>79.512446682600356</v>
      </c>
      <c r="M32" s="28">
        <v>44.927111214431285</v>
      </c>
      <c r="N32" s="38">
        <v>20.190232167169533</v>
      </c>
      <c r="O32" s="1"/>
      <c r="P32" s="1"/>
      <c r="Q32" s="1"/>
      <c r="R32" s="1"/>
      <c r="S32" s="1"/>
      <c r="T32" s="1"/>
      <c r="U32" s="1"/>
      <c r="V32" s="1"/>
    </row>
    <row r="33" spans="1:22" ht="15">
      <c r="A33" s="25">
        <v>1847</v>
      </c>
      <c r="B33" s="26">
        <v>98.284747327128684</v>
      </c>
      <c r="C33" s="26">
        <v>55.789631566802555</v>
      </c>
      <c r="D33" s="27">
        <v>21.3350357664795</v>
      </c>
      <c r="E33" s="39">
        <v>97.067192331568322</v>
      </c>
      <c r="F33" s="40">
        <v>56.236494383570488</v>
      </c>
      <c r="G33" s="28">
        <v>15.611651187144062</v>
      </c>
      <c r="H33" s="41">
        <f t="shared" si="9"/>
        <v>0.98761196392449502</v>
      </c>
      <c r="I33" s="41">
        <f t="shared" si="7"/>
        <v>1.0080097825387655</v>
      </c>
      <c r="J33" s="42">
        <f t="shared" si="8"/>
        <v>0.7317377555875616</v>
      </c>
      <c r="K33" s="37">
        <v>1935</v>
      </c>
      <c r="L33" s="28">
        <v>79.307485001224322</v>
      </c>
      <c r="M33" s="28">
        <v>46.094525831518759</v>
      </c>
      <c r="N33" s="38">
        <v>22.555699485325221</v>
      </c>
      <c r="O33" s="1"/>
      <c r="P33" s="1"/>
      <c r="Q33" s="1"/>
      <c r="R33" s="1"/>
      <c r="S33" s="1"/>
      <c r="T33" s="1"/>
      <c r="U33" s="1"/>
      <c r="V33" s="1"/>
    </row>
    <row r="34" spans="1:22" ht="15">
      <c r="A34" s="25">
        <v>1857</v>
      </c>
      <c r="B34" s="26">
        <v>96.878873578434323</v>
      </c>
      <c r="C34" s="26">
        <v>51.031108971658945</v>
      </c>
      <c r="D34" s="27">
        <v>13.350424213249896</v>
      </c>
      <c r="E34" s="39">
        <v>95.609841924280062</v>
      </c>
      <c r="F34" s="40">
        <v>55.142021201915092</v>
      </c>
      <c r="G34" s="28">
        <v>17.763533936494312</v>
      </c>
      <c r="H34" s="41">
        <f t="shared" si="9"/>
        <v>0.98690084218282292</v>
      </c>
      <c r="I34" s="41">
        <f t="shared" si="7"/>
        <v>1.0805569840259441</v>
      </c>
      <c r="J34" s="42">
        <f t="shared" si="8"/>
        <v>1.3305595127729752</v>
      </c>
      <c r="K34" s="37">
        <v>1936</v>
      </c>
      <c r="L34" s="28">
        <v>78.834387407225179</v>
      </c>
      <c r="M34" s="28">
        <v>45.773330646272676</v>
      </c>
      <c r="N34" s="38">
        <v>23.041866521925577</v>
      </c>
      <c r="O34" s="1"/>
      <c r="P34" s="1"/>
      <c r="Q34" s="1"/>
      <c r="R34" s="1"/>
      <c r="S34" s="1"/>
      <c r="T34" s="1"/>
      <c r="U34" s="1"/>
      <c r="V34" s="1"/>
    </row>
    <row r="35" spans="1:22" ht="15">
      <c r="A35" s="25">
        <v>1867</v>
      </c>
      <c r="B35" s="26">
        <v>97.054942938315591</v>
      </c>
      <c r="C35" s="26">
        <v>53.02503972648914</v>
      </c>
      <c r="D35" s="27">
        <v>16.276111137862955</v>
      </c>
      <c r="E35" s="39">
        <v>95.451552562498364</v>
      </c>
      <c r="F35" s="40">
        <v>54.97540463953932</v>
      </c>
      <c r="G35" s="28">
        <v>21.33606674470774</v>
      </c>
      <c r="H35" s="41">
        <f t="shared" si="9"/>
        <v>0.98347955985264679</v>
      </c>
      <c r="I35" s="41">
        <f t="shared" si="7"/>
        <v>1.0367819604305899</v>
      </c>
      <c r="J35" s="42">
        <f t="shared" si="8"/>
        <v>1.310882345542226</v>
      </c>
      <c r="K35" s="37">
        <v>1937</v>
      </c>
      <c r="L35" s="28">
        <v>77.472268268438199</v>
      </c>
      <c r="M35" s="28">
        <v>42.625311018422181</v>
      </c>
      <c r="N35" s="38">
        <v>18.86256301251353</v>
      </c>
      <c r="O35" s="1"/>
      <c r="P35" s="1"/>
      <c r="Q35" s="1"/>
      <c r="R35" s="1"/>
      <c r="S35" s="1"/>
      <c r="T35" s="1"/>
      <c r="U35" s="1"/>
      <c r="V35" s="1"/>
    </row>
    <row r="36" spans="1:22" ht="15">
      <c r="A36" s="25">
        <v>1877</v>
      </c>
      <c r="B36" s="26">
        <v>96.895290511355725</v>
      </c>
      <c r="C36" s="26">
        <v>58.925247317820819</v>
      </c>
      <c r="D36" s="27">
        <v>24.607203566949984</v>
      </c>
      <c r="E36" s="39">
        <v>97.190031152647975</v>
      </c>
      <c r="F36" s="40">
        <v>63.516635514018695</v>
      </c>
      <c r="G36" s="28">
        <v>23.195158878504675</v>
      </c>
      <c r="H36" s="41">
        <f t="shared" si="9"/>
        <v>1.00304184692297</v>
      </c>
      <c r="I36" s="41">
        <f t="shared" si="7"/>
        <v>1.0779188616966449</v>
      </c>
      <c r="J36" s="42">
        <f t="shared" si="8"/>
        <v>0.9426166128709631</v>
      </c>
      <c r="K36" s="37">
        <v>1938</v>
      </c>
      <c r="L36" s="28">
        <v>77.6227767948196</v>
      </c>
      <c r="M36" s="28">
        <v>42.015746926296281</v>
      </c>
      <c r="N36" s="38">
        <v>19.941218959714714</v>
      </c>
      <c r="O36" s="1"/>
      <c r="P36" s="1"/>
      <c r="Q36" s="1"/>
      <c r="R36" s="1"/>
      <c r="S36" s="1"/>
      <c r="T36" s="1"/>
      <c r="U36" s="1"/>
      <c r="V36" s="1"/>
    </row>
    <row r="37" spans="1:22" ht="15">
      <c r="A37" s="25">
        <v>1887</v>
      </c>
      <c r="B37" s="26">
        <v>97.057909425345684</v>
      </c>
      <c r="C37" s="26">
        <v>55.383134593428899</v>
      </c>
      <c r="D37" s="27">
        <v>20.102283394646712</v>
      </c>
      <c r="E37" s="39">
        <v>97.524399509087715</v>
      </c>
      <c r="F37" s="40">
        <v>61.445502892875929</v>
      </c>
      <c r="G37" s="28">
        <v>20.530074221261177</v>
      </c>
      <c r="H37" s="41">
        <f t="shared" si="9"/>
        <v>1.0048063067348554</v>
      </c>
      <c r="I37" s="41">
        <f t="shared" si="7"/>
        <v>1.1094623542699642</v>
      </c>
      <c r="J37" s="42">
        <f t="shared" si="8"/>
        <v>1.0212807081770814</v>
      </c>
      <c r="K37" s="37">
        <v>1939</v>
      </c>
      <c r="L37" s="28">
        <v>79.113750919406883</v>
      </c>
      <c r="M37" s="28">
        <v>42.893623134139553</v>
      </c>
      <c r="N37" s="38">
        <v>20.378905481738858</v>
      </c>
      <c r="O37" s="1"/>
      <c r="P37" s="1"/>
      <c r="Q37" s="1"/>
      <c r="R37" s="1"/>
      <c r="S37" s="1"/>
      <c r="T37" s="1"/>
      <c r="U37" s="1"/>
      <c r="V37" s="1"/>
    </row>
    <row r="38" spans="1:22" ht="15">
      <c r="A38" s="25">
        <v>1902</v>
      </c>
      <c r="B38" s="26">
        <v>99.142865529691491</v>
      </c>
      <c r="C38" s="26">
        <v>64.776176358352657</v>
      </c>
      <c r="D38" s="27">
        <v>26.086705609534153</v>
      </c>
      <c r="E38" s="39">
        <v>86.114918995905285</v>
      </c>
      <c r="F38" s="40">
        <v>74.398210788677233</v>
      </c>
      <c r="G38" s="28">
        <v>38.246074416948552</v>
      </c>
      <c r="H38" s="41">
        <f t="shared" si="9"/>
        <v>0.86859421034300677</v>
      </c>
      <c r="I38" s="41">
        <f t="shared" si="7"/>
        <v>1.1485427972329498</v>
      </c>
      <c r="J38" s="42">
        <f t="shared" si="8"/>
        <v>1.4661136208387464</v>
      </c>
      <c r="K38" s="37">
        <v>1940</v>
      </c>
      <c r="L38" s="28">
        <v>81.732235554728476</v>
      </c>
      <c r="M38" s="28">
        <v>38.654117818111835</v>
      </c>
      <c r="N38" s="38">
        <v>15.285007630063937</v>
      </c>
      <c r="O38" s="1"/>
      <c r="P38" s="1"/>
      <c r="Q38" s="1"/>
      <c r="R38" s="1"/>
      <c r="S38" s="1"/>
      <c r="T38" s="1"/>
      <c r="U38" s="1"/>
      <c r="V38" s="1"/>
    </row>
    <row r="39" spans="1:22" ht="15">
      <c r="A39" s="25">
        <v>1913</v>
      </c>
      <c r="B39" s="26">
        <v>99.593043777377332</v>
      </c>
      <c r="C39" s="26">
        <v>72.101954233577374</v>
      </c>
      <c r="D39" s="27">
        <v>32.757742209492783</v>
      </c>
      <c r="E39" s="39"/>
      <c r="F39" s="40"/>
      <c r="G39" s="28"/>
      <c r="H39" s="20"/>
      <c r="I39" s="20"/>
      <c r="J39" s="43"/>
      <c r="K39" s="37">
        <v>1941</v>
      </c>
      <c r="L39" s="28">
        <v>75.255594360712777</v>
      </c>
      <c r="M39" s="28">
        <v>34.881612012892305</v>
      </c>
      <c r="N39" s="38">
        <v>13.275199925019125</v>
      </c>
      <c r="O39" s="1"/>
      <c r="P39" s="1"/>
      <c r="Q39" s="1"/>
      <c r="R39" s="1"/>
      <c r="S39" s="1"/>
      <c r="T39" s="1"/>
      <c r="U39" s="1"/>
      <c r="V39" s="1"/>
    </row>
    <row r="40" spans="1:22" ht="15">
      <c r="A40" s="25">
        <v>1929</v>
      </c>
      <c r="B40" s="26">
        <v>94.879683867637297</v>
      </c>
      <c r="C40" s="26">
        <v>63.122885961973175</v>
      </c>
      <c r="D40" s="27">
        <v>26.433311916374866</v>
      </c>
      <c r="E40" s="44"/>
      <c r="F40" s="45"/>
      <c r="G40" s="45"/>
      <c r="H40" s="20"/>
      <c r="I40" s="20"/>
      <c r="J40" s="43"/>
      <c r="K40" s="37">
        <v>1942</v>
      </c>
      <c r="L40" s="28">
        <v>75.948830765653057</v>
      </c>
      <c r="M40" s="28">
        <v>36.847419257507468</v>
      </c>
      <c r="N40" s="38">
        <v>14.090444972544665</v>
      </c>
      <c r="O40" s="1"/>
      <c r="P40" s="1"/>
      <c r="Q40" s="1"/>
      <c r="R40" s="1"/>
      <c r="S40" s="1"/>
      <c r="T40" s="1"/>
      <c r="U40" s="1"/>
      <c r="V40" s="1"/>
    </row>
    <row r="41" spans="1:22" ht="15">
      <c r="A41" s="25">
        <v>1938</v>
      </c>
      <c r="B41" s="26">
        <v>90.393520006755963</v>
      </c>
      <c r="C41" s="26">
        <v>53.642973731996641</v>
      </c>
      <c r="D41" s="27">
        <v>24.113468540851432</v>
      </c>
      <c r="E41" s="44"/>
      <c r="F41" s="45"/>
      <c r="G41" s="45"/>
      <c r="H41" s="20"/>
      <c r="I41" s="20"/>
      <c r="J41" s="43"/>
      <c r="K41" s="37">
        <v>1943</v>
      </c>
      <c r="L41" s="28">
        <v>76.537016982909606</v>
      </c>
      <c r="M41" s="28">
        <v>36.835267625103164</v>
      </c>
      <c r="N41" s="38">
        <v>13.483172894587939</v>
      </c>
      <c r="O41" s="1"/>
      <c r="P41" s="1"/>
      <c r="Q41" s="1"/>
      <c r="R41" s="1"/>
      <c r="S41" s="1"/>
      <c r="T41" s="1"/>
      <c r="U41" s="1"/>
      <c r="V41" s="1"/>
    </row>
    <row r="42" spans="1:22" ht="15">
      <c r="A42" s="25">
        <v>1947</v>
      </c>
      <c r="B42" s="26">
        <v>76.686334470290447</v>
      </c>
      <c r="C42" s="26">
        <v>38.093849036794659</v>
      </c>
      <c r="D42" s="27">
        <v>14.800255898176685</v>
      </c>
      <c r="E42" s="39">
        <v>70.234879986334704</v>
      </c>
      <c r="F42" s="40">
        <v>28.636905714996367</v>
      </c>
      <c r="G42" s="28">
        <v>10.034150455917342</v>
      </c>
      <c r="H42" s="41">
        <f>E42/B19</f>
        <v>1.0053661747539024</v>
      </c>
      <c r="I42" s="41">
        <f>F42/C19</f>
        <v>0.95700803857093608</v>
      </c>
      <c r="J42" s="42">
        <f>G42/D19</f>
        <v>0.91354979917588042</v>
      </c>
      <c r="K42" s="37">
        <v>1944</v>
      </c>
      <c r="L42" s="28">
        <v>79.37369443556851</v>
      </c>
      <c r="M42" s="28">
        <v>38.284079250598928</v>
      </c>
      <c r="N42" s="38">
        <v>15.086211659625905</v>
      </c>
      <c r="O42" s="1"/>
      <c r="P42" s="1"/>
      <c r="Q42" s="1"/>
      <c r="R42" s="1"/>
      <c r="S42" s="1"/>
      <c r="T42" s="1"/>
      <c r="U42" s="1"/>
      <c r="V42" s="1"/>
    </row>
    <row r="43" spans="1:22" ht="15">
      <c r="A43" s="25">
        <v>1956</v>
      </c>
      <c r="B43" s="26">
        <v>75.03682297203882</v>
      </c>
      <c r="C43" s="26">
        <v>34.593524931590103</v>
      </c>
      <c r="D43" s="27">
        <v>11.672890224053033</v>
      </c>
      <c r="E43" s="21"/>
      <c r="F43" s="20"/>
      <c r="G43" s="20"/>
      <c r="H43" s="41"/>
      <c r="I43" s="41"/>
      <c r="J43" s="42"/>
      <c r="K43" s="37">
        <v>1945</v>
      </c>
      <c r="L43" s="28">
        <v>75.850490294274181</v>
      </c>
      <c r="M43" s="28">
        <v>35.263074796459009</v>
      </c>
      <c r="N43" s="38">
        <v>13.418877566065463</v>
      </c>
      <c r="O43" s="1"/>
      <c r="P43" s="1"/>
      <c r="Q43" s="1"/>
      <c r="R43" s="1"/>
      <c r="S43" s="1"/>
      <c r="T43" s="1"/>
      <c r="U43" s="1"/>
      <c r="V43" s="1"/>
    </row>
    <row r="44" spans="1:22" ht="15.6" thickBot="1">
      <c r="A44" s="46">
        <v>1994</v>
      </c>
      <c r="B44" s="47">
        <v>66.894848494758918</v>
      </c>
      <c r="C44" s="47">
        <v>23.684075366111696</v>
      </c>
      <c r="D44" s="48">
        <v>6.5378815499322513</v>
      </c>
      <c r="E44" s="49">
        <v>64.265597714316115</v>
      </c>
      <c r="F44" s="50">
        <v>20.213506218869533</v>
      </c>
      <c r="G44" s="51">
        <v>6.8379634055155014</v>
      </c>
      <c r="H44" s="52">
        <f>E44/B21</f>
        <v>1.0541883425685252</v>
      </c>
      <c r="I44" s="52">
        <f>F44/C21</f>
        <v>0.94985071511847086</v>
      </c>
      <c r="J44" s="53">
        <f>G44/D21</f>
        <v>1.0831317413224766</v>
      </c>
      <c r="K44" s="37">
        <v>1946</v>
      </c>
      <c r="L44" s="28">
        <v>70.946161901932086</v>
      </c>
      <c r="M44" s="28">
        <v>30.666217637206756</v>
      </c>
      <c r="N44" s="38">
        <v>10.941421092323793</v>
      </c>
      <c r="O44" s="1"/>
      <c r="P44" s="1"/>
      <c r="Q44" s="1"/>
      <c r="R44" s="1"/>
      <c r="S44" s="1"/>
      <c r="T44" s="1"/>
      <c r="U44" s="1"/>
      <c r="V44" s="1"/>
    </row>
    <row r="45" spans="1:22" ht="15.6" thickTop="1">
      <c r="A45" s="217" t="s">
        <v>44</v>
      </c>
      <c r="B45" s="218"/>
      <c r="C45" s="218"/>
      <c r="D45" s="194"/>
      <c r="E45" s="20"/>
      <c r="F45" s="20"/>
      <c r="G45" s="20"/>
      <c r="H45" s="20"/>
      <c r="I45" s="20"/>
      <c r="J45" s="20"/>
      <c r="K45" s="37">
        <v>1947</v>
      </c>
      <c r="L45" s="28">
        <v>69.859999023268387</v>
      </c>
      <c r="M45" s="28">
        <v>29.923370087631422</v>
      </c>
      <c r="N45" s="38">
        <v>10.98369291413475</v>
      </c>
      <c r="O45" s="1"/>
      <c r="P45" s="1"/>
      <c r="Q45" s="1"/>
      <c r="R45" s="1"/>
      <c r="S45" s="1"/>
      <c r="T45" s="1"/>
      <c r="U45" s="1"/>
      <c r="V45" s="1"/>
    </row>
    <row r="46" spans="1:22" ht="15.6" thickBot="1">
      <c r="A46" s="219"/>
      <c r="B46" s="220"/>
      <c r="C46" s="220"/>
      <c r="D46" s="221"/>
      <c r="E46" s="20"/>
      <c r="F46" s="20"/>
      <c r="G46" s="20"/>
      <c r="H46" s="20"/>
      <c r="I46" s="20"/>
      <c r="J46" s="20"/>
      <c r="K46" s="37">
        <v>1948</v>
      </c>
      <c r="L46" s="28">
        <v>71.123624828466973</v>
      </c>
      <c r="M46" s="28">
        <v>30.378211834891136</v>
      </c>
      <c r="N46" s="38">
        <v>11.011160037414156</v>
      </c>
      <c r="O46" s="1"/>
      <c r="P46" s="1"/>
      <c r="Q46" s="1"/>
      <c r="R46" s="1"/>
      <c r="S46" s="1"/>
      <c r="T46" s="1"/>
      <c r="U46" s="1"/>
      <c r="V46" s="1"/>
    </row>
    <row r="47" spans="1:22" ht="18" thickTop="1">
      <c r="A47" s="70">
        <v>1872</v>
      </c>
      <c r="B47" s="69">
        <v>0.94669152972952442</v>
      </c>
      <c r="C47" s="69">
        <v>0.51224633210422366</v>
      </c>
      <c r="D47" s="55"/>
      <c r="E47" s="67"/>
      <c r="F47" s="68"/>
      <c r="G47" s="68"/>
      <c r="H47" s="68"/>
      <c r="I47" s="20"/>
      <c r="J47" s="20"/>
      <c r="K47" s="37">
        <v>1949</v>
      </c>
      <c r="L47" s="28">
        <v>73.661712740680017</v>
      </c>
      <c r="M47" s="28">
        <v>34.005706175633946</v>
      </c>
      <c r="N47" s="38">
        <v>12.678707260312741</v>
      </c>
      <c r="O47" s="1"/>
      <c r="P47" s="1"/>
      <c r="Q47" s="1"/>
      <c r="R47" s="1"/>
      <c r="S47" s="1"/>
      <c r="T47" s="1"/>
      <c r="U47" s="1"/>
      <c r="V47" s="1"/>
    </row>
    <row r="48" spans="1:22" ht="17.399999999999999">
      <c r="A48" s="54">
        <v>1882</v>
      </c>
      <c r="B48" s="69">
        <v>0.95732466253865223</v>
      </c>
      <c r="C48" s="69">
        <v>0.53869969759898551</v>
      </c>
      <c r="D48" s="55"/>
      <c r="E48" s="67"/>
      <c r="F48" s="68"/>
      <c r="G48" s="68"/>
      <c r="H48" s="68"/>
      <c r="I48" s="20"/>
      <c r="J48" s="20"/>
      <c r="K48" s="37">
        <v>1950</v>
      </c>
      <c r="L48" s="28">
        <v>74.338137744022575</v>
      </c>
      <c r="M48" s="28">
        <v>33.606222532299363</v>
      </c>
      <c r="N48" s="38">
        <v>12.740584545448989</v>
      </c>
      <c r="O48" s="1"/>
      <c r="P48" s="1"/>
      <c r="Q48" s="1"/>
      <c r="R48" s="1"/>
      <c r="S48" s="1"/>
      <c r="T48" s="1"/>
      <c r="U48" s="1"/>
      <c r="V48" s="1"/>
    </row>
    <row r="49" spans="1:22" ht="17.399999999999999">
      <c r="A49" s="54">
        <v>1912</v>
      </c>
      <c r="B49" s="69">
        <v>0.96179519890731469</v>
      </c>
      <c r="C49" s="69">
        <v>0.62604530688709115</v>
      </c>
      <c r="D49" s="55"/>
      <c r="E49" s="67"/>
      <c r="F49" s="68"/>
      <c r="G49" s="68"/>
      <c r="H49" s="68"/>
      <c r="I49" s="20"/>
      <c r="J49" s="20"/>
      <c r="K49" s="37">
        <v>1951</v>
      </c>
      <c r="L49" s="28">
        <v>72.371530096059914</v>
      </c>
      <c r="M49" s="28">
        <v>33.03936427653268</v>
      </c>
      <c r="N49" s="38">
        <v>12.302533675785336</v>
      </c>
      <c r="O49" s="1"/>
      <c r="P49" s="1"/>
      <c r="Q49" s="1"/>
      <c r="R49" s="1"/>
      <c r="S49" s="1"/>
      <c r="T49" s="1"/>
      <c r="U49" s="1"/>
      <c r="V49" s="1"/>
    </row>
    <row r="50" spans="1:22" ht="17.399999999999999">
      <c r="A50" s="54">
        <v>1922</v>
      </c>
      <c r="B50" s="69">
        <v>0.94070265122872743</v>
      </c>
      <c r="C50" s="69">
        <v>0.59452799229376896</v>
      </c>
      <c r="D50" s="55"/>
      <c r="E50" s="67"/>
      <c r="F50" s="68"/>
      <c r="G50" s="68"/>
      <c r="H50" s="68"/>
      <c r="I50" s="20"/>
      <c r="J50" s="20"/>
      <c r="K50" s="37">
        <v>1952</v>
      </c>
      <c r="L50" s="28">
        <v>74.200609083118323</v>
      </c>
      <c r="M50" s="28">
        <v>32.319936185687453</v>
      </c>
      <c r="N50" s="38">
        <v>11.446321482537634</v>
      </c>
      <c r="O50" s="1"/>
      <c r="P50" s="1"/>
      <c r="Q50" s="1"/>
      <c r="R50" s="1"/>
      <c r="S50" s="1"/>
      <c r="T50" s="1"/>
      <c r="U50" s="1"/>
      <c r="V50" s="1"/>
    </row>
    <row r="51" spans="1:22" ht="17.399999999999999">
      <c r="A51" s="71">
        <v>1927</v>
      </c>
      <c r="B51" s="69">
        <v>0.93958880701814351</v>
      </c>
      <c r="C51" s="69">
        <v>0.58258562661545876</v>
      </c>
      <c r="D51" s="55"/>
      <c r="E51" s="67"/>
      <c r="F51" s="68"/>
      <c r="G51" s="68"/>
      <c r="H51" s="68"/>
      <c r="I51" s="20"/>
      <c r="J51" s="20"/>
      <c r="K51" s="37">
        <v>1953</v>
      </c>
      <c r="L51" s="28">
        <v>75.844512870338974</v>
      </c>
      <c r="M51" s="28">
        <v>32.557986119496356</v>
      </c>
      <c r="N51" s="38">
        <v>11.32933302920669</v>
      </c>
      <c r="O51" s="1"/>
      <c r="P51" s="1"/>
      <c r="Q51" s="1"/>
      <c r="R51" s="1"/>
      <c r="S51" s="1"/>
      <c r="T51" s="1"/>
      <c r="U51" s="1"/>
      <c r="V51" s="1"/>
    </row>
    <row r="52" spans="1:22" ht="17.399999999999999">
      <c r="A52" s="54">
        <v>1932</v>
      </c>
      <c r="B52" s="69">
        <v>0.91566512866025784</v>
      </c>
      <c r="C52" s="69">
        <v>0.55994927369484082</v>
      </c>
      <c r="D52" s="55"/>
      <c r="E52" s="67"/>
      <c r="F52" s="68"/>
      <c r="G52" s="68"/>
      <c r="H52" s="68"/>
      <c r="I52" s="20"/>
      <c r="J52" s="20"/>
      <c r="K52" s="37">
        <v>1954</v>
      </c>
      <c r="L52" s="28">
        <v>72.989324219423054</v>
      </c>
      <c r="M52" s="28">
        <v>30.52401831932173</v>
      </c>
      <c r="N52" s="38">
        <v>10.979461784516088</v>
      </c>
      <c r="O52" s="1"/>
      <c r="P52" s="1"/>
      <c r="Q52" s="1"/>
      <c r="R52" s="1"/>
      <c r="S52" s="1"/>
      <c r="T52" s="1"/>
      <c r="U52" s="1"/>
      <c r="V52" s="1"/>
    </row>
    <row r="53" spans="1:22" ht="17.399999999999999">
      <c r="A53" s="54">
        <v>1937</v>
      </c>
      <c r="B53" s="69">
        <v>0.89938914393285441</v>
      </c>
      <c r="C53" s="69">
        <v>0.51383908549035628</v>
      </c>
      <c r="D53" s="55"/>
      <c r="E53" s="67"/>
      <c r="F53" s="68"/>
      <c r="G53" s="68"/>
      <c r="H53" s="68"/>
      <c r="I53" s="20"/>
      <c r="J53" s="20"/>
      <c r="K53" s="37">
        <v>1955</v>
      </c>
      <c r="L53" s="28">
        <v>73.163248081890345</v>
      </c>
      <c r="M53" s="28">
        <v>31.479959473480232</v>
      </c>
      <c r="N53" s="38">
        <v>11.038870832589479</v>
      </c>
      <c r="O53" s="1"/>
      <c r="P53" s="1"/>
      <c r="Q53" s="1"/>
      <c r="R53" s="1"/>
      <c r="S53" s="1"/>
      <c r="T53" s="1"/>
      <c r="U53" s="1"/>
      <c r="V53" s="1"/>
    </row>
    <row r="54" spans="1:22" ht="15">
      <c r="A54" s="21"/>
      <c r="B54" s="20"/>
      <c r="C54" s="20"/>
      <c r="D54" s="20"/>
      <c r="E54" s="20"/>
      <c r="F54" s="20"/>
      <c r="G54" s="20"/>
      <c r="H54" s="20"/>
      <c r="I54" s="20"/>
      <c r="J54" s="20"/>
      <c r="K54" s="37">
        <v>1956</v>
      </c>
      <c r="L54" s="28">
        <v>69.43519339786458</v>
      </c>
      <c r="M54" s="28">
        <v>30.376371165948942</v>
      </c>
      <c r="N54" s="38">
        <v>10.989581935807843</v>
      </c>
      <c r="O54" s="1"/>
      <c r="P54" s="1"/>
      <c r="Q54" s="1"/>
      <c r="R54" s="1"/>
      <c r="S54" s="1"/>
      <c r="T54" s="1"/>
      <c r="U54" s="1"/>
      <c r="V54" s="1"/>
    </row>
    <row r="55" spans="1:22" ht="15">
      <c r="A55" s="21"/>
      <c r="B55" s="20"/>
      <c r="C55" s="20"/>
      <c r="D55" s="20"/>
      <c r="E55" s="20"/>
      <c r="F55" s="20"/>
      <c r="G55" s="20"/>
      <c r="H55" s="20"/>
      <c r="I55" s="20"/>
      <c r="J55" s="20"/>
      <c r="K55" s="37">
        <v>1957</v>
      </c>
      <c r="L55" s="28">
        <v>70.003824881132076</v>
      </c>
      <c r="M55" s="28">
        <v>32.271853972329993</v>
      </c>
      <c r="N55" s="38">
        <v>11.763724609931007</v>
      </c>
      <c r="O55" s="1"/>
      <c r="P55" s="1"/>
      <c r="Q55" s="1"/>
      <c r="R55" s="1"/>
      <c r="S55" s="1"/>
      <c r="T55" s="1"/>
      <c r="U55" s="1"/>
      <c r="V55" s="1"/>
    </row>
    <row r="56" spans="1:22" ht="15">
      <c r="A56" s="21"/>
      <c r="B56" s="20"/>
      <c r="C56" s="20"/>
      <c r="D56" s="20"/>
      <c r="E56" s="20"/>
      <c r="F56" s="20"/>
      <c r="G56" s="20"/>
      <c r="H56" s="20"/>
      <c r="I56" s="20"/>
      <c r="J56" s="20"/>
      <c r="K56" s="37">
        <v>1958</v>
      </c>
      <c r="L56" s="28">
        <v>68.144828236800507</v>
      </c>
      <c r="M56" s="28">
        <v>30.067360936074628</v>
      </c>
      <c r="N56" s="38">
        <v>10.197713468610303</v>
      </c>
      <c r="O56" s="1"/>
      <c r="P56" s="1"/>
      <c r="Q56" s="1"/>
      <c r="R56" s="1"/>
      <c r="S56" s="1"/>
      <c r="T56" s="1"/>
      <c r="U56" s="1"/>
      <c r="V56" s="1"/>
    </row>
    <row r="57" spans="1:22" ht="15">
      <c r="A57" s="56" t="s">
        <v>30</v>
      </c>
      <c r="B57" s="20"/>
      <c r="C57" s="20"/>
      <c r="D57" s="20"/>
      <c r="E57" s="20"/>
      <c r="F57" s="20"/>
      <c r="G57" s="20"/>
      <c r="H57" s="20"/>
      <c r="I57" s="20"/>
      <c r="J57" s="20"/>
      <c r="K57" s="37">
        <v>1959</v>
      </c>
      <c r="L57" s="28">
        <v>70.265920809709726</v>
      </c>
      <c r="M57" s="28">
        <v>31.883173316744095</v>
      </c>
      <c r="N57" s="38">
        <v>12.09392174948573</v>
      </c>
      <c r="O57" s="1"/>
      <c r="P57" s="1"/>
      <c r="Q57" s="1"/>
      <c r="R57" s="1"/>
      <c r="S57" s="1"/>
      <c r="T57" s="1"/>
      <c r="U57" s="1"/>
      <c r="V57" s="1"/>
    </row>
    <row r="58" spans="1:22" ht="15">
      <c r="A58" s="21"/>
      <c r="B58" s="20"/>
      <c r="C58" s="20"/>
      <c r="D58" s="20"/>
      <c r="E58" s="20"/>
      <c r="F58" s="20"/>
      <c r="G58" s="20"/>
      <c r="H58" s="20"/>
      <c r="I58" s="20"/>
      <c r="J58" s="20"/>
      <c r="K58" s="37">
        <v>1960</v>
      </c>
      <c r="L58" s="28">
        <v>67.596062632830581</v>
      </c>
      <c r="M58" s="28">
        <v>29.460325333031829</v>
      </c>
      <c r="N58" s="38">
        <v>10.249894602852828</v>
      </c>
      <c r="O58" s="1"/>
      <c r="P58" s="1"/>
      <c r="Q58" s="1"/>
      <c r="R58" s="1"/>
      <c r="S58" s="1"/>
      <c r="T58" s="1"/>
      <c r="U58" s="1"/>
      <c r="V58" s="1"/>
    </row>
    <row r="59" spans="1:22" ht="15">
      <c r="A59" s="21"/>
      <c r="B59" s="20"/>
      <c r="C59" s="20"/>
      <c r="D59" s="20"/>
      <c r="E59" s="20"/>
      <c r="F59" s="20"/>
      <c r="G59" s="20"/>
      <c r="H59" s="20"/>
      <c r="I59" s="20"/>
      <c r="J59" s="20"/>
      <c r="K59" s="37">
        <v>1962</v>
      </c>
      <c r="L59" s="28">
        <v>68.53990461946897</v>
      </c>
      <c r="M59" s="28">
        <v>30.333980219849373</v>
      </c>
      <c r="N59" s="38">
        <v>11.667445215856596</v>
      </c>
      <c r="O59" s="1"/>
      <c r="P59" s="1"/>
      <c r="Q59" s="1"/>
      <c r="R59" s="1"/>
      <c r="S59" s="1"/>
      <c r="T59" s="1"/>
      <c r="U59" s="1"/>
      <c r="V59" s="1"/>
    </row>
    <row r="60" spans="1:22" ht="15">
      <c r="A60" s="21"/>
      <c r="B60" s="20"/>
      <c r="C60" s="20"/>
      <c r="D60" s="20"/>
      <c r="E60" s="20"/>
      <c r="F60" s="20"/>
      <c r="G60" s="20"/>
      <c r="H60" s="20"/>
      <c r="I60" s="20"/>
      <c r="J60" s="20"/>
      <c r="K60" s="37">
        <v>1964</v>
      </c>
      <c r="L60" s="28">
        <v>71.614406619794408</v>
      </c>
      <c r="M60" s="28">
        <v>31.338287712365609</v>
      </c>
      <c r="N60" s="38">
        <v>10.907963138644142</v>
      </c>
      <c r="O60" s="1"/>
      <c r="P60" s="1"/>
      <c r="Q60" s="1"/>
      <c r="R60" s="1"/>
      <c r="S60" s="1"/>
      <c r="T60" s="1"/>
      <c r="U60" s="1"/>
      <c r="V60" s="1"/>
    </row>
    <row r="61" spans="1:22" ht="15">
      <c r="A61" s="21"/>
      <c r="B61" s="20"/>
      <c r="C61" s="20"/>
      <c r="D61" s="20"/>
      <c r="E61" s="20"/>
      <c r="F61" s="20"/>
      <c r="G61" s="20"/>
      <c r="H61" s="20"/>
      <c r="I61" s="20"/>
      <c r="J61" s="20"/>
      <c r="K61" s="37">
        <v>1984</v>
      </c>
      <c r="L61" s="28">
        <v>64.785694500032406</v>
      </c>
      <c r="M61" s="28">
        <v>21.58812103519335</v>
      </c>
      <c r="N61" s="38">
        <v>6.5943939351717935</v>
      </c>
      <c r="O61" s="1"/>
      <c r="P61" s="1"/>
      <c r="Q61" s="1"/>
      <c r="R61" s="1"/>
      <c r="S61" s="1"/>
      <c r="T61" s="1"/>
      <c r="U61" s="1"/>
      <c r="V61" s="1"/>
    </row>
    <row r="62" spans="1:22" ht="15.6" thickBot="1">
      <c r="A62" s="57"/>
      <c r="B62" s="58"/>
      <c r="C62" s="58"/>
      <c r="D62" s="58"/>
      <c r="E62" s="58"/>
      <c r="F62" s="58"/>
      <c r="G62" s="58"/>
      <c r="H62" s="58"/>
      <c r="I62" s="58"/>
      <c r="J62" s="58"/>
      <c r="K62" s="59">
        <v>1994</v>
      </c>
      <c r="L62" s="51">
        <v>60.96215934026862</v>
      </c>
      <c r="M62" s="51">
        <v>21.2807190615721</v>
      </c>
      <c r="N62" s="60">
        <v>6.3131410008966409</v>
      </c>
      <c r="O62" s="1"/>
      <c r="P62" s="1"/>
      <c r="Q62" s="1"/>
      <c r="R62" s="1"/>
      <c r="S62" s="1"/>
      <c r="T62" s="1"/>
      <c r="U62" s="1"/>
      <c r="V62" s="1"/>
    </row>
    <row r="63" spans="1:22" ht="15.6" thickTop="1">
      <c r="A63" s="1"/>
      <c r="B63" s="1"/>
      <c r="C63" s="1"/>
      <c r="D63" s="1"/>
      <c r="E63" s="1"/>
      <c r="F63" s="1"/>
      <c r="G63" s="1"/>
      <c r="H63" s="1"/>
      <c r="I63" s="1"/>
      <c r="J63" s="1"/>
      <c r="K63" s="1"/>
      <c r="L63" s="1"/>
      <c r="M63" s="1"/>
      <c r="N63" s="1"/>
      <c r="O63" s="1"/>
      <c r="P63" s="1"/>
      <c r="Q63" s="1"/>
      <c r="R63" s="1"/>
      <c r="S63" s="1"/>
      <c r="T63" s="1"/>
      <c r="U63" s="1"/>
      <c r="V63" s="1"/>
    </row>
    <row r="64" spans="1:22" ht="15">
      <c r="A64" s="1"/>
      <c r="B64" s="1"/>
      <c r="C64" s="1"/>
      <c r="D64" s="1"/>
      <c r="E64" s="1"/>
      <c r="F64" s="1"/>
      <c r="G64" s="1"/>
      <c r="H64" s="1"/>
      <c r="I64" s="1"/>
      <c r="J64" s="1"/>
      <c r="K64" s="1"/>
      <c r="L64" s="1"/>
      <c r="M64" s="1"/>
      <c r="N64" s="1"/>
      <c r="O64" s="1"/>
      <c r="P64" s="1"/>
      <c r="Q64" s="1"/>
      <c r="R64" s="1"/>
      <c r="S64" s="1"/>
      <c r="T64" s="1"/>
      <c r="U64" s="1"/>
      <c r="V64" s="1"/>
    </row>
    <row r="65" spans="1:22" ht="15">
      <c r="A65" s="1"/>
      <c r="B65" s="1"/>
      <c r="C65" s="1"/>
      <c r="D65" s="1"/>
      <c r="E65" s="1"/>
      <c r="F65" s="1"/>
      <c r="G65" s="1"/>
      <c r="H65" s="1"/>
      <c r="I65" s="1"/>
      <c r="J65" s="1"/>
      <c r="K65" s="1"/>
      <c r="L65" s="1"/>
      <c r="M65" s="1"/>
      <c r="N65" s="1"/>
      <c r="O65" s="1"/>
      <c r="P65" s="1"/>
      <c r="Q65" s="1"/>
      <c r="R65" s="1"/>
      <c r="S65" s="1"/>
      <c r="T65" s="1"/>
      <c r="U65" s="1"/>
      <c r="V65" s="1"/>
    </row>
    <row r="66" spans="1:22" ht="15">
      <c r="A66" s="1"/>
      <c r="B66" s="1"/>
      <c r="C66" s="1"/>
      <c r="D66" s="1"/>
      <c r="E66" s="1"/>
      <c r="F66" s="1"/>
      <c r="G66" s="1"/>
      <c r="H66" s="1"/>
      <c r="I66" s="1"/>
      <c r="J66" s="1"/>
      <c r="K66" s="1"/>
      <c r="L66" s="1"/>
      <c r="M66" s="1"/>
      <c r="N66" s="1"/>
      <c r="O66" s="1"/>
      <c r="P66" s="1"/>
      <c r="Q66" s="1"/>
      <c r="R66" s="1"/>
      <c r="S66" s="1"/>
      <c r="T66" s="1"/>
      <c r="U66" s="1"/>
      <c r="V66" s="1"/>
    </row>
    <row r="67" spans="1:22" ht="15">
      <c r="A67" s="1"/>
      <c r="B67" s="1"/>
      <c r="C67" s="1"/>
      <c r="D67" s="1"/>
      <c r="E67" s="1"/>
      <c r="F67" s="1"/>
      <c r="G67" s="1"/>
      <c r="H67" s="1"/>
      <c r="I67" s="1"/>
      <c r="J67" s="1"/>
      <c r="K67" s="1"/>
      <c r="L67" s="1"/>
      <c r="M67" s="1"/>
      <c r="N67" s="1"/>
      <c r="O67" s="1"/>
      <c r="P67" s="1"/>
      <c r="Q67" s="1"/>
      <c r="R67" s="1"/>
      <c r="S67" s="1"/>
      <c r="T67" s="1"/>
      <c r="U67" s="1"/>
      <c r="V67" s="1"/>
    </row>
    <row r="68" spans="1:22" ht="15">
      <c r="A68" s="1"/>
      <c r="B68" s="1"/>
      <c r="C68" s="1"/>
      <c r="D68" s="1"/>
      <c r="E68" s="1"/>
      <c r="F68" s="1"/>
      <c r="G68" s="1"/>
      <c r="H68" s="1"/>
      <c r="I68" s="1"/>
      <c r="J68" s="1"/>
      <c r="K68" s="1"/>
      <c r="L68" s="1"/>
      <c r="M68" s="1"/>
      <c r="N68" s="1"/>
      <c r="O68" s="1"/>
      <c r="P68" s="1"/>
      <c r="Q68" s="1"/>
      <c r="R68" s="1"/>
      <c r="S68" s="1"/>
      <c r="T68" s="1"/>
      <c r="U68" s="1"/>
      <c r="V68" s="1"/>
    </row>
    <row r="69" spans="1:22" ht="15">
      <c r="A69" s="1"/>
      <c r="B69" s="1"/>
      <c r="C69" s="1"/>
      <c r="D69" s="1"/>
      <c r="E69" s="1"/>
      <c r="F69" s="1"/>
      <c r="G69" s="1"/>
      <c r="H69" s="1"/>
      <c r="I69" s="1"/>
      <c r="J69" s="1"/>
      <c r="K69" s="1"/>
      <c r="L69" s="1"/>
      <c r="M69" s="1"/>
      <c r="N69" s="1"/>
      <c r="O69" s="1"/>
      <c r="P69" s="1"/>
      <c r="Q69" s="1"/>
      <c r="R69" s="1"/>
      <c r="S69" s="1"/>
      <c r="T69" s="1"/>
      <c r="U69" s="1"/>
      <c r="V69" s="1"/>
    </row>
    <row r="70" spans="1:22" ht="15">
      <c r="A70" s="1"/>
      <c r="B70" s="1"/>
      <c r="C70" s="1"/>
      <c r="D70" s="1"/>
      <c r="E70" s="1"/>
      <c r="F70" s="1"/>
      <c r="G70" s="1"/>
      <c r="H70" s="1"/>
      <c r="I70" s="1"/>
      <c r="J70" s="1"/>
      <c r="K70" s="1"/>
      <c r="L70" s="1"/>
      <c r="M70" s="1"/>
      <c r="N70" s="1"/>
      <c r="O70" s="1"/>
      <c r="P70" s="1"/>
      <c r="Q70" s="1"/>
      <c r="R70" s="1"/>
      <c r="S70" s="1"/>
      <c r="T70" s="1"/>
      <c r="U70" s="1"/>
      <c r="V70" s="1"/>
    </row>
    <row r="71" spans="1:22" ht="15">
      <c r="A71" s="1"/>
      <c r="B71" s="1"/>
      <c r="C71" s="1"/>
      <c r="D71" s="1"/>
      <c r="E71" s="1"/>
      <c r="F71" s="1"/>
      <c r="G71" s="1"/>
      <c r="H71" s="1"/>
      <c r="I71" s="1"/>
      <c r="J71" s="1"/>
      <c r="K71" s="1"/>
      <c r="L71" s="1"/>
      <c r="M71" s="1"/>
      <c r="N71" s="1"/>
      <c r="O71" s="1"/>
      <c r="P71" s="1"/>
      <c r="Q71" s="1"/>
      <c r="R71" s="1"/>
      <c r="S71" s="1"/>
      <c r="T71" s="1"/>
      <c r="U71" s="1"/>
      <c r="V71" s="1"/>
    </row>
    <row r="72" spans="1:22" ht="15">
      <c r="A72" s="1"/>
      <c r="B72" s="1"/>
      <c r="C72" s="1"/>
      <c r="D72" s="1"/>
      <c r="E72" s="1"/>
      <c r="F72" s="1"/>
      <c r="G72" s="1"/>
      <c r="H72" s="1"/>
      <c r="I72" s="1"/>
      <c r="J72" s="1"/>
      <c r="K72" s="1"/>
      <c r="L72" s="1"/>
      <c r="M72" s="1"/>
      <c r="N72" s="1"/>
      <c r="O72" s="1"/>
      <c r="P72" s="1"/>
      <c r="Q72" s="1"/>
      <c r="R72" s="1"/>
      <c r="S72" s="1"/>
      <c r="T72" s="1"/>
      <c r="U72" s="1"/>
      <c r="V72" s="1"/>
    </row>
    <row r="73" spans="1:22" ht="15">
      <c r="A73" s="1"/>
      <c r="B73" s="1"/>
      <c r="C73" s="1"/>
      <c r="D73" s="1"/>
      <c r="E73" s="1"/>
      <c r="F73" s="1"/>
      <c r="G73" s="1"/>
      <c r="H73" s="1"/>
      <c r="I73" s="1"/>
      <c r="J73" s="1"/>
      <c r="K73" s="1"/>
      <c r="L73" s="1"/>
      <c r="M73" s="1"/>
      <c r="N73" s="1"/>
      <c r="O73" s="1"/>
      <c r="P73" s="1"/>
      <c r="Q73" s="1"/>
      <c r="R73" s="1"/>
      <c r="S73" s="1"/>
      <c r="T73" s="1"/>
      <c r="U73" s="1"/>
      <c r="V73" s="1"/>
    </row>
    <row r="74" spans="1:22" ht="15">
      <c r="A74" s="1"/>
      <c r="B74" s="1"/>
      <c r="C74" s="1"/>
      <c r="D74" s="1"/>
      <c r="E74" s="1"/>
      <c r="F74" s="1"/>
      <c r="G74" s="1"/>
      <c r="H74" s="1"/>
      <c r="I74" s="1"/>
      <c r="J74" s="1"/>
      <c r="K74" s="1"/>
      <c r="L74" s="1"/>
      <c r="M74" s="1"/>
      <c r="N74" s="1"/>
      <c r="O74" s="1"/>
      <c r="P74" s="1"/>
      <c r="Q74" s="1"/>
      <c r="R74" s="1"/>
      <c r="S74" s="1"/>
      <c r="T74" s="1"/>
      <c r="U74" s="1"/>
      <c r="V74" s="1"/>
    </row>
    <row r="75" spans="1:22" ht="15">
      <c r="A75" s="1"/>
      <c r="B75" s="1"/>
      <c r="C75" s="1"/>
      <c r="D75" s="1"/>
      <c r="E75" s="1"/>
      <c r="F75" s="1"/>
      <c r="G75" s="1"/>
      <c r="H75" s="1"/>
      <c r="I75" s="1"/>
      <c r="J75" s="1"/>
      <c r="K75" s="1"/>
      <c r="L75" s="1"/>
      <c r="M75" s="1"/>
      <c r="N75" s="1"/>
      <c r="O75" s="1"/>
      <c r="P75" s="1"/>
      <c r="Q75" s="1"/>
      <c r="R75" s="1"/>
      <c r="S75" s="1"/>
      <c r="T75" s="1"/>
      <c r="U75" s="1"/>
      <c r="V75" s="1"/>
    </row>
    <row r="76" spans="1:22" ht="15">
      <c r="A76" s="1"/>
      <c r="B76" s="1"/>
      <c r="C76" s="1"/>
      <c r="D76" s="1"/>
      <c r="E76" s="1"/>
      <c r="F76" s="1"/>
      <c r="G76" s="1"/>
      <c r="H76" s="1"/>
      <c r="I76" s="1"/>
      <c r="J76" s="1"/>
      <c r="K76" s="1"/>
      <c r="L76" s="1"/>
      <c r="M76" s="1"/>
      <c r="N76" s="1"/>
      <c r="O76" s="1"/>
      <c r="P76" s="1"/>
      <c r="Q76" s="1"/>
      <c r="R76" s="1"/>
      <c r="S76" s="1"/>
      <c r="T76" s="1"/>
      <c r="U76" s="1"/>
      <c r="V76" s="1"/>
    </row>
    <row r="77" spans="1:22" ht="15">
      <c r="A77" s="1"/>
      <c r="B77" s="1"/>
      <c r="C77" s="1"/>
      <c r="D77" s="1"/>
      <c r="E77" s="1"/>
      <c r="F77" s="1"/>
      <c r="G77" s="1"/>
      <c r="H77" s="1"/>
      <c r="I77" s="1"/>
      <c r="J77" s="1"/>
      <c r="K77" s="1"/>
      <c r="L77" s="1"/>
      <c r="M77" s="1"/>
      <c r="N77" s="1"/>
      <c r="O77" s="1"/>
      <c r="P77" s="1"/>
      <c r="Q77" s="1"/>
      <c r="R77" s="1"/>
      <c r="S77" s="1"/>
      <c r="T77" s="1"/>
      <c r="U77" s="1"/>
      <c r="V77" s="1"/>
    </row>
    <row r="78" spans="1:22" ht="15">
      <c r="A78" s="1"/>
      <c r="B78" s="1"/>
      <c r="C78" s="1"/>
      <c r="D78" s="1"/>
      <c r="E78" s="1"/>
      <c r="F78" s="1"/>
      <c r="G78" s="1"/>
      <c r="H78" s="1"/>
      <c r="I78" s="1"/>
      <c r="J78" s="1"/>
      <c r="K78" s="1"/>
      <c r="L78" s="1"/>
      <c r="M78" s="1"/>
      <c r="N78" s="1"/>
      <c r="O78" s="1"/>
      <c r="P78" s="1"/>
      <c r="Q78" s="1"/>
      <c r="R78" s="1"/>
      <c r="S78" s="1"/>
      <c r="T78" s="1"/>
      <c r="U78" s="1"/>
      <c r="V78" s="1"/>
    </row>
    <row r="79" spans="1:22" ht="15">
      <c r="A79" s="1"/>
      <c r="B79" s="1"/>
      <c r="C79" s="1"/>
      <c r="D79" s="1"/>
      <c r="E79" s="1"/>
      <c r="F79" s="1"/>
      <c r="G79" s="1"/>
      <c r="H79" s="1"/>
      <c r="I79" s="1"/>
      <c r="J79" s="1"/>
      <c r="K79" s="1"/>
      <c r="L79" s="1"/>
      <c r="M79" s="1"/>
      <c r="N79" s="1"/>
      <c r="O79" s="1"/>
      <c r="P79" s="1"/>
      <c r="Q79" s="1"/>
      <c r="R79" s="1"/>
      <c r="S79" s="1"/>
      <c r="T79" s="1"/>
      <c r="U79" s="1"/>
      <c r="V79" s="1"/>
    </row>
    <row r="80" spans="1:22" ht="15">
      <c r="A80" s="1"/>
      <c r="B80" s="1"/>
      <c r="C80" s="1"/>
      <c r="D80" s="1"/>
      <c r="E80" s="1"/>
      <c r="F80" s="1"/>
      <c r="G80" s="1"/>
      <c r="H80" s="1"/>
      <c r="I80" s="1"/>
      <c r="J80" s="1"/>
      <c r="K80" s="1"/>
      <c r="L80" s="1"/>
      <c r="M80" s="1"/>
      <c r="N80" s="1"/>
      <c r="O80" s="1"/>
      <c r="P80" s="1"/>
      <c r="Q80" s="1"/>
      <c r="R80" s="1"/>
      <c r="S80" s="1"/>
      <c r="T80" s="1"/>
      <c r="U80" s="1"/>
      <c r="V80" s="1"/>
    </row>
    <row r="81" spans="1:22" ht="15">
      <c r="A81" s="1"/>
      <c r="B81" s="1"/>
      <c r="C81" s="1"/>
      <c r="D81" s="1"/>
      <c r="E81" s="1"/>
      <c r="F81" s="1"/>
      <c r="G81" s="1"/>
      <c r="H81" s="1"/>
      <c r="I81" s="1"/>
      <c r="J81" s="1"/>
      <c r="K81" s="1"/>
      <c r="L81" s="1"/>
      <c r="M81" s="1"/>
      <c r="N81" s="1"/>
      <c r="O81" s="1"/>
      <c r="P81" s="1"/>
      <c r="Q81" s="1"/>
      <c r="R81" s="1"/>
      <c r="S81" s="1"/>
      <c r="T81" s="1"/>
      <c r="U81" s="1"/>
      <c r="V81" s="1"/>
    </row>
    <row r="82" spans="1:22" ht="15">
      <c r="A82" s="1"/>
      <c r="B82" s="1"/>
      <c r="C82" s="1"/>
      <c r="D82" s="1"/>
      <c r="E82" s="1"/>
      <c r="F82" s="1"/>
      <c r="G82" s="1"/>
      <c r="H82" s="1"/>
      <c r="I82" s="1"/>
      <c r="J82" s="1"/>
      <c r="K82" s="1"/>
      <c r="L82" s="1"/>
      <c r="M82" s="1"/>
      <c r="N82" s="1"/>
      <c r="O82" s="1"/>
      <c r="P82" s="1"/>
      <c r="Q82" s="1"/>
      <c r="R82" s="1"/>
      <c r="S82" s="1"/>
      <c r="T82" s="1"/>
      <c r="U82" s="1"/>
      <c r="V82" s="1"/>
    </row>
    <row r="83" spans="1:22" ht="15">
      <c r="A83" s="1"/>
      <c r="B83" s="1"/>
      <c r="C83" s="1"/>
      <c r="D83" s="1"/>
      <c r="E83" s="1"/>
      <c r="F83" s="1"/>
      <c r="G83" s="1"/>
      <c r="H83" s="1"/>
      <c r="I83" s="1"/>
      <c r="J83" s="1"/>
      <c r="K83" s="1"/>
      <c r="L83" s="1"/>
      <c r="M83" s="1"/>
      <c r="N83" s="1"/>
      <c r="O83" s="1"/>
      <c r="P83" s="1"/>
      <c r="Q83" s="1"/>
      <c r="R83" s="1"/>
      <c r="S83" s="1"/>
      <c r="T83" s="1"/>
      <c r="U83" s="1"/>
      <c r="V83" s="1"/>
    </row>
    <row r="84" spans="1:22" ht="15">
      <c r="A84" s="1"/>
      <c r="B84" s="1"/>
      <c r="C84" s="1"/>
      <c r="D84" s="1"/>
      <c r="E84" s="1"/>
      <c r="F84" s="1"/>
      <c r="G84" s="1"/>
      <c r="H84" s="1"/>
      <c r="I84" s="1"/>
      <c r="J84" s="1"/>
      <c r="K84" s="1"/>
      <c r="L84" s="1"/>
      <c r="M84" s="1"/>
      <c r="N84" s="1"/>
      <c r="O84" s="1"/>
      <c r="P84" s="1"/>
      <c r="Q84" s="1"/>
      <c r="R84" s="1"/>
      <c r="S84" s="1"/>
      <c r="T84" s="1"/>
      <c r="U84" s="1"/>
      <c r="V84" s="1"/>
    </row>
    <row r="85" spans="1:22" ht="15">
      <c r="A85" s="1"/>
      <c r="B85" s="1"/>
      <c r="C85" s="1"/>
      <c r="D85" s="1"/>
      <c r="E85" s="1"/>
      <c r="F85" s="1"/>
      <c r="G85" s="1"/>
      <c r="H85" s="1"/>
      <c r="I85" s="1"/>
      <c r="J85" s="1"/>
      <c r="K85" s="1"/>
      <c r="L85" s="1"/>
      <c r="M85" s="1"/>
      <c r="N85" s="1"/>
      <c r="O85" s="1"/>
      <c r="P85" s="1"/>
      <c r="Q85" s="1"/>
      <c r="R85" s="1"/>
      <c r="S85" s="1"/>
      <c r="T85" s="1"/>
      <c r="U85" s="1"/>
      <c r="V85" s="1"/>
    </row>
    <row r="86" spans="1:22" ht="15">
      <c r="A86" s="1"/>
      <c r="B86" s="1"/>
      <c r="C86" s="1"/>
      <c r="D86" s="1"/>
      <c r="E86" s="1"/>
      <c r="F86" s="1"/>
      <c r="G86" s="1"/>
      <c r="H86" s="1"/>
      <c r="I86" s="1"/>
      <c r="J86" s="1"/>
      <c r="K86" s="1"/>
      <c r="L86" s="1"/>
      <c r="M86" s="1"/>
      <c r="N86" s="1"/>
      <c r="O86" s="1"/>
      <c r="P86" s="1"/>
      <c r="Q86" s="1"/>
      <c r="R86" s="1"/>
      <c r="S86" s="1"/>
      <c r="T86" s="1"/>
      <c r="U86" s="1"/>
      <c r="V86" s="1"/>
    </row>
    <row r="87" spans="1:22" ht="15">
      <c r="A87" s="1"/>
      <c r="B87" s="1"/>
      <c r="C87" s="1"/>
      <c r="D87" s="1"/>
      <c r="E87" s="1"/>
      <c r="F87" s="1"/>
      <c r="G87" s="1"/>
      <c r="H87" s="1"/>
      <c r="I87" s="1"/>
      <c r="J87" s="1"/>
      <c r="K87" s="1"/>
      <c r="L87" s="1"/>
      <c r="M87" s="1"/>
      <c r="N87" s="1"/>
      <c r="O87" s="1"/>
      <c r="P87" s="1"/>
      <c r="Q87" s="1"/>
      <c r="R87" s="1"/>
      <c r="S87" s="1"/>
      <c r="T87" s="1"/>
      <c r="U87" s="1"/>
      <c r="V87" s="1"/>
    </row>
    <row r="88" spans="1:22" ht="15">
      <c r="A88" s="1"/>
      <c r="B88" s="1"/>
      <c r="C88" s="1"/>
      <c r="D88" s="1"/>
      <c r="E88" s="1"/>
      <c r="F88" s="1"/>
      <c r="G88" s="1"/>
      <c r="H88" s="1"/>
      <c r="I88" s="1"/>
      <c r="J88" s="1"/>
      <c r="K88" s="1"/>
      <c r="L88" s="1"/>
      <c r="M88" s="1"/>
      <c r="N88" s="1"/>
      <c r="O88" s="1"/>
      <c r="P88" s="1"/>
      <c r="Q88" s="1"/>
      <c r="R88" s="1"/>
      <c r="S88" s="1"/>
      <c r="T88" s="1"/>
      <c r="U88" s="1"/>
      <c r="V88" s="1"/>
    </row>
    <row r="89" spans="1:22" ht="15">
      <c r="A89" s="1"/>
      <c r="B89" s="1"/>
      <c r="C89" s="1"/>
      <c r="D89" s="1"/>
      <c r="E89" s="1"/>
      <c r="F89" s="1"/>
      <c r="G89" s="1"/>
      <c r="H89" s="1"/>
      <c r="I89" s="1"/>
      <c r="J89" s="1"/>
      <c r="K89" s="1"/>
      <c r="L89" s="1"/>
      <c r="M89" s="1"/>
      <c r="N89" s="1"/>
      <c r="O89" s="1"/>
      <c r="P89" s="1"/>
      <c r="Q89" s="1"/>
      <c r="R89" s="1"/>
      <c r="S89" s="1"/>
      <c r="T89" s="1"/>
      <c r="U89" s="1"/>
      <c r="V89" s="1"/>
    </row>
    <row r="90" spans="1:22" ht="15">
      <c r="A90" s="1"/>
      <c r="B90" s="1"/>
      <c r="C90" s="1"/>
      <c r="D90" s="1"/>
      <c r="E90" s="1"/>
      <c r="F90" s="1"/>
      <c r="G90" s="1"/>
      <c r="H90" s="1"/>
      <c r="I90" s="1"/>
      <c r="J90" s="1"/>
      <c r="K90" s="1"/>
      <c r="L90" s="1"/>
      <c r="M90" s="1"/>
      <c r="N90" s="1"/>
      <c r="O90" s="1"/>
      <c r="P90" s="1"/>
      <c r="Q90" s="1"/>
      <c r="R90" s="1"/>
      <c r="S90" s="1"/>
      <c r="T90" s="1"/>
      <c r="U90" s="1"/>
      <c r="V90" s="1"/>
    </row>
    <row r="91" spans="1:22" ht="15">
      <c r="A91" s="1"/>
      <c r="B91" s="1"/>
      <c r="C91" s="1"/>
      <c r="D91" s="1"/>
      <c r="E91" s="1"/>
      <c r="F91" s="1"/>
      <c r="G91" s="1"/>
      <c r="H91" s="1"/>
      <c r="I91" s="1"/>
      <c r="J91" s="1"/>
      <c r="K91" s="1"/>
      <c r="L91" s="1"/>
      <c r="M91" s="1"/>
      <c r="N91" s="1"/>
      <c r="O91" s="1"/>
      <c r="P91" s="1"/>
      <c r="Q91" s="1"/>
      <c r="R91" s="1"/>
      <c r="S91" s="1"/>
      <c r="T91" s="1"/>
      <c r="U91" s="1"/>
      <c r="V91" s="1"/>
    </row>
    <row r="92" spans="1:22" ht="15">
      <c r="A92" s="1"/>
      <c r="B92" s="1"/>
      <c r="C92" s="1"/>
      <c r="D92" s="1"/>
      <c r="E92" s="1"/>
      <c r="F92" s="1"/>
      <c r="G92" s="1"/>
      <c r="H92" s="1"/>
      <c r="I92" s="1"/>
      <c r="J92" s="1"/>
      <c r="K92" s="1"/>
      <c r="L92" s="1"/>
      <c r="M92" s="1"/>
      <c r="N92" s="1"/>
      <c r="O92" s="1"/>
      <c r="P92" s="1"/>
      <c r="Q92" s="1"/>
      <c r="R92" s="1"/>
      <c r="S92" s="1"/>
      <c r="T92" s="1"/>
      <c r="U92" s="1"/>
      <c r="V92" s="1"/>
    </row>
    <row r="93" spans="1:22" ht="15">
      <c r="A93" s="1"/>
      <c r="B93" s="1"/>
      <c r="C93" s="1"/>
      <c r="D93" s="1"/>
      <c r="E93" s="1"/>
      <c r="F93" s="1"/>
      <c r="G93" s="1"/>
      <c r="H93" s="1"/>
      <c r="I93" s="1"/>
      <c r="J93" s="1"/>
      <c r="K93" s="1"/>
      <c r="L93" s="1"/>
      <c r="M93" s="1"/>
      <c r="N93" s="1"/>
      <c r="O93" s="1"/>
      <c r="P93" s="1"/>
      <c r="Q93" s="1"/>
      <c r="R93" s="1"/>
      <c r="S93" s="1"/>
      <c r="T93" s="1"/>
      <c r="U93" s="1"/>
      <c r="V93" s="1"/>
    </row>
    <row r="94" spans="1:22" ht="15">
      <c r="A94" s="1"/>
      <c r="B94" s="1"/>
      <c r="C94" s="1"/>
      <c r="D94" s="1"/>
      <c r="E94" s="1"/>
      <c r="F94" s="1"/>
      <c r="G94" s="1"/>
      <c r="H94" s="1"/>
      <c r="I94" s="1"/>
      <c r="J94" s="1"/>
      <c r="K94" s="1"/>
      <c r="L94" s="1"/>
      <c r="M94" s="1"/>
      <c r="N94" s="1"/>
      <c r="O94" s="1"/>
      <c r="P94" s="1"/>
      <c r="Q94" s="1"/>
      <c r="R94" s="1"/>
      <c r="S94" s="1"/>
      <c r="T94" s="1"/>
      <c r="U94" s="1"/>
      <c r="V94" s="1"/>
    </row>
    <row r="95" spans="1:22" ht="15">
      <c r="K95" s="1"/>
      <c r="L95" s="1"/>
      <c r="M95" s="1"/>
      <c r="N95" s="1"/>
    </row>
    <row r="96" spans="1:22" ht="15">
      <c r="K96" s="1"/>
      <c r="L96" s="1"/>
      <c r="M96" s="1"/>
      <c r="N96" s="1"/>
    </row>
    <row r="97" spans="11:14" ht="15">
      <c r="K97" s="1"/>
      <c r="L97" s="1"/>
      <c r="M97" s="1"/>
      <c r="N97" s="1"/>
    </row>
    <row r="98" spans="11:14" ht="15">
      <c r="K98" s="1"/>
      <c r="L98" s="1"/>
      <c r="M98" s="1"/>
      <c r="N98" s="1"/>
    </row>
    <row r="99" spans="11:14" ht="15">
      <c r="K99" s="1"/>
      <c r="L99" s="1"/>
      <c r="M99" s="1"/>
      <c r="N99" s="1"/>
    </row>
    <row r="100" spans="11:14" ht="15">
      <c r="K100" s="1"/>
      <c r="L100" s="1"/>
      <c r="M100" s="1"/>
      <c r="N100" s="1"/>
    </row>
    <row r="101" spans="11:14" ht="15">
      <c r="K101" s="1"/>
      <c r="L101" s="1"/>
      <c r="M101" s="1"/>
      <c r="N101" s="1"/>
    </row>
    <row r="102" spans="11:14" ht="15">
      <c r="K102" s="1"/>
      <c r="L102" s="1"/>
      <c r="M102" s="1"/>
      <c r="N102" s="1"/>
    </row>
    <row r="103" spans="11:14" ht="15">
      <c r="K103" s="1"/>
      <c r="L103" s="1"/>
      <c r="M103" s="1"/>
      <c r="N103" s="1"/>
    </row>
  </sheetData>
  <mergeCells count="7">
    <mergeCell ref="A45:D46"/>
    <mergeCell ref="A4:D4"/>
    <mergeCell ref="A3:N3"/>
    <mergeCell ref="A27:D27"/>
    <mergeCell ref="E27:J27"/>
    <mergeCell ref="K4:N4"/>
    <mergeCell ref="E4:I4"/>
  </mergeCells>
  <phoneticPr fontId="35"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S115"/>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cols>
    <col min="1" max="19" width="12.77734375" customWidth="1"/>
  </cols>
  <sheetData>
    <row r="1" spans="1:19" ht="15">
      <c r="A1" s="1"/>
      <c r="B1" s="1"/>
      <c r="C1" s="1"/>
      <c r="D1" s="1"/>
      <c r="E1" s="1"/>
      <c r="F1" s="1"/>
      <c r="G1" s="1"/>
      <c r="H1" s="1"/>
      <c r="I1" s="1"/>
      <c r="J1" s="1"/>
      <c r="K1" s="1"/>
      <c r="L1" s="1"/>
      <c r="M1" s="1"/>
      <c r="N1" s="1"/>
      <c r="O1" s="1"/>
      <c r="P1" s="1"/>
      <c r="Q1" s="1"/>
      <c r="R1" s="1"/>
      <c r="S1" s="1"/>
    </row>
    <row r="2" spans="1:19" ht="15.6" thickBot="1">
      <c r="A2" s="1"/>
      <c r="B2" s="1"/>
      <c r="C2" s="1"/>
      <c r="D2" s="1"/>
      <c r="E2" s="1"/>
      <c r="F2" s="1"/>
      <c r="G2" s="1"/>
      <c r="H2" s="1"/>
      <c r="I2" s="1"/>
      <c r="J2" s="1"/>
      <c r="K2" s="1"/>
      <c r="L2" s="1"/>
      <c r="M2" s="1"/>
      <c r="N2" s="1"/>
      <c r="O2" s="1"/>
      <c r="P2" s="1"/>
      <c r="Q2" s="1"/>
      <c r="R2" s="1"/>
      <c r="S2" s="1"/>
    </row>
    <row r="3" spans="1:19" ht="34.799999999999997" customHeight="1" thickTop="1">
      <c r="A3" s="225" t="s">
        <v>32</v>
      </c>
      <c r="B3" s="226"/>
      <c r="C3" s="226"/>
      <c r="D3" s="226"/>
      <c r="E3" s="226"/>
      <c r="F3" s="226"/>
      <c r="G3" s="226"/>
      <c r="H3" s="226"/>
      <c r="I3" s="226"/>
      <c r="J3" s="226"/>
      <c r="K3" s="227"/>
      <c r="L3" s="1"/>
      <c r="M3" s="1"/>
      <c r="N3" s="1"/>
      <c r="O3" s="1"/>
      <c r="P3" s="1"/>
      <c r="Q3" s="1"/>
      <c r="R3" s="1"/>
      <c r="S3" s="1"/>
    </row>
    <row r="4" spans="1:19" ht="25.05" customHeight="1">
      <c r="A4" s="235" t="s">
        <v>33</v>
      </c>
      <c r="B4" s="236"/>
      <c r="C4" s="236"/>
      <c r="D4" s="236" t="s">
        <v>34</v>
      </c>
      <c r="E4" s="236"/>
      <c r="F4" s="236"/>
      <c r="G4" s="19"/>
      <c r="H4" s="19"/>
      <c r="I4" s="20" t="s">
        <v>35</v>
      </c>
      <c r="J4" s="20"/>
      <c r="K4" s="43"/>
      <c r="L4" s="1"/>
      <c r="M4" s="1"/>
      <c r="N4" s="1"/>
      <c r="O4" s="1"/>
      <c r="P4" s="1"/>
      <c r="Q4" s="1"/>
      <c r="R4" s="1"/>
      <c r="S4" s="1"/>
    </row>
    <row r="5" spans="1:19" ht="60" customHeight="1">
      <c r="A5" s="21"/>
      <c r="B5" s="22" t="s">
        <v>17</v>
      </c>
      <c r="C5" s="22" t="s">
        <v>18</v>
      </c>
      <c r="D5" s="20"/>
      <c r="E5" s="22" t="s">
        <v>17</v>
      </c>
      <c r="F5" s="22" t="s">
        <v>18</v>
      </c>
      <c r="G5" s="22" t="s">
        <v>36</v>
      </c>
      <c r="H5" s="22"/>
      <c r="I5" s="22" t="s">
        <v>16</v>
      </c>
      <c r="J5" s="22" t="s">
        <v>17</v>
      </c>
      <c r="K5" s="23" t="s">
        <v>18</v>
      </c>
      <c r="L5" s="1"/>
      <c r="M5" s="1"/>
      <c r="N5" s="1"/>
      <c r="O5" s="1"/>
      <c r="P5" s="1"/>
      <c r="Q5" s="1"/>
      <c r="R5" s="1"/>
      <c r="S5" s="1"/>
    </row>
    <row r="6" spans="1:19" ht="15">
      <c r="A6" s="54">
        <v>1916</v>
      </c>
      <c r="B6" s="61">
        <v>38.123857466074782</v>
      </c>
      <c r="C6" s="61">
        <v>21.032349350707747</v>
      </c>
      <c r="D6" s="20">
        <v>1910</v>
      </c>
      <c r="E6" s="28">
        <f>AVERAGE(B6:B9)</f>
        <v>37.608126140882298</v>
      </c>
      <c r="F6" s="28">
        <f>AVERAGE(C6:C9)</f>
        <v>20.687237217170583</v>
      </c>
      <c r="G6" s="41">
        <v>1.2</v>
      </c>
      <c r="H6" s="20">
        <v>1910</v>
      </c>
      <c r="I6" s="28">
        <f>36+J6</f>
        <v>81.129751369058766</v>
      </c>
      <c r="J6" s="28">
        <f>E6*G6</f>
        <v>45.129751369058759</v>
      </c>
      <c r="K6" s="38">
        <f t="shared" ref="K6:K11" si="0">F6*G6</f>
        <v>24.824684660604699</v>
      </c>
      <c r="L6" s="1"/>
      <c r="M6" s="1"/>
      <c r="N6" s="1"/>
      <c r="O6" s="1"/>
      <c r="P6" s="1"/>
      <c r="Q6" s="1"/>
      <c r="R6" s="1"/>
      <c r="S6" s="1"/>
    </row>
    <row r="7" spans="1:19" ht="15">
      <c r="A7" s="54">
        <v>1917</v>
      </c>
      <c r="B7" s="61">
        <v>35.582571615570977</v>
      </c>
      <c r="C7" s="61">
        <v>19.306176771301949</v>
      </c>
      <c r="D7" s="20">
        <v>1920</v>
      </c>
      <c r="E7" s="28">
        <f>AVERAGE(B10:B20)</f>
        <v>36.439084677807692</v>
      </c>
      <c r="F7" s="28">
        <f>AVERAGE(C10:C20)</f>
        <v>19.089368158614516</v>
      </c>
      <c r="G7" s="41">
        <v>1.2</v>
      </c>
      <c r="H7" s="20">
        <v>1920</v>
      </c>
      <c r="I7" s="28">
        <f>36+J7</f>
        <v>79.726901613369222</v>
      </c>
      <c r="J7" s="28">
        <f>E7*G7</f>
        <v>43.726901613369229</v>
      </c>
      <c r="K7" s="38">
        <f t="shared" si="0"/>
        <v>22.907241790337419</v>
      </c>
      <c r="L7" s="1"/>
      <c r="M7" s="1"/>
      <c r="N7" s="1"/>
      <c r="O7" s="1"/>
      <c r="P7" s="1"/>
      <c r="Q7" s="1"/>
      <c r="R7" s="1"/>
      <c r="S7" s="1"/>
    </row>
    <row r="8" spans="1:19" ht="15">
      <c r="A8" s="54">
        <v>1918</v>
      </c>
      <c r="B8" s="61">
        <v>36.796973063664858</v>
      </c>
      <c r="C8" s="61">
        <v>20.019350128187231</v>
      </c>
      <c r="D8" s="20">
        <v>1930</v>
      </c>
      <c r="E8" s="28">
        <f>AVERAGE(B$21:B$34)</f>
        <v>29.924770737010579</v>
      </c>
      <c r="F8" s="28">
        <f>AVERAGE(C$21:C$34)</f>
        <v>16.067346932292892</v>
      </c>
      <c r="G8" s="41">
        <v>1.25</v>
      </c>
      <c r="H8" s="20">
        <v>1930</v>
      </c>
      <c r="I8" s="28">
        <f>36+J8</f>
        <v>73.405963421263223</v>
      </c>
      <c r="J8" s="28">
        <f>E8*G8</f>
        <v>37.405963421263223</v>
      </c>
      <c r="K8" s="38">
        <f t="shared" si="0"/>
        <v>20.084183665366115</v>
      </c>
      <c r="L8" s="1"/>
      <c r="M8" s="1"/>
      <c r="N8" s="1"/>
      <c r="O8" s="1"/>
      <c r="P8" s="1"/>
      <c r="Q8" s="1"/>
      <c r="R8" s="1"/>
      <c r="S8" s="1"/>
    </row>
    <row r="9" spans="1:19" ht="15">
      <c r="A9" s="54">
        <v>1919</v>
      </c>
      <c r="B9" s="61">
        <v>39.929102418218569</v>
      </c>
      <c r="C9" s="61">
        <v>22.391072618485406</v>
      </c>
      <c r="D9" s="20">
        <v>1940</v>
      </c>
      <c r="E9" s="28">
        <f>AVERAGE(B$35:B$44)</f>
        <v>24.311589154965599</v>
      </c>
      <c r="F9" s="28">
        <f>AVERAGE(C$35:C$44)</f>
        <v>10.801277952036179</v>
      </c>
      <c r="G9" s="41">
        <v>1.25</v>
      </c>
      <c r="H9" s="20">
        <v>1940</v>
      </c>
      <c r="I9" s="28">
        <f>36+J9</f>
        <v>66.389486443707</v>
      </c>
      <c r="J9" s="28">
        <f>E9*G9</f>
        <v>30.389486443707</v>
      </c>
      <c r="K9" s="38">
        <f t="shared" si="0"/>
        <v>13.501597440045224</v>
      </c>
      <c r="L9" s="1"/>
      <c r="M9" s="1"/>
      <c r="N9" s="1"/>
      <c r="O9" s="1"/>
      <c r="P9" s="1"/>
      <c r="Q9" s="1"/>
      <c r="R9" s="1"/>
      <c r="S9" s="1"/>
    </row>
    <row r="10" spans="1:19" ht="15">
      <c r="A10" s="54">
        <v>1920</v>
      </c>
      <c r="B10" s="61">
        <v>37.605256764663451</v>
      </c>
      <c r="C10" s="61">
        <v>20.359757243708689</v>
      </c>
      <c r="D10" s="20">
        <v>1950</v>
      </c>
      <c r="E10" s="28">
        <f>AVERAGE(B$45:B$49)</f>
        <v>23.732428189829328</v>
      </c>
      <c r="F10" s="28">
        <f>AVERAGE(C$45:C$49)</f>
        <v>9.8219134322000237</v>
      </c>
      <c r="G10" s="41">
        <v>1.25</v>
      </c>
      <c r="H10" s="20">
        <v>1950</v>
      </c>
      <c r="I10" s="28">
        <f>36+J10</f>
        <v>65.665535237286662</v>
      </c>
      <c r="J10" s="28">
        <f>E10*G10</f>
        <v>29.665535237286662</v>
      </c>
      <c r="K10" s="38">
        <f t="shared" si="0"/>
        <v>12.277391790250029</v>
      </c>
      <c r="L10" s="1"/>
      <c r="M10" s="1"/>
      <c r="N10" s="1"/>
      <c r="O10" s="1"/>
      <c r="P10" s="1"/>
      <c r="Q10" s="1"/>
      <c r="R10" s="1"/>
      <c r="S10" s="1"/>
    </row>
    <row r="11" spans="1:19" ht="15">
      <c r="A11" s="54">
        <v>1921</v>
      </c>
      <c r="B11" s="61">
        <v>35.219585464328048</v>
      </c>
      <c r="C11" s="61">
        <v>17.538132687475763</v>
      </c>
      <c r="D11" s="20">
        <v>1960</v>
      </c>
      <c r="E11" s="28">
        <f>AVERAGE(B$50:B$53)</f>
        <v>24.300091687789706</v>
      </c>
      <c r="F11" s="28">
        <f>AVERAGE(C$50:C$53)</f>
        <v>10.400734867861333</v>
      </c>
      <c r="G11" s="41">
        <f>J11/E11</f>
        <v>1.2921761943712273</v>
      </c>
      <c r="H11" s="20">
        <v>1960</v>
      </c>
      <c r="I11" s="28">
        <f>33.6+J11+2</f>
        <v>67</v>
      </c>
      <c r="J11" s="28">
        <f>25.9+7.5-2</f>
        <v>31.4</v>
      </c>
      <c r="K11" s="38">
        <f t="shared" si="0"/>
        <v>13.439582000217188</v>
      </c>
      <c r="L11" s="1"/>
      <c r="M11" s="1"/>
      <c r="N11" s="1"/>
      <c r="O11" s="1"/>
      <c r="P11" s="1"/>
      <c r="Q11" s="1"/>
      <c r="R11" s="1"/>
      <c r="S11" s="1"/>
    </row>
    <row r="12" spans="1:19" ht="15">
      <c r="A12" s="54">
        <v>1922</v>
      </c>
      <c r="B12" s="61">
        <v>36.020428129399924</v>
      </c>
      <c r="C12" s="61">
        <v>17.554727402142213</v>
      </c>
      <c r="D12" s="20">
        <v>1970</v>
      </c>
      <c r="E12" s="28">
        <f>AVERAGE(B$54:B$55)</f>
        <v>21.226353979560749</v>
      </c>
      <c r="F12" s="28">
        <f>AVERAGE(C$54:C$55)</f>
        <v>8.6723583483991291</v>
      </c>
      <c r="G12" s="28"/>
      <c r="H12" s="20">
        <v>1970</v>
      </c>
      <c r="I12" s="28">
        <f>36+J12</f>
        <v>64.182001137360714</v>
      </c>
      <c r="J12" s="28">
        <f>2+J11*(F$12/F$11)</f>
        <v>28.182001137360714</v>
      </c>
      <c r="K12" s="38">
        <f>(F12/E12)*J12</f>
        <v>11.514196600769285</v>
      </c>
      <c r="L12" s="1"/>
      <c r="M12" s="1"/>
      <c r="N12" s="1"/>
      <c r="O12" s="1"/>
      <c r="P12" s="1"/>
      <c r="Q12" s="1"/>
      <c r="R12" s="1"/>
      <c r="S12" s="1"/>
    </row>
    <row r="13" spans="1:19" ht="15">
      <c r="A13" s="54">
        <v>1923</v>
      </c>
      <c r="B13" s="61">
        <v>35.21836043792112</v>
      </c>
      <c r="C13" s="61">
        <v>17.798319016695359</v>
      </c>
      <c r="D13" s="20">
        <v>1980</v>
      </c>
      <c r="E13" s="28">
        <f>AVERAGE(B$56:B$63)</f>
        <v>21.414984671518106</v>
      </c>
      <c r="F13" s="28">
        <f>AVERAGE(C$56:C$63)</f>
        <v>8.8279422602169326</v>
      </c>
      <c r="G13" s="28"/>
      <c r="H13" s="20">
        <v>1980</v>
      </c>
      <c r="I13" s="19">
        <f>37.1+J13</f>
        <v>67.2</v>
      </c>
      <c r="J13" s="19">
        <v>30.1</v>
      </c>
      <c r="K13" s="38">
        <f>(F13/E13)*J13</f>
        <v>12.408183620413151</v>
      </c>
      <c r="L13" s="1"/>
      <c r="M13" s="1"/>
      <c r="N13" s="1"/>
      <c r="O13" s="1"/>
      <c r="P13" s="1"/>
      <c r="Q13" s="1"/>
      <c r="R13" s="1"/>
      <c r="S13" s="1"/>
    </row>
    <row r="14" spans="1:19" ht="15">
      <c r="A14" s="54">
        <v>1924</v>
      </c>
      <c r="B14" s="61">
        <v>36.695348112975445</v>
      </c>
      <c r="C14" s="61">
        <v>18.995039106969276</v>
      </c>
      <c r="D14" s="20">
        <v>1990</v>
      </c>
      <c r="E14" s="28">
        <f>AVERAGE(B$64:B$73)</f>
        <v>21.407566945667785</v>
      </c>
      <c r="F14" s="28">
        <f>AVERAGE(C$64:C$73)</f>
        <v>9.0437997232507961</v>
      </c>
      <c r="G14" s="28"/>
      <c r="H14" s="20">
        <v>1990</v>
      </c>
      <c r="I14" s="19">
        <f>(36.9+34.7)/2+J14</f>
        <v>68.699999999999989</v>
      </c>
      <c r="J14" s="19">
        <f>(30.2+34.6+33.9)/3</f>
        <v>32.9</v>
      </c>
      <c r="K14" s="38">
        <f>(F14/E14)*J14</f>
        <v>13.898870976328494</v>
      </c>
      <c r="L14" s="1"/>
      <c r="M14" s="1"/>
      <c r="N14" s="1"/>
      <c r="O14" s="1"/>
      <c r="P14" s="1"/>
      <c r="Q14" s="1"/>
      <c r="R14" s="1"/>
      <c r="S14" s="1"/>
    </row>
    <row r="15" spans="1:19" ht="15">
      <c r="A15" s="54">
        <v>1925</v>
      </c>
      <c r="B15" s="61">
        <v>36.019942989585452</v>
      </c>
      <c r="C15" s="61">
        <v>18.454118261476538</v>
      </c>
      <c r="D15" s="20">
        <v>2000</v>
      </c>
      <c r="E15" s="28">
        <f>AVERAGE(B$74:B$74)</f>
        <v>20.787237158986763</v>
      </c>
      <c r="F15" s="28">
        <f>AVERAGE(C$74:C$74)</f>
        <v>9.061987414867426</v>
      </c>
      <c r="G15" s="28"/>
      <c r="H15" s="20">
        <v>2000</v>
      </c>
      <c r="I15" s="28">
        <f>(37.1+36.1)/2+J15</f>
        <v>69.650000000000006</v>
      </c>
      <c r="J15" s="28">
        <f>(32.7+33.4)/2</f>
        <v>33.049999999999997</v>
      </c>
      <c r="K15" s="38">
        <f>(F15/E15)*J15</f>
        <v>14.407815804029964</v>
      </c>
      <c r="L15" s="1"/>
      <c r="M15" s="1"/>
      <c r="N15" s="1"/>
      <c r="O15" s="1"/>
      <c r="P15" s="1"/>
      <c r="Q15" s="1"/>
      <c r="R15" s="1"/>
      <c r="S15" s="1"/>
    </row>
    <row r="16" spans="1:19" ht="15">
      <c r="A16" s="54">
        <v>1926</v>
      </c>
      <c r="B16" s="61">
        <v>35.147138622815859</v>
      </c>
      <c r="C16" s="61">
        <v>18.409556282227008</v>
      </c>
      <c r="D16" s="20">
        <v>2010</v>
      </c>
      <c r="E16" s="20"/>
      <c r="F16" s="20"/>
      <c r="G16" s="20"/>
      <c r="H16" s="20">
        <v>2010</v>
      </c>
      <c r="I16" s="19">
        <f>37.7+J16</f>
        <v>71.5</v>
      </c>
      <c r="J16" s="19">
        <v>33.799999999999997</v>
      </c>
      <c r="K16" s="38">
        <f>(F15/E15)*J16</f>
        <v>14.734770776889949</v>
      </c>
      <c r="L16" s="1"/>
      <c r="M16" s="1"/>
      <c r="N16" s="1"/>
      <c r="O16" s="1"/>
      <c r="P16" s="1"/>
      <c r="Q16" s="1"/>
      <c r="R16" s="1"/>
      <c r="S16" s="1"/>
    </row>
    <row r="17" spans="1:19" ht="15">
      <c r="A17" s="54">
        <v>1927</v>
      </c>
      <c r="B17" s="61">
        <v>39.20609971482385</v>
      </c>
      <c r="C17" s="61">
        <v>21.276796168152778</v>
      </c>
      <c r="D17" s="20"/>
      <c r="E17" s="20"/>
      <c r="F17" s="20"/>
      <c r="G17" s="20"/>
      <c r="H17" s="20"/>
      <c r="I17" s="20" t="s">
        <v>37</v>
      </c>
      <c r="J17" s="20"/>
      <c r="K17" s="43"/>
      <c r="L17" s="1"/>
      <c r="M17" s="1"/>
      <c r="N17" s="1"/>
      <c r="O17" s="1"/>
      <c r="P17" s="1"/>
      <c r="Q17" s="1"/>
      <c r="R17" s="1"/>
      <c r="S17" s="1"/>
    </row>
    <row r="18" spans="1:19" ht="15">
      <c r="A18" s="54"/>
      <c r="B18" s="61"/>
      <c r="C18" s="61"/>
      <c r="D18" s="20"/>
      <c r="E18" s="20"/>
      <c r="F18" s="20"/>
      <c r="G18" s="20"/>
      <c r="H18" s="20"/>
      <c r="I18" s="20" t="s">
        <v>38</v>
      </c>
      <c r="J18" s="20"/>
      <c r="K18" s="43"/>
      <c r="L18" s="1"/>
      <c r="M18" s="1"/>
      <c r="N18" s="1"/>
      <c r="O18" s="1"/>
      <c r="P18" s="1"/>
      <c r="Q18" s="1"/>
      <c r="R18" s="1"/>
      <c r="S18" s="1"/>
    </row>
    <row r="19" spans="1:19" ht="15">
      <c r="A19" s="54">
        <v>1928</v>
      </c>
      <c r="B19" s="61">
        <v>36.497086033012209</v>
      </c>
      <c r="C19" s="61">
        <v>19.703247120687042</v>
      </c>
      <c r="D19" s="20"/>
      <c r="E19" s="20"/>
      <c r="F19" s="20"/>
      <c r="G19" s="20"/>
      <c r="H19" s="20"/>
      <c r="I19" s="20" t="s">
        <v>39</v>
      </c>
      <c r="J19" s="20"/>
      <c r="K19" s="43"/>
      <c r="L19" s="1"/>
      <c r="M19" s="1"/>
      <c r="N19" s="1"/>
      <c r="O19" s="1"/>
      <c r="P19" s="1"/>
      <c r="Q19" s="1"/>
      <c r="R19" s="1"/>
      <c r="S19" s="1"/>
    </row>
    <row r="20" spans="1:19" ht="15">
      <c r="A20" s="54">
        <v>1929</v>
      </c>
      <c r="B20" s="61">
        <v>36.761600508551645</v>
      </c>
      <c r="C20" s="61">
        <v>20.803988296610505</v>
      </c>
      <c r="D20" s="20"/>
      <c r="E20" s="20"/>
      <c r="F20" s="20"/>
      <c r="G20" s="20"/>
      <c r="H20" s="20"/>
      <c r="I20" s="20" t="s">
        <v>40</v>
      </c>
      <c r="J20" s="20"/>
      <c r="K20" s="43"/>
      <c r="L20" s="1"/>
      <c r="M20" s="1"/>
      <c r="N20" s="1"/>
      <c r="O20" s="1"/>
      <c r="P20" s="1"/>
      <c r="Q20" s="1"/>
      <c r="R20" s="1"/>
      <c r="S20" s="1"/>
    </row>
    <row r="21" spans="1:19" ht="15">
      <c r="A21" s="54">
        <v>1930</v>
      </c>
      <c r="B21" s="61">
        <v>40.292361841906057</v>
      </c>
      <c r="C21" s="61">
        <v>22.854969528269478</v>
      </c>
      <c r="D21" s="20"/>
      <c r="E21" s="20"/>
      <c r="F21" s="20"/>
      <c r="G21" s="20"/>
      <c r="H21" s="20"/>
      <c r="I21" s="20" t="s">
        <v>41</v>
      </c>
      <c r="J21" s="20"/>
      <c r="K21" s="43"/>
      <c r="L21" s="1"/>
      <c r="M21" s="1"/>
      <c r="N21" s="1"/>
      <c r="O21" s="1"/>
      <c r="P21" s="1"/>
      <c r="Q21" s="1"/>
      <c r="R21" s="1"/>
      <c r="S21" s="1"/>
    </row>
    <row r="22" spans="1:19" ht="15">
      <c r="A22" s="54">
        <v>1931</v>
      </c>
      <c r="B22" s="61">
        <v>34.703806951647003</v>
      </c>
      <c r="C22" s="61">
        <v>18.772936559326777</v>
      </c>
      <c r="D22" s="20"/>
      <c r="E22" s="20"/>
      <c r="F22" s="20"/>
      <c r="G22" s="20"/>
      <c r="H22" s="20"/>
      <c r="I22" s="20"/>
      <c r="J22" s="20"/>
      <c r="K22" s="43"/>
      <c r="L22" s="1"/>
      <c r="M22" s="1"/>
      <c r="N22" s="1"/>
      <c r="O22" s="1"/>
      <c r="P22" s="1"/>
      <c r="Q22" s="1"/>
      <c r="R22" s="1"/>
      <c r="S22" s="1"/>
    </row>
    <row r="23" spans="1:19" ht="15">
      <c r="A23" s="54">
        <v>1932</v>
      </c>
      <c r="B23" s="61">
        <v>28.398384570196605</v>
      </c>
      <c r="C23" s="61">
        <v>14.682046954465383</v>
      </c>
      <c r="D23" s="20"/>
      <c r="E23" s="20"/>
      <c r="F23" s="20"/>
      <c r="G23" s="20"/>
      <c r="H23" s="20"/>
      <c r="I23" s="20"/>
      <c r="J23" s="20"/>
      <c r="K23" s="43"/>
      <c r="L23" s="1"/>
      <c r="M23" s="1"/>
      <c r="N23" s="1"/>
      <c r="O23" s="1"/>
      <c r="P23" s="1"/>
      <c r="Q23" s="1"/>
      <c r="R23" s="1"/>
      <c r="S23" s="1"/>
    </row>
    <row r="24" spans="1:19" ht="15">
      <c r="A24" s="54">
        <v>1933</v>
      </c>
      <c r="B24" s="61">
        <v>30.307277779173187</v>
      </c>
      <c r="C24" s="61">
        <v>16.276816486333747</v>
      </c>
      <c r="D24" s="20"/>
      <c r="E24" s="20"/>
      <c r="F24" s="20"/>
      <c r="G24" s="20"/>
      <c r="H24" s="20"/>
      <c r="I24" s="20"/>
      <c r="J24" s="20"/>
      <c r="K24" s="43"/>
      <c r="L24" s="1"/>
      <c r="M24" s="1"/>
      <c r="N24" s="1"/>
      <c r="O24" s="1"/>
      <c r="P24" s="1"/>
      <c r="Q24" s="1"/>
      <c r="R24" s="1"/>
      <c r="S24" s="1"/>
    </row>
    <row r="25" spans="1:19" ht="15">
      <c r="A25" s="54">
        <v>1934</v>
      </c>
      <c r="B25" s="61">
        <v>28.086417360530319</v>
      </c>
      <c r="C25" s="61">
        <v>14.938467130710366</v>
      </c>
      <c r="D25" s="20"/>
      <c r="E25" s="20"/>
      <c r="F25" s="20"/>
      <c r="G25" s="20"/>
      <c r="H25" s="20"/>
      <c r="I25" s="20"/>
      <c r="J25" s="20"/>
      <c r="K25" s="43"/>
      <c r="L25" s="1"/>
      <c r="M25" s="1"/>
      <c r="N25" s="1"/>
      <c r="O25" s="1"/>
      <c r="P25" s="1"/>
      <c r="Q25" s="1"/>
      <c r="R25" s="1"/>
      <c r="S25" s="1"/>
    </row>
    <row r="26" spans="1:19" ht="15">
      <c r="A26" s="54">
        <v>1935</v>
      </c>
      <c r="B26" s="61">
        <v>27.774183395198484</v>
      </c>
      <c r="C26" s="61">
        <v>14.980726930283696</v>
      </c>
      <c r="D26" s="20"/>
      <c r="E26" s="20"/>
      <c r="F26" s="20"/>
      <c r="G26" s="20"/>
      <c r="H26" s="20"/>
      <c r="I26" s="20"/>
      <c r="J26" s="20"/>
      <c r="K26" s="43"/>
      <c r="L26" s="1"/>
      <c r="M26" s="1"/>
      <c r="N26" s="1"/>
      <c r="O26" s="1"/>
      <c r="P26" s="1"/>
      <c r="Q26" s="1"/>
      <c r="R26" s="1"/>
      <c r="S26" s="1"/>
    </row>
    <row r="27" spans="1:19" ht="15">
      <c r="A27" s="54">
        <v>1936</v>
      </c>
      <c r="B27" s="61">
        <v>29.701659342295688</v>
      </c>
      <c r="C27" s="61">
        <v>16.633205294283655</v>
      </c>
      <c r="D27" s="20"/>
      <c r="E27" s="20"/>
      <c r="F27" s="20"/>
      <c r="G27" s="20"/>
      <c r="H27" s="20"/>
      <c r="I27" s="20"/>
      <c r="J27" s="20"/>
      <c r="K27" s="43"/>
      <c r="L27" s="1"/>
      <c r="M27" s="1"/>
      <c r="N27" s="1"/>
      <c r="O27" s="1"/>
      <c r="P27" s="1"/>
      <c r="Q27" s="1"/>
      <c r="R27" s="1"/>
      <c r="S27" s="1"/>
    </row>
    <row r="28" spans="1:19" ht="15">
      <c r="A28" s="54">
        <v>1937</v>
      </c>
      <c r="B28" s="61">
        <v>26.967856907767839</v>
      </c>
      <c r="C28" s="61">
        <v>14.218218987945734</v>
      </c>
      <c r="D28" s="20"/>
      <c r="E28" s="20"/>
      <c r="F28" s="20"/>
      <c r="G28" s="20"/>
      <c r="H28" s="20"/>
      <c r="I28" s="20"/>
      <c r="J28" s="20"/>
      <c r="K28" s="43"/>
      <c r="L28" s="1"/>
      <c r="M28" s="1"/>
      <c r="N28" s="1"/>
      <c r="O28" s="1"/>
      <c r="P28" s="1"/>
      <c r="Q28" s="1"/>
      <c r="R28" s="1"/>
      <c r="S28" s="1"/>
    </row>
    <row r="29" spans="1:19" ht="15">
      <c r="A29" s="54"/>
      <c r="B29" s="61"/>
      <c r="C29" s="61"/>
      <c r="D29" s="20"/>
      <c r="E29" s="20"/>
      <c r="F29" s="20"/>
      <c r="G29" s="20"/>
      <c r="H29" s="20"/>
      <c r="I29" s="20"/>
      <c r="J29" s="20"/>
      <c r="K29" s="43"/>
      <c r="L29" s="1"/>
      <c r="M29" s="1"/>
      <c r="N29" s="1"/>
      <c r="O29" s="1"/>
      <c r="P29" s="1"/>
      <c r="Q29" s="1"/>
      <c r="R29" s="1"/>
      <c r="S29" s="1"/>
    </row>
    <row r="30" spans="1:19" ht="15">
      <c r="A30" s="54"/>
      <c r="B30" s="61"/>
      <c r="C30" s="61"/>
      <c r="D30" s="20"/>
      <c r="E30" s="20"/>
      <c r="F30" s="20"/>
      <c r="G30" s="20"/>
      <c r="H30" s="20"/>
      <c r="I30" s="20"/>
      <c r="J30" s="20"/>
      <c r="K30" s="43"/>
      <c r="L30" s="1"/>
      <c r="M30" s="1"/>
      <c r="N30" s="1"/>
      <c r="O30" s="1"/>
      <c r="P30" s="1"/>
      <c r="Q30" s="1"/>
      <c r="R30" s="1"/>
      <c r="S30" s="1"/>
    </row>
    <row r="31" spans="1:19" ht="15">
      <c r="A31" s="54"/>
      <c r="B31" s="61"/>
      <c r="C31" s="61"/>
      <c r="D31" s="20"/>
      <c r="E31" s="20"/>
      <c r="F31" s="20"/>
      <c r="G31" s="20"/>
      <c r="H31" s="20"/>
      <c r="I31" s="20"/>
      <c r="J31" s="20"/>
      <c r="K31" s="43"/>
      <c r="L31" s="1"/>
      <c r="M31" s="1"/>
      <c r="N31" s="1"/>
      <c r="O31" s="1"/>
      <c r="P31" s="1"/>
      <c r="Q31" s="1"/>
      <c r="R31" s="1"/>
      <c r="S31" s="1"/>
    </row>
    <row r="32" spans="1:19" ht="15">
      <c r="A32" s="54">
        <v>1938</v>
      </c>
      <c r="B32" s="61">
        <v>27.064952278852502</v>
      </c>
      <c r="C32" s="61">
        <v>14.132549295409964</v>
      </c>
      <c r="D32" s="20"/>
      <c r="E32" s="20"/>
      <c r="F32" s="20"/>
      <c r="G32" s="20"/>
      <c r="H32" s="20"/>
      <c r="I32" s="20"/>
      <c r="J32" s="20"/>
      <c r="K32" s="43"/>
      <c r="L32" s="1"/>
      <c r="M32" s="1"/>
      <c r="N32" s="1"/>
      <c r="O32" s="1"/>
      <c r="P32" s="1"/>
      <c r="Q32" s="1"/>
      <c r="R32" s="1"/>
      <c r="S32" s="1"/>
    </row>
    <row r="33" spans="1:19" ht="15">
      <c r="A33" s="54"/>
      <c r="B33" s="61"/>
      <c r="C33" s="61"/>
      <c r="D33" s="20"/>
      <c r="E33" s="20"/>
      <c r="F33" s="20"/>
      <c r="G33" s="20"/>
      <c r="H33" s="20"/>
      <c r="I33" s="20"/>
      <c r="J33" s="20"/>
      <c r="K33" s="43"/>
      <c r="L33" s="1"/>
      <c r="M33" s="1"/>
      <c r="N33" s="1"/>
      <c r="O33" s="1"/>
      <c r="P33" s="1"/>
      <c r="Q33" s="1"/>
      <c r="R33" s="1"/>
      <c r="S33" s="1"/>
    </row>
    <row r="34" spans="1:19" ht="15">
      <c r="A34" s="54">
        <v>1939</v>
      </c>
      <c r="B34" s="61">
        <v>25.950806942538058</v>
      </c>
      <c r="C34" s="61">
        <v>13.183532155900108</v>
      </c>
      <c r="D34" s="20"/>
      <c r="E34" s="20"/>
      <c r="F34" s="20"/>
      <c r="G34" s="20"/>
      <c r="H34" s="20"/>
      <c r="I34" s="20"/>
      <c r="J34" s="20"/>
      <c r="K34" s="43"/>
      <c r="L34" s="1"/>
      <c r="M34" s="1"/>
      <c r="N34" s="1"/>
      <c r="O34" s="1"/>
      <c r="P34" s="1"/>
      <c r="Q34" s="1"/>
      <c r="R34" s="1"/>
      <c r="S34" s="1"/>
    </row>
    <row r="35" spans="1:19" ht="15">
      <c r="A35" s="54">
        <v>1940</v>
      </c>
      <c r="B35" s="61">
        <v>25.269242935318346</v>
      </c>
      <c r="C35" s="61">
        <v>12.423090185938721</v>
      </c>
      <c r="D35" s="20"/>
      <c r="E35" s="20"/>
      <c r="F35" s="20"/>
      <c r="G35" s="20"/>
      <c r="H35" s="20"/>
      <c r="I35" s="20"/>
      <c r="J35" s="20"/>
      <c r="K35" s="43"/>
      <c r="L35" s="1"/>
      <c r="M35" s="1"/>
      <c r="N35" s="1"/>
      <c r="O35" s="1"/>
      <c r="P35" s="1"/>
      <c r="Q35" s="1"/>
      <c r="R35" s="1"/>
      <c r="S35" s="1"/>
    </row>
    <row r="36" spans="1:19" ht="15">
      <c r="A36" s="54">
        <v>1941</v>
      </c>
      <c r="B36" s="61">
        <v>25.304868054492289</v>
      </c>
      <c r="C36" s="61">
        <v>12.347145713548077</v>
      </c>
      <c r="D36" s="20"/>
      <c r="E36" s="20"/>
      <c r="F36" s="20"/>
      <c r="G36" s="20"/>
      <c r="H36" s="20"/>
      <c r="I36" s="20"/>
      <c r="J36" s="20"/>
      <c r="K36" s="43"/>
      <c r="L36" s="1"/>
      <c r="M36" s="1"/>
      <c r="N36" s="1"/>
      <c r="O36" s="1"/>
      <c r="P36" s="1"/>
      <c r="Q36" s="1"/>
      <c r="R36" s="1"/>
      <c r="S36" s="1"/>
    </row>
    <row r="37" spans="1:19" ht="15">
      <c r="A37" s="54">
        <v>1942</v>
      </c>
      <c r="B37" s="61">
        <v>23.739337861608611</v>
      </c>
      <c r="C37" s="61">
        <v>11.312962745480268</v>
      </c>
      <c r="D37" s="20"/>
      <c r="E37" s="20"/>
      <c r="F37" s="20"/>
      <c r="G37" s="20"/>
      <c r="H37" s="20"/>
      <c r="I37" s="20"/>
      <c r="J37" s="20"/>
      <c r="K37" s="43"/>
      <c r="L37" s="1"/>
      <c r="M37" s="1"/>
      <c r="N37" s="1"/>
      <c r="O37" s="1"/>
      <c r="P37" s="1"/>
      <c r="Q37" s="1"/>
      <c r="R37" s="1"/>
      <c r="S37" s="1"/>
    </row>
    <row r="38" spans="1:19" ht="15">
      <c r="A38" s="54">
        <v>1943</v>
      </c>
      <c r="B38" s="61">
        <v>24.261150662292206</v>
      </c>
      <c r="C38" s="61">
        <v>10.962283491939397</v>
      </c>
      <c r="D38" s="20"/>
      <c r="E38" s="20"/>
      <c r="F38" s="20"/>
      <c r="G38" s="20"/>
      <c r="H38" s="20"/>
      <c r="I38" s="20"/>
      <c r="J38" s="20"/>
      <c r="K38" s="43"/>
      <c r="L38" s="1"/>
      <c r="M38" s="1"/>
      <c r="N38" s="1"/>
      <c r="O38" s="1"/>
      <c r="P38" s="1"/>
      <c r="Q38" s="1"/>
      <c r="R38" s="1"/>
      <c r="S38" s="1"/>
    </row>
    <row r="39" spans="1:19" ht="15">
      <c r="A39" s="54">
        <v>1944</v>
      </c>
      <c r="B39" s="61">
        <v>25.490494026835602</v>
      </c>
      <c r="C39" s="61">
        <v>11.397754172372794</v>
      </c>
      <c r="D39" s="20"/>
      <c r="E39" s="20"/>
      <c r="F39" s="20"/>
      <c r="G39" s="20"/>
      <c r="H39" s="20"/>
      <c r="I39" s="20"/>
      <c r="J39" s="20"/>
      <c r="K39" s="43"/>
      <c r="L39" s="1"/>
      <c r="M39" s="1"/>
      <c r="N39" s="1"/>
      <c r="O39" s="1"/>
      <c r="P39" s="1"/>
      <c r="Q39" s="1"/>
      <c r="R39" s="1"/>
      <c r="S39" s="1"/>
    </row>
    <row r="40" spans="1:19" ht="15">
      <c r="A40" s="54">
        <v>1945</v>
      </c>
      <c r="B40" s="61">
        <v>24.651631972953012</v>
      </c>
      <c r="C40" s="61">
        <v>10.54041021601055</v>
      </c>
      <c r="D40" s="20"/>
      <c r="E40" s="20"/>
      <c r="F40" s="20"/>
      <c r="G40" s="20"/>
      <c r="H40" s="20"/>
      <c r="I40" s="20"/>
      <c r="J40" s="20"/>
      <c r="K40" s="43"/>
      <c r="L40" s="1"/>
      <c r="M40" s="1"/>
      <c r="N40" s="1"/>
      <c r="O40" s="1"/>
      <c r="P40" s="1"/>
      <c r="Q40" s="1"/>
      <c r="R40" s="1"/>
      <c r="S40" s="1"/>
    </row>
    <row r="41" spans="1:19" ht="15">
      <c r="A41" s="62">
        <v>1946</v>
      </c>
      <c r="B41" s="61">
        <v>24.491324779217621</v>
      </c>
      <c r="C41" s="61">
        <v>10.280996648076927</v>
      </c>
      <c r="D41" s="20"/>
      <c r="E41" s="20"/>
      <c r="F41" s="20"/>
      <c r="G41" s="20"/>
      <c r="H41" s="20"/>
      <c r="I41" s="20"/>
      <c r="J41" s="20"/>
      <c r="K41" s="43"/>
      <c r="L41" s="1"/>
      <c r="M41" s="1"/>
      <c r="N41" s="1"/>
      <c r="O41" s="1"/>
      <c r="P41" s="1"/>
      <c r="Q41" s="1"/>
      <c r="R41" s="1"/>
      <c r="S41" s="1"/>
    </row>
    <row r="42" spans="1:19" ht="15">
      <c r="A42" s="62">
        <v>1947</v>
      </c>
      <c r="B42" s="61">
        <v>24.276518331738128</v>
      </c>
      <c r="C42" s="61">
        <v>10.260959282959071</v>
      </c>
      <c r="D42" s="20"/>
      <c r="E42" s="20"/>
      <c r="F42" s="20"/>
      <c r="G42" s="20"/>
      <c r="H42" s="20"/>
      <c r="I42" s="20"/>
      <c r="J42" s="20"/>
      <c r="K42" s="43"/>
      <c r="L42" s="1"/>
      <c r="M42" s="1"/>
      <c r="N42" s="1"/>
      <c r="O42" s="1"/>
      <c r="P42" s="1"/>
      <c r="Q42" s="1"/>
      <c r="R42" s="1"/>
      <c r="S42" s="1"/>
    </row>
    <row r="43" spans="1:19" ht="15">
      <c r="A43" s="62">
        <v>1948</v>
      </c>
      <c r="B43" s="61">
        <v>23.042023368195114</v>
      </c>
      <c r="C43" s="61">
        <v>9.452655187147025</v>
      </c>
      <c r="D43" s="20"/>
      <c r="E43" s="20"/>
      <c r="F43" s="20"/>
      <c r="G43" s="20"/>
      <c r="H43" s="20"/>
      <c r="I43" s="20"/>
      <c r="J43" s="20"/>
      <c r="K43" s="43"/>
      <c r="L43" s="1"/>
      <c r="M43" s="1"/>
      <c r="N43" s="1"/>
      <c r="O43" s="1"/>
      <c r="P43" s="1"/>
      <c r="Q43" s="1"/>
      <c r="R43" s="1"/>
      <c r="S43" s="1"/>
    </row>
    <row r="44" spans="1:19" ht="15">
      <c r="A44" s="62">
        <v>1949</v>
      </c>
      <c r="B44" s="61">
        <v>22.589299557005049</v>
      </c>
      <c r="C44" s="61">
        <v>9.0345218768889648</v>
      </c>
      <c r="D44" s="20"/>
      <c r="E44" s="20"/>
      <c r="F44" s="20"/>
      <c r="G44" s="20"/>
      <c r="H44" s="20"/>
      <c r="I44" s="20"/>
      <c r="J44" s="20"/>
      <c r="K44" s="43"/>
      <c r="L44" s="1"/>
      <c r="M44" s="1"/>
      <c r="N44" s="1"/>
      <c r="O44" s="1"/>
      <c r="P44" s="1"/>
      <c r="Q44" s="1"/>
      <c r="R44" s="1"/>
      <c r="S44" s="1"/>
    </row>
    <row r="45" spans="1:19" ht="15">
      <c r="A45" s="62">
        <v>1950</v>
      </c>
      <c r="B45" s="61">
        <v>22.775564638356109</v>
      </c>
      <c r="C45" s="61">
        <v>9.2396966368082794</v>
      </c>
      <c r="D45" s="20"/>
      <c r="E45" s="20"/>
      <c r="F45" s="20"/>
      <c r="G45" s="20"/>
      <c r="H45" s="20"/>
      <c r="I45" s="20"/>
      <c r="J45" s="20"/>
      <c r="K45" s="43"/>
      <c r="L45" s="1"/>
      <c r="M45" s="1"/>
      <c r="N45" s="1"/>
      <c r="O45" s="1"/>
      <c r="P45" s="1"/>
      <c r="Q45" s="1"/>
      <c r="R45" s="1"/>
      <c r="S45" s="1"/>
    </row>
    <row r="46" spans="1:19" ht="15">
      <c r="A46" s="62">
        <v>1953</v>
      </c>
      <c r="B46" s="61">
        <v>23.774174938353482</v>
      </c>
      <c r="C46" s="61">
        <v>9.7295408755261619</v>
      </c>
      <c r="D46" s="20"/>
      <c r="E46" s="20"/>
      <c r="F46" s="20"/>
      <c r="G46" s="20"/>
      <c r="H46" s="20"/>
      <c r="I46" s="20"/>
      <c r="J46" s="20"/>
      <c r="K46" s="43"/>
      <c r="L46" s="1"/>
      <c r="M46" s="1"/>
      <c r="N46" s="1"/>
      <c r="O46" s="1"/>
      <c r="P46" s="1"/>
      <c r="Q46" s="1"/>
      <c r="R46" s="1"/>
      <c r="S46" s="1"/>
    </row>
    <row r="47" spans="1:19" ht="15">
      <c r="A47" s="62">
        <v>1954</v>
      </c>
      <c r="B47" s="61">
        <v>23.184982971337263</v>
      </c>
      <c r="C47" s="61">
        <v>9.5974404565718032</v>
      </c>
      <c r="D47" s="20"/>
      <c r="E47" s="20"/>
      <c r="F47" s="20"/>
      <c r="G47" s="20"/>
      <c r="H47" s="20"/>
      <c r="I47" s="20"/>
      <c r="J47" s="20"/>
      <c r="K47" s="43"/>
      <c r="L47" s="1"/>
      <c r="M47" s="1"/>
      <c r="N47" s="1"/>
      <c r="O47" s="1"/>
      <c r="P47" s="1"/>
      <c r="Q47" s="1"/>
      <c r="R47" s="1"/>
      <c r="S47" s="1"/>
    </row>
    <row r="48" spans="1:19" ht="15">
      <c r="A48" s="62">
        <v>1956</v>
      </c>
      <c r="B48" s="61">
        <v>24.746548778186614</v>
      </c>
      <c r="C48" s="61">
        <v>10.481505985971811</v>
      </c>
      <c r="D48" s="20"/>
      <c r="E48" s="20"/>
      <c r="F48" s="20"/>
      <c r="G48" s="20"/>
      <c r="H48" s="20"/>
      <c r="I48" s="20"/>
      <c r="J48" s="20"/>
      <c r="K48" s="43"/>
      <c r="L48" s="1"/>
      <c r="M48" s="1"/>
      <c r="N48" s="1"/>
      <c r="O48" s="1"/>
      <c r="P48" s="1"/>
      <c r="Q48" s="1"/>
      <c r="R48" s="1"/>
      <c r="S48" s="1"/>
    </row>
    <row r="49" spans="1:19" ht="15">
      <c r="A49" s="62">
        <v>1958</v>
      </c>
      <c r="B49" s="61">
        <v>24.180869622913171</v>
      </c>
      <c r="C49" s="61">
        <v>10.061383206122056</v>
      </c>
      <c r="D49" s="20"/>
      <c r="E49" s="20"/>
      <c r="F49" s="20"/>
      <c r="G49" s="20"/>
      <c r="H49" s="20"/>
      <c r="I49" s="20"/>
      <c r="J49" s="20"/>
      <c r="K49" s="43"/>
      <c r="L49" s="1"/>
      <c r="M49" s="1"/>
      <c r="N49" s="1"/>
      <c r="O49" s="1"/>
      <c r="P49" s="1"/>
      <c r="Q49" s="1"/>
      <c r="R49" s="1"/>
      <c r="S49" s="1"/>
    </row>
    <row r="50" spans="1:19" ht="15">
      <c r="A50" s="62">
        <v>1960</v>
      </c>
      <c r="B50" s="61">
        <v>25.248441029356137</v>
      </c>
      <c r="C50" s="61">
        <v>10.528605503623409</v>
      </c>
      <c r="D50" s="20"/>
      <c r="E50" s="20"/>
      <c r="F50" s="20"/>
      <c r="G50" s="20"/>
      <c r="H50" s="20"/>
      <c r="I50" s="20"/>
      <c r="J50" s="20"/>
      <c r="K50" s="43"/>
      <c r="L50" s="1"/>
      <c r="M50" s="1"/>
      <c r="N50" s="1"/>
      <c r="O50" s="1"/>
      <c r="P50" s="1"/>
      <c r="Q50" s="1"/>
      <c r="R50" s="1"/>
      <c r="S50" s="1"/>
    </row>
    <row r="51" spans="1:19" ht="15">
      <c r="A51" s="62">
        <v>1962</v>
      </c>
      <c r="B51" s="61">
        <v>24.392355559411122</v>
      </c>
      <c r="C51" s="61">
        <v>10.357642744109672</v>
      </c>
      <c r="D51" s="20"/>
      <c r="E51" s="20"/>
      <c r="F51" s="20"/>
      <c r="G51" s="20"/>
      <c r="H51" s="20"/>
      <c r="I51" s="20"/>
      <c r="J51" s="20"/>
      <c r="K51" s="43"/>
      <c r="L51" s="1"/>
      <c r="M51" s="1"/>
      <c r="N51" s="1"/>
      <c r="O51" s="1"/>
      <c r="P51" s="1"/>
      <c r="Q51" s="1"/>
      <c r="R51" s="1"/>
      <c r="S51" s="1"/>
    </row>
    <row r="52" spans="1:19" ht="15">
      <c r="A52" s="62">
        <v>1965</v>
      </c>
      <c r="B52" s="61">
        <v>24.697673144043783</v>
      </c>
      <c r="C52" s="61">
        <v>10.849859176595977</v>
      </c>
      <c r="D52" s="20"/>
      <c r="E52" s="20"/>
      <c r="F52" s="20"/>
      <c r="G52" s="20"/>
      <c r="H52" s="20"/>
      <c r="I52" s="20"/>
      <c r="J52" s="20"/>
      <c r="K52" s="43"/>
      <c r="L52" s="1"/>
      <c r="M52" s="1"/>
      <c r="N52" s="1"/>
      <c r="O52" s="1"/>
      <c r="P52" s="1"/>
      <c r="Q52" s="1"/>
      <c r="R52" s="1"/>
      <c r="S52" s="1"/>
    </row>
    <row r="53" spans="1:19" ht="15">
      <c r="A53" s="62">
        <v>1969</v>
      </c>
      <c r="B53" s="61">
        <v>22.86189701834779</v>
      </c>
      <c r="C53" s="61">
        <v>9.866832047116274</v>
      </c>
      <c r="D53" s="20"/>
      <c r="E53" s="20"/>
      <c r="F53" s="20"/>
      <c r="G53" s="20"/>
      <c r="H53" s="20"/>
      <c r="I53" s="20"/>
      <c r="J53" s="20"/>
      <c r="K53" s="43"/>
      <c r="L53" s="1"/>
      <c r="M53" s="1"/>
      <c r="N53" s="1"/>
      <c r="O53" s="1"/>
      <c r="P53" s="1"/>
      <c r="Q53" s="1"/>
      <c r="R53" s="1"/>
      <c r="S53" s="1"/>
    </row>
    <row r="54" spans="1:19" ht="15">
      <c r="A54" s="62">
        <v>1972</v>
      </c>
      <c r="B54" s="61">
        <v>23.131462305606281</v>
      </c>
      <c r="C54" s="61">
        <v>9.8907390814520362</v>
      </c>
      <c r="D54" s="20"/>
      <c r="E54" s="20"/>
      <c r="F54" s="20"/>
      <c r="G54" s="20"/>
      <c r="H54" s="20"/>
      <c r="I54" s="20"/>
      <c r="J54" s="20"/>
      <c r="K54" s="43"/>
      <c r="L54" s="1"/>
      <c r="M54" s="1"/>
      <c r="N54" s="1"/>
      <c r="O54" s="1"/>
      <c r="P54" s="1"/>
      <c r="Q54" s="1"/>
      <c r="R54" s="1"/>
      <c r="S54" s="1"/>
    </row>
    <row r="55" spans="1:19" ht="15">
      <c r="A55" s="62">
        <v>1976</v>
      </c>
      <c r="B55" s="61">
        <v>19.321245653515216</v>
      </c>
      <c r="C55" s="61">
        <v>7.4539776153462203</v>
      </c>
      <c r="D55" s="20"/>
      <c r="E55" s="20"/>
      <c r="F55" s="20"/>
      <c r="G55" s="20"/>
      <c r="H55" s="20"/>
      <c r="I55" s="20"/>
      <c r="J55" s="20"/>
      <c r="K55" s="43"/>
      <c r="L55" s="1"/>
      <c r="M55" s="1"/>
      <c r="N55" s="1"/>
      <c r="O55" s="1"/>
      <c r="P55" s="1"/>
      <c r="Q55" s="1"/>
      <c r="R55" s="1"/>
      <c r="S55" s="1"/>
    </row>
    <row r="56" spans="1:19" ht="15">
      <c r="A56" s="62">
        <v>1982</v>
      </c>
      <c r="B56" s="61">
        <v>19.056332458763425</v>
      </c>
      <c r="C56" s="61">
        <v>7.3284964128063592</v>
      </c>
      <c r="D56" s="20"/>
      <c r="E56" s="20"/>
      <c r="F56" s="20"/>
      <c r="G56" s="20"/>
      <c r="H56" s="20"/>
      <c r="I56" s="20"/>
      <c r="J56" s="20"/>
      <c r="K56" s="43"/>
      <c r="L56" s="1"/>
      <c r="M56" s="1"/>
      <c r="N56" s="1"/>
      <c r="O56" s="1"/>
      <c r="P56" s="1"/>
      <c r="Q56" s="1"/>
      <c r="R56" s="1"/>
      <c r="S56" s="1"/>
    </row>
    <row r="57" spans="1:19" ht="15">
      <c r="A57" s="62">
        <v>1983</v>
      </c>
      <c r="B57" s="61">
        <v>21.072233739998264</v>
      </c>
      <c r="C57" s="61">
        <v>8.3969779616562761</v>
      </c>
      <c r="D57" s="20"/>
      <c r="E57" s="20"/>
      <c r="F57" s="20"/>
      <c r="G57" s="20"/>
      <c r="H57" s="20"/>
      <c r="I57" s="20"/>
      <c r="J57" s="20"/>
      <c r="K57" s="43"/>
      <c r="L57" s="1"/>
      <c r="M57" s="1"/>
      <c r="N57" s="1"/>
      <c r="O57" s="1"/>
      <c r="P57" s="1"/>
      <c r="Q57" s="1"/>
      <c r="R57" s="1"/>
      <c r="S57" s="1"/>
    </row>
    <row r="58" spans="1:19" ht="15">
      <c r="A58" s="62">
        <v>1984</v>
      </c>
      <c r="B58" s="61">
        <v>20.95005902240262</v>
      </c>
      <c r="C58" s="61">
        <v>8.6045757288429385</v>
      </c>
      <c r="D58" s="20"/>
      <c r="E58" s="20"/>
      <c r="F58" s="20"/>
      <c r="G58" s="20"/>
      <c r="H58" s="20"/>
      <c r="I58" s="20"/>
      <c r="J58" s="20"/>
      <c r="K58" s="43"/>
      <c r="L58" s="1"/>
      <c r="M58" s="1"/>
      <c r="N58" s="1"/>
      <c r="O58" s="1"/>
      <c r="P58" s="1"/>
      <c r="Q58" s="1"/>
      <c r="R58" s="1"/>
      <c r="S58" s="1"/>
    </row>
    <row r="59" spans="1:19" ht="15">
      <c r="A59" s="62">
        <v>1985</v>
      </c>
      <c r="B59" s="61">
        <v>22.350440516511146</v>
      </c>
      <c r="C59" s="61">
        <v>9.4486057452510774</v>
      </c>
      <c r="D59" s="20"/>
      <c r="E59" s="20"/>
      <c r="F59" s="20"/>
      <c r="G59" s="20"/>
      <c r="H59" s="20"/>
      <c r="I59" s="20"/>
      <c r="J59" s="20"/>
      <c r="K59" s="43"/>
      <c r="L59" s="1"/>
      <c r="M59" s="1"/>
      <c r="N59" s="1"/>
      <c r="O59" s="1"/>
      <c r="P59" s="1"/>
      <c r="Q59" s="1"/>
      <c r="R59" s="1"/>
      <c r="S59" s="1"/>
    </row>
    <row r="60" spans="1:19" ht="15">
      <c r="A60" s="62">
        <v>1986</v>
      </c>
      <c r="B60" s="61">
        <v>22.655720456549062</v>
      </c>
      <c r="C60" s="61">
        <v>9.6067635218870802</v>
      </c>
      <c r="D60" s="20"/>
      <c r="E60" s="20"/>
      <c r="F60" s="20"/>
      <c r="G60" s="20"/>
      <c r="H60" s="20"/>
      <c r="I60" s="20"/>
      <c r="J60" s="20"/>
      <c r="K60" s="43"/>
      <c r="L60" s="1"/>
      <c r="M60" s="1"/>
      <c r="N60" s="1"/>
      <c r="O60" s="1"/>
      <c r="P60" s="1"/>
      <c r="Q60" s="1"/>
      <c r="R60" s="1"/>
      <c r="S60" s="1"/>
    </row>
    <row r="61" spans="1:19" ht="15">
      <c r="A61" s="62">
        <v>1987</v>
      </c>
      <c r="B61" s="61">
        <v>21.566796819727426</v>
      </c>
      <c r="C61" s="61">
        <v>8.9839295548182108</v>
      </c>
      <c r="D61" s="20"/>
      <c r="E61" s="20"/>
      <c r="F61" s="20"/>
      <c r="G61" s="20"/>
      <c r="H61" s="20"/>
      <c r="I61" s="20"/>
      <c r="J61" s="20"/>
      <c r="K61" s="43"/>
      <c r="L61" s="1"/>
      <c r="M61" s="1"/>
      <c r="N61" s="1"/>
      <c r="O61" s="1"/>
      <c r="P61" s="1"/>
      <c r="Q61" s="1"/>
      <c r="R61" s="1"/>
      <c r="S61" s="1"/>
    </row>
    <row r="62" spans="1:19" ht="15">
      <c r="A62" s="62">
        <v>1988</v>
      </c>
      <c r="B62" s="61">
        <v>21.704840760401915</v>
      </c>
      <c r="C62" s="61">
        <v>8.954083952059138</v>
      </c>
      <c r="D62" s="20"/>
      <c r="E62" s="20"/>
      <c r="F62" s="20"/>
      <c r="G62" s="20"/>
      <c r="H62" s="20"/>
      <c r="I62" s="20"/>
      <c r="J62" s="20"/>
      <c r="K62" s="43"/>
      <c r="L62" s="1"/>
      <c r="M62" s="1"/>
      <c r="N62" s="1"/>
      <c r="O62" s="1"/>
      <c r="P62" s="1"/>
      <c r="Q62" s="1"/>
      <c r="R62" s="1"/>
      <c r="S62" s="1"/>
    </row>
    <row r="63" spans="1:19" ht="15">
      <c r="A63" s="62">
        <v>1989</v>
      </c>
      <c r="B63" s="61">
        <v>21.963453597790984</v>
      </c>
      <c r="C63" s="61">
        <v>9.3001052044143808</v>
      </c>
      <c r="D63" s="20"/>
      <c r="E63" s="20"/>
      <c r="F63" s="20"/>
      <c r="G63" s="20"/>
      <c r="H63" s="20"/>
      <c r="I63" s="20"/>
      <c r="J63" s="20"/>
      <c r="K63" s="43"/>
      <c r="L63" s="1"/>
      <c r="M63" s="1"/>
      <c r="N63" s="1"/>
      <c r="O63" s="1"/>
      <c r="P63" s="1"/>
      <c r="Q63" s="1"/>
      <c r="R63" s="1"/>
      <c r="S63" s="1"/>
    </row>
    <row r="64" spans="1:19" ht="15">
      <c r="A64" s="62">
        <v>1990</v>
      </c>
      <c r="B64" s="61">
        <v>20.863289316085115</v>
      </c>
      <c r="C64" s="61">
        <v>8.7297811019187197</v>
      </c>
      <c r="D64" s="20"/>
      <c r="E64" s="20"/>
      <c r="F64" s="20"/>
      <c r="G64" s="20"/>
      <c r="H64" s="20"/>
      <c r="I64" s="20"/>
      <c r="J64" s="20"/>
      <c r="K64" s="43"/>
      <c r="L64" s="1"/>
      <c r="M64" s="1"/>
      <c r="N64" s="1"/>
      <c r="O64" s="1"/>
      <c r="P64" s="1"/>
      <c r="Q64" s="1"/>
      <c r="R64" s="1"/>
      <c r="S64" s="1"/>
    </row>
    <row r="65" spans="1:19" ht="15">
      <c r="A65" s="62">
        <v>1991</v>
      </c>
      <c r="B65" s="61">
        <v>21.535435544615378</v>
      </c>
      <c r="C65" s="61">
        <v>8.9521086680475683</v>
      </c>
      <c r="D65" s="20"/>
      <c r="E65" s="20"/>
      <c r="F65" s="20"/>
      <c r="G65" s="20"/>
      <c r="H65" s="20"/>
      <c r="I65" s="20"/>
      <c r="J65" s="20"/>
      <c r="K65" s="43"/>
      <c r="L65" s="1"/>
      <c r="M65" s="1"/>
      <c r="N65" s="1"/>
      <c r="O65" s="1"/>
      <c r="P65" s="1"/>
      <c r="Q65" s="1"/>
      <c r="R65" s="1"/>
      <c r="S65" s="1"/>
    </row>
    <row r="66" spans="1:19" ht="15">
      <c r="A66" s="62">
        <v>1992</v>
      </c>
      <c r="B66" s="61">
        <v>21.178478244540319</v>
      </c>
      <c r="C66" s="61">
        <v>8.9935519909250523</v>
      </c>
      <c r="D66" s="20"/>
      <c r="E66" s="20"/>
      <c r="F66" s="20"/>
      <c r="G66" s="20"/>
      <c r="H66" s="20"/>
      <c r="I66" s="20"/>
      <c r="J66" s="20"/>
      <c r="K66" s="43"/>
      <c r="L66" s="1"/>
      <c r="M66" s="1"/>
      <c r="N66" s="1"/>
      <c r="O66" s="1"/>
      <c r="P66" s="1"/>
      <c r="Q66" s="1"/>
      <c r="R66" s="1"/>
      <c r="S66" s="1"/>
    </row>
    <row r="67" spans="1:19" ht="15">
      <c r="A67" s="62">
        <v>1993</v>
      </c>
      <c r="B67" s="61">
        <v>21.310825712105505</v>
      </c>
      <c r="C67" s="61">
        <v>8.6924672153725329</v>
      </c>
      <c r="D67" s="20"/>
      <c r="E67" s="20"/>
      <c r="F67" s="20"/>
      <c r="G67" s="20"/>
      <c r="H67" s="20"/>
      <c r="I67" s="20"/>
      <c r="J67" s="20"/>
      <c r="K67" s="43"/>
      <c r="L67" s="1"/>
      <c r="M67" s="1"/>
      <c r="N67" s="1"/>
      <c r="O67" s="1"/>
      <c r="P67" s="1"/>
      <c r="Q67" s="1"/>
      <c r="R67" s="1"/>
      <c r="S67" s="1"/>
    </row>
    <row r="68" spans="1:19" ht="15">
      <c r="A68" s="62">
        <v>1994</v>
      </c>
      <c r="B68" s="61">
        <v>21.581002615961538</v>
      </c>
      <c r="C68" s="61">
        <v>8.9984630457665205</v>
      </c>
      <c r="D68" s="20"/>
      <c r="E68" s="20"/>
      <c r="F68" s="20"/>
      <c r="G68" s="20"/>
      <c r="H68" s="20"/>
      <c r="I68" s="20"/>
      <c r="J68" s="20"/>
      <c r="K68" s="43"/>
      <c r="L68" s="1"/>
      <c r="M68" s="1"/>
      <c r="N68" s="1"/>
      <c r="O68" s="1"/>
      <c r="P68" s="1"/>
      <c r="Q68" s="1"/>
      <c r="R68" s="1"/>
      <c r="S68" s="1"/>
    </row>
    <row r="69" spans="1:19" ht="15">
      <c r="A69" s="62">
        <v>1995</v>
      </c>
      <c r="B69" s="61">
        <v>21.540591748278906</v>
      </c>
      <c r="C69" s="61">
        <v>9.2909336360481465</v>
      </c>
      <c r="D69" s="20"/>
      <c r="E69" s="20"/>
      <c r="F69" s="20"/>
      <c r="G69" s="20"/>
      <c r="H69" s="20"/>
      <c r="I69" s="20"/>
      <c r="J69" s="20"/>
      <c r="K69" s="43"/>
      <c r="L69" s="1"/>
      <c r="M69" s="1"/>
      <c r="N69" s="1"/>
      <c r="O69" s="1"/>
      <c r="P69" s="1"/>
      <c r="Q69" s="1"/>
      <c r="R69" s="1"/>
      <c r="S69" s="1"/>
    </row>
    <row r="70" spans="1:19" ht="15">
      <c r="A70" s="62">
        <v>1996</v>
      </c>
      <c r="B70" s="61">
        <v>21.448377842557175</v>
      </c>
      <c r="C70" s="61">
        <v>9.0791150672499654</v>
      </c>
      <c r="D70" s="20"/>
      <c r="E70" s="20"/>
      <c r="F70" s="20"/>
      <c r="G70" s="20"/>
      <c r="H70" s="20"/>
      <c r="I70" s="20"/>
      <c r="J70" s="20"/>
      <c r="K70" s="43"/>
      <c r="L70" s="1"/>
      <c r="M70" s="1"/>
      <c r="N70" s="1"/>
      <c r="O70" s="1"/>
      <c r="P70" s="1"/>
      <c r="Q70" s="1"/>
      <c r="R70" s="1"/>
      <c r="S70" s="1"/>
    </row>
    <row r="71" spans="1:19" ht="15">
      <c r="A71" s="62">
        <v>1997</v>
      </c>
      <c r="B71" s="61">
        <v>21.239483701750743</v>
      </c>
      <c r="C71" s="61">
        <v>8.9187310727801314</v>
      </c>
      <c r="D71" s="20"/>
      <c r="E71" s="20"/>
      <c r="F71" s="20"/>
      <c r="G71" s="20"/>
      <c r="H71" s="20"/>
      <c r="I71" s="20"/>
      <c r="J71" s="20"/>
      <c r="K71" s="43"/>
      <c r="L71" s="1"/>
      <c r="M71" s="1"/>
      <c r="N71" s="1"/>
      <c r="O71" s="1"/>
      <c r="P71" s="1"/>
      <c r="Q71" s="1"/>
      <c r="R71" s="1"/>
      <c r="S71" s="1"/>
    </row>
    <row r="72" spans="1:19" ht="15">
      <c r="A72" s="62">
        <v>1998</v>
      </c>
      <c r="B72" s="61">
        <v>21.695755740147547</v>
      </c>
      <c r="C72" s="61">
        <v>9.3813489311673024</v>
      </c>
      <c r="D72" s="20"/>
      <c r="E72" s="20"/>
      <c r="F72" s="20"/>
      <c r="G72" s="20"/>
      <c r="H72" s="20"/>
      <c r="I72" s="20"/>
      <c r="J72" s="20"/>
      <c r="K72" s="43"/>
      <c r="L72" s="1"/>
      <c r="M72" s="1"/>
      <c r="N72" s="1"/>
      <c r="O72" s="1"/>
      <c r="P72" s="1"/>
      <c r="Q72" s="1"/>
      <c r="R72" s="1"/>
      <c r="S72" s="1"/>
    </row>
    <row r="73" spans="1:19" ht="15">
      <c r="A73" s="54">
        <v>1999</v>
      </c>
      <c r="B73" s="61">
        <v>21.682428990635621</v>
      </c>
      <c r="C73" s="61">
        <v>9.4014965032320337</v>
      </c>
      <c r="D73" s="20"/>
      <c r="E73" s="20"/>
      <c r="F73" s="20"/>
      <c r="G73" s="20"/>
      <c r="H73" s="20"/>
      <c r="I73" s="20"/>
      <c r="J73" s="20"/>
      <c r="K73" s="43"/>
      <c r="L73" s="1"/>
      <c r="M73" s="1"/>
      <c r="N73" s="1"/>
      <c r="O73" s="1"/>
      <c r="P73" s="1"/>
      <c r="Q73" s="1"/>
      <c r="R73" s="1"/>
      <c r="S73" s="1"/>
    </row>
    <row r="74" spans="1:19" ht="15.6" thickBot="1">
      <c r="A74" s="63">
        <v>2000</v>
      </c>
      <c r="B74" s="64">
        <v>20.787237158986763</v>
      </c>
      <c r="C74" s="64">
        <v>9.061987414867426</v>
      </c>
      <c r="D74" s="58"/>
      <c r="E74" s="58"/>
      <c r="F74" s="58"/>
      <c r="G74" s="58"/>
      <c r="H74" s="58"/>
      <c r="I74" s="58"/>
      <c r="J74" s="58"/>
      <c r="K74" s="65"/>
      <c r="L74" s="1"/>
      <c r="M74" s="1"/>
      <c r="N74" s="1"/>
      <c r="O74" s="1"/>
      <c r="P74" s="1"/>
      <c r="Q74" s="1"/>
      <c r="R74" s="1"/>
      <c r="S74" s="1"/>
    </row>
    <row r="75" spans="1:19" ht="15.6" thickTop="1">
      <c r="A75" s="1"/>
      <c r="B75" s="1"/>
      <c r="C75" s="1"/>
      <c r="D75" s="1"/>
      <c r="E75" s="1"/>
      <c r="F75" s="1"/>
      <c r="G75" s="1"/>
      <c r="H75" s="1"/>
      <c r="I75" s="1"/>
      <c r="J75" s="1"/>
      <c r="K75" s="1"/>
      <c r="L75" s="1"/>
      <c r="M75" s="1"/>
      <c r="N75" s="1"/>
      <c r="O75" s="1"/>
      <c r="P75" s="1"/>
      <c r="Q75" s="1"/>
      <c r="R75" s="1"/>
      <c r="S75" s="1"/>
    </row>
    <row r="76" spans="1:19" ht="15">
      <c r="A76" s="1"/>
      <c r="B76" s="1"/>
      <c r="C76" s="1"/>
      <c r="D76" s="1"/>
      <c r="E76" s="1"/>
      <c r="F76" s="1"/>
      <c r="G76" s="1"/>
      <c r="H76" s="1"/>
      <c r="I76" s="1"/>
      <c r="J76" s="1"/>
      <c r="K76" s="1"/>
      <c r="L76" s="1"/>
      <c r="M76" s="1"/>
      <c r="N76" s="1"/>
      <c r="O76" s="1"/>
      <c r="P76" s="1"/>
      <c r="Q76" s="1"/>
      <c r="R76" s="1"/>
      <c r="S76" s="1"/>
    </row>
    <row r="77" spans="1:19" ht="15">
      <c r="A77" s="1"/>
      <c r="B77" s="1"/>
      <c r="C77" s="1"/>
      <c r="D77" s="1"/>
      <c r="E77" s="1"/>
      <c r="F77" s="1"/>
      <c r="G77" s="1"/>
      <c r="H77" s="1"/>
      <c r="I77" s="1"/>
      <c r="J77" s="1"/>
      <c r="K77" s="1"/>
      <c r="L77" s="1"/>
      <c r="M77" s="1"/>
      <c r="N77" s="1"/>
      <c r="O77" s="1"/>
      <c r="P77" s="1"/>
      <c r="Q77" s="1"/>
      <c r="R77" s="1"/>
      <c r="S77" s="1"/>
    </row>
    <row r="78" spans="1:19" ht="15">
      <c r="A78" s="1"/>
      <c r="B78" s="1"/>
      <c r="C78" s="1"/>
      <c r="D78" s="1"/>
      <c r="E78" s="1"/>
      <c r="F78" s="1"/>
      <c r="G78" s="1"/>
      <c r="H78" s="1"/>
      <c r="I78" s="1"/>
      <c r="J78" s="1"/>
      <c r="K78" s="1"/>
      <c r="L78" s="1"/>
      <c r="M78" s="1"/>
      <c r="N78" s="1"/>
      <c r="O78" s="1"/>
      <c r="P78" s="1"/>
      <c r="Q78" s="1"/>
      <c r="R78" s="1"/>
      <c r="S78" s="1"/>
    </row>
    <row r="79" spans="1:19" ht="15">
      <c r="A79" s="1"/>
      <c r="B79" s="1"/>
      <c r="C79" s="1"/>
      <c r="D79" s="1"/>
      <c r="E79" s="1"/>
      <c r="F79" s="1"/>
      <c r="G79" s="1"/>
      <c r="H79" s="1"/>
      <c r="I79" s="1"/>
      <c r="J79" s="1"/>
      <c r="K79" s="1"/>
      <c r="L79" s="1"/>
      <c r="M79" s="1"/>
      <c r="N79" s="1"/>
      <c r="O79" s="1"/>
      <c r="P79" s="1"/>
      <c r="Q79" s="1"/>
      <c r="R79" s="1"/>
      <c r="S79" s="1"/>
    </row>
    <row r="80" spans="1:19" ht="15">
      <c r="A80" s="1"/>
      <c r="B80" s="1"/>
      <c r="C80" s="1"/>
      <c r="D80" s="1"/>
      <c r="E80" s="1"/>
      <c r="F80" s="1"/>
      <c r="G80" s="1"/>
      <c r="H80" s="1"/>
      <c r="I80" s="1"/>
      <c r="J80" s="1"/>
      <c r="K80" s="1"/>
      <c r="L80" s="1"/>
      <c r="M80" s="1"/>
      <c r="N80" s="1"/>
      <c r="O80" s="1"/>
      <c r="P80" s="1"/>
      <c r="Q80" s="1"/>
      <c r="R80" s="1"/>
      <c r="S80" s="1"/>
    </row>
    <row r="81" spans="1:19" ht="15">
      <c r="A81" s="1"/>
      <c r="B81" s="1"/>
      <c r="C81" s="1"/>
      <c r="D81" s="1"/>
      <c r="E81" s="1"/>
      <c r="F81" s="1"/>
      <c r="G81" s="1"/>
      <c r="H81" s="1"/>
      <c r="I81" s="1"/>
      <c r="J81" s="1"/>
      <c r="K81" s="1"/>
      <c r="L81" s="1"/>
      <c r="M81" s="1"/>
      <c r="N81" s="1"/>
      <c r="O81" s="1"/>
      <c r="P81" s="1"/>
      <c r="Q81" s="1"/>
      <c r="R81" s="1"/>
      <c r="S81" s="1"/>
    </row>
    <row r="82" spans="1:19" ht="15">
      <c r="A82" s="1"/>
      <c r="B82" s="1"/>
      <c r="C82" s="1"/>
      <c r="D82" s="1"/>
      <c r="E82" s="1"/>
      <c r="F82" s="1"/>
      <c r="G82" s="1"/>
      <c r="H82" s="1"/>
      <c r="I82" s="1"/>
      <c r="J82" s="1"/>
      <c r="K82" s="1"/>
      <c r="L82" s="1"/>
      <c r="M82" s="1"/>
      <c r="N82" s="1"/>
      <c r="O82" s="1"/>
      <c r="P82" s="1"/>
      <c r="Q82" s="1"/>
      <c r="R82" s="1"/>
      <c r="S82" s="1"/>
    </row>
    <row r="83" spans="1:19" ht="15">
      <c r="A83" s="1"/>
      <c r="B83" s="1"/>
      <c r="C83" s="1"/>
      <c r="D83" s="1"/>
      <c r="E83" s="1"/>
      <c r="F83" s="1"/>
      <c r="G83" s="1"/>
      <c r="H83" s="1"/>
      <c r="I83" s="1"/>
      <c r="J83" s="1"/>
      <c r="K83" s="1"/>
      <c r="L83" s="1"/>
      <c r="M83" s="1"/>
      <c r="N83" s="1"/>
      <c r="O83" s="1"/>
      <c r="P83" s="1"/>
      <c r="Q83" s="1"/>
      <c r="R83" s="1"/>
      <c r="S83" s="1"/>
    </row>
    <row r="84" spans="1:19" ht="15">
      <c r="A84" s="1"/>
      <c r="B84" s="1"/>
      <c r="C84" s="1"/>
      <c r="D84" s="1"/>
      <c r="E84" s="1"/>
      <c r="F84" s="1"/>
      <c r="G84" s="1"/>
      <c r="H84" s="1"/>
      <c r="I84" s="1"/>
      <c r="J84" s="1"/>
      <c r="K84" s="1"/>
      <c r="L84" s="1"/>
      <c r="M84" s="1"/>
      <c r="N84" s="1"/>
      <c r="O84" s="1"/>
      <c r="P84" s="1"/>
      <c r="Q84" s="1"/>
      <c r="R84" s="1"/>
      <c r="S84" s="1"/>
    </row>
    <row r="85" spans="1:19" ht="15">
      <c r="A85" s="1"/>
      <c r="B85" s="1"/>
      <c r="C85" s="1"/>
      <c r="D85" s="1"/>
      <c r="E85" s="1"/>
      <c r="F85" s="1"/>
      <c r="G85" s="1"/>
      <c r="H85" s="1"/>
      <c r="I85" s="1"/>
      <c r="J85" s="1"/>
      <c r="K85" s="1"/>
      <c r="L85" s="1"/>
      <c r="M85" s="1"/>
      <c r="N85" s="1"/>
      <c r="O85" s="1"/>
      <c r="P85" s="1"/>
      <c r="Q85" s="1"/>
      <c r="R85" s="1"/>
      <c r="S85" s="1"/>
    </row>
    <row r="86" spans="1:19" ht="15">
      <c r="A86" s="1"/>
      <c r="B86" s="1"/>
      <c r="C86" s="1"/>
      <c r="D86" s="1"/>
      <c r="E86" s="1"/>
      <c r="F86" s="1"/>
      <c r="G86" s="1"/>
      <c r="H86" s="1"/>
      <c r="I86" s="1"/>
      <c r="J86" s="1"/>
      <c r="K86" s="1"/>
      <c r="L86" s="1"/>
      <c r="M86" s="1"/>
      <c r="N86" s="1"/>
      <c r="O86" s="1"/>
      <c r="P86" s="1"/>
      <c r="Q86" s="1"/>
      <c r="R86" s="1"/>
      <c r="S86" s="1"/>
    </row>
    <row r="87" spans="1:19" ht="15">
      <c r="A87" s="1"/>
      <c r="B87" s="1"/>
      <c r="C87" s="1"/>
      <c r="D87" s="1"/>
      <c r="E87" s="1"/>
      <c r="F87" s="1"/>
      <c r="G87" s="1"/>
      <c r="H87" s="1"/>
      <c r="I87" s="1"/>
      <c r="J87" s="1"/>
      <c r="K87" s="1"/>
      <c r="L87" s="1"/>
      <c r="M87" s="1"/>
      <c r="N87" s="1"/>
      <c r="O87" s="1"/>
      <c r="P87" s="1"/>
      <c r="Q87" s="1"/>
      <c r="R87" s="1"/>
      <c r="S87" s="1"/>
    </row>
    <row r="88" spans="1:19" ht="15">
      <c r="A88" s="1"/>
      <c r="B88" s="1"/>
      <c r="C88" s="1"/>
      <c r="D88" s="1"/>
      <c r="E88" s="1"/>
      <c r="F88" s="1"/>
      <c r="G88" s="1"/>
      <c r="H88" s="1"/>
      <c r="I88" s="1"/>
      <c r="J88" s="1"/>
      <c r="K88" s="1"/>
      <c r="L88" s="1"/>
      <c r="M88" s="1"/>
      <c r="N88" s="1"/>
      <c r="O88" s="1"/>
      <c r="P88" s="1"/>
      <c r="Q88" s="1"/>
      <c r="R88" s="1"/>
      <c r="S88" s="1"/>
    </row>
    <row r="89" spans="1:19" ht="15">
      <c r="A89" s="1"/>
      <c r="B89" s="1"/>
      <c r="C89" s="1"/>
      <c r="D89" s="1"/>
      <c r="E89" s="1"/>
      <c r="F89" s="1"/>
      <c r="G89" s="1"/>
      <c r="H89" s="1"/>
      <c r="I89" s="1"/>
      <c r="J89" s="1"/>
      <c r="K89" s="1"/>
      <c r="L89" s="1"/>
      <c r="M89" s="1"/>
      <c r="N89" s="1"/>
      <c r="O89" s="1"/>
      <c r="P89" s="1"/>
      <c r="Q89" s="1"/>
      <c r="R89" s="1"/>
      <c r="S89" s="1"/>
    </row>
    <row r="90" spans="1:19" ht="15">
      <c r="A90" s="1"/>
      <c r="B90" s="1"/>
      <c r="C90" s="1"/>
      <c r="D90" s="1"/>
      <c r="E90" s="1"/>
      <c r="F90" s="1"/>
      <c r="G90" s="1"/>
      <c r="H90" s="1"/>
      <c r="I90" s="1"/>
      <c r="J90" s="1"/>
      <c r="K90" s="1"/>
      <c r="L90" s="1"/>
      <c r="M90" s="1"/>
      <c r="N90" s="1"/>
      <c r="O90" s="1"/>
      <c r="P90" s="1"/>
      <c r="Q90" s="1"/>
      <c r="R90" s="1"/>
      <c r="S90" s="1"/>
    </row>
    <row r="91" spans="1:19" ht="15">
      <c r="A91" s="1"/>
      <c r="B91" s="1"/>
      <c r="C91" s="1"/>
      <c r="D91" s="1"/>
      <c r="E91" s="1"/>
      <c r="F91" s="1"/>
      <c r="G91" s="1"/>
      <c r="H91" s="1"/>
      <c r="I91" s="1"/>
      <c r="J91" s="1"/>
      <c r="K91" s="1"/>
      <c r="L91" s="1"/>
      <c r="M91" s="1"/>
      <c r="N91" s="1"/>
      <c r="O91" s="1"/>
      <c r="P91" s="1"/>
      <c r="Q91" s="1"/>
      <c r="R91" s="1"/>
      <c r="S91" s="1"/>
    </row>
    <row r="92" spans="1:19" ht="15">
      <c r="A92" s="1"/>
      <c r="B92" s="1"/>
      <c r="C92" s="1"/>
      <c r="D92" s="1"/>
      <c r="E92" s="1"/>
      <c r="F92" s="1"/>
      <c r="G92" s="1"/>
      <c r="H92" s="1"/>
      <c r="I92" s="1"/>
      <c r="J92" s="1"/>
      <c r="K92" s="1"/>
      <c r="L92" s="1"/>
      <c r="M92" s="1"/>
      <c r="N92" s="1"/>
      <c r="O92" s="1"/>
      <c r="P92" s="1"/>
      <c r="Q92" s="1"/>
      <c r="R92" s="1"/>
      <c r="S92" s="1"/>
    </row>
    <row r="93" spans="1:19" ht="15">
      <c r="A93" s="1"/>
      <c r="B93" s="1"/>
      <c r="C93" s="1"/>
      <c r="D93" s="1"/>
      <c r="E93" s="1"/>
      <c r="F93" s="1"/>
      <c r="G93" s="1"/>
      <c r="H93" s="1"/>
      <c r="I93" s="1"/>
      <c r="J93" s="1"/>
      <c r="K93" s="1"/>
      <c r="L93" s="1"/>
      <c r="M93" s="1"/>
      <c r="N93" s="1"/>
      <c r="O93" s="1"/>
      <c r="P93" s="1"/>
      <c r="Q93" s="1"/>
      <c r="R93" s="1"/>
      <c r="S93" s="1"/>
    </row>
    <row r="94" spans="1:19" ht="15">
      <c r="A94" s="1"/>
      <c r="B94" s="1"/>
      <c r="C94" s="1"/>
      <c r="D94" s="1"/>
      <c r="E94" s="1"/>
      <c r="F94" s="1"/>
      <c r="G94" s="1"/>
      <c r="H94" s="1"/>
      <c r="I94" s="1"/>
      <c r="J94" s="1"/>
      <c r="K94" s="1"/>
      <c r="L94" s="1"/>
      <c r="M94" s="1"/>
      <c r="N94" s="1"/>
      <c r="O94" s="1"/>
      <c r="P94" s="1"/>
      <c r="Q94" s="1"/>
      <c r="R94" s="1"/>
      <c r="S94" s="1"/>
    </row>
    <row r="95" spans="1:19" ht="15">
      <c r="A95" s="1"/>
      <c r="B95" s="1"/>
      <c r="C95" s="1"/>
      <c r="D95" s="1"/>
      <c r="E95" s="1"/>
      <c r="F95" s="1"/>
      <c r="G95" s="1"/>
      <c r="H95" s="1"/>
      <c r="I95" s="1"/>
      <c r="J95" s="1"/>
      <c r="K95" s="1"/>
      <c r="L95" s="1"/>
      <c r="M95" s="1"/>
      <c r="N95" s="1"/>
      <c r="O95" s="1"/>
      <c r="P95" s="1"/>
      <c r="Q95" s="1"/>
      <c r="R95" s="1"/>
      <c r="S95" s="1"/>
    </row>
    <row r="96" spans="1:19" ht="15">
      <c r="A96" s="1"/>
      <c r="B96" s="1"/>
      <c r="C96" s="1"/>
      <c r="D96" s="1"/>
      <c r="E96" s="1"/>
      <c r="F96" s="1"/>
      <c r="G96" s="1"/>
      <c r="H96" s="1"/>
      <c r="I96" s="1"/>
      <c r="J96" s="1"/>
      <c r="K96" s="1"/>
      <c r="L96" s="1"/>
      <c r="M96" s="1"/>
      <c r="N96" s="1"/>
      <c r="O96" s="1"/>
      <c r="P96" s="1"/>
      <c r="Q96" s="1"/>
      <c r="R96" s="1"/>
      <c r="S96" s="1"/>
    </row>
    <row r="97" spans="1:19" ht="15">
      <c r="A97" s="1"/>
      <c r="B97" s="1"/>
      <c r="C97" s="1"/>
      <c r="D97" s="1"/>
      <c r="E97" s="1"/>
      <c r="F97" s="1"/>
      <c r="G97" s="1"/>
      <c r="H97" s="1"/>
      <c r="I97" s="1"/>
      <c r="J97" s="1"/>
      <c r="K97" s="1"/>
      <c r="L97" s="1"/>
      <c r="M97" s="1"/>
      <c r="N97" s="1"/>
      <c r="O97" s="1"/>
      <c r="P97" s="1"/>
      <c r="Q97" s="1"/>
      <c r="R97" s="1"/>
      <c r="S97" s="1"/>
    </row>
    <row r="98" spans="1:19" ht="15">
      <c r="A98" s="1"/>
      <c r="B98" s="1"/>
      <c r="C98" s="1"/>
      <c r="D98" s="1"/>
      <c r="E98" s="1"/>
      <c r="F98" s="1"/>
      <c r="G98" s="1"/>
      <c r="H98" s="1"/>
      <c r="I98" s="1"/>
      <c r="J98" s="1"/>
      <c r="K98" s="1"/>
      <c r="L98" s="1"/>
      <c r="M98" s="1"/>
      <c r="N98" s="1"/>
      <c r="O98" s="1"/>
      <c r="P98" s="1"/>
      <c r="Q98" s="1"/>
      <c r="R98" s="1"/>
      <c r="S98" s="1"/>
    </row>
    <row r="99" spans="1:19" ht="15">
      <c r="A99" s="1"/>
      <c r="B99" s="1"/>
      <c r="C99" s="1"/>
      <c r="D99" s="1"/>
      <c r="E99" s="1"/>
      <c r="F99" s="1"/>
      <c r="G99" s="1"/>
      <c r="H99" s="1"/>
      <c r="I99" s="1"/>
      <c r="J99" s="1"/>
      <c r="K99" s="1"/>
      <c r="L99" s="1"/>
      <c r="M99" s="1"/>
      <c r="N99" s="1"/>
      <c r="O99" s="1"/>
      <c r="P99" s="1"/>
      <c r="Q99" s="1"/>
      <c r="R99" s="1"/>
      <c r="S99" s="1"/>
    </row>
    <row r="100" spans="1:19" ht="15">
      <c r="A100" s="1"/>
      <c r="B100" s="1"/>
      <c r="C100" s="1"/>
      <c r="D100" s="1"/>
      <c r="E100" s="1"/>
      <c r="F100" s="1"/>
      <c r="G100" s="1"/>
      <c r="H100" s="1"/>
      <c r="I100" s="1"/>
      <c r="J100" s="1"/>
      <c r="K100" s="1"/>
      <c r="L100" s="1"/>
      <c r="M100" s="1"/>
      <c r="N100" s="1"/>
      <c r="O100" s="1"/>
      <c r="P100" s="1"/>
      <c r="Q100" s="1"/>
      <c r="R100" s="1"/>
      <c r="S100" s="1"/>
    </row>
    <row r="101" spans="1:19" ht="15">
      <c r="A101" s="1"/>
      <c r="B101" s="1"/>
      <c r="C101" s="1"/>
      <c r="D101" s="1"/>
      <c r="E101" s="1"/>
      <c r="F101" s="1"/>
      <c r="G101" s="1"/>
      <c r="H101" s="1"/>
      <c r="I101" s="1"/>
      <c r="J101" s="1"/>
      <c r="K101" s="1"/>
      <c r="L101" s="1"/>
      <c r="M101" s="1"/>
      <c r="N101" s="1"/>
      <c r="O101" s="1"/>
      <c r="P101" s="1"/>
      <c r="Q101" s="1"/>
      <c r="R101" s="1"/>
      <c r="S101" s="1"/>
    </row>
    <row r="102" spans="1:19" ht="15">
      <c r="A102" s="1"/>
      <c r="B102" s="1"/>
      <c r="C102" s="1"/>
      <c r="D102" s="1"/>
      <c r="E102" s="1"/>
      <c r="F102" s="1"/>
      <c r="G102" s="1"/>
      <c r="H102" s="1"/>
      <c r="I102" s="1"/>
      <c r="J102" s="1"/>
      <c r="K102" s="1"/>
      <c r="L102" s="1"/>
      <c r="M102" s="1"/>
      <c r="N102" s="1"/>
      <c r="O102" s="1"/>
      <c r="P102" s="1"/>
      <c r="Q102" s="1"/>
      <c r="R102" s="1"/>
      <c r="S102" s="1"/>
    </row>
    <row r="103" spans="1:19" ht="15">
      <c r="A103" s="1"/>
      <c r="B103" s="1"/>
      <c r="C103" s="1"/>
      <c r="D103" s="1"/>
      <c r="E103" s="1"/>
      <c r="F103" s="1"/>
      <c r="G103" s="1"/>
      <c r="H103" s="1"/>
      <c r="I103" s="1"/>
      <c r="J103" s="1"/>
      <c r="K103" s="1"/>
      <c r="L103" s="1"/>
      <c r="M103" s="1"/>
      <c r="N103" s="1"/>
      <c r="O103" s="1"/>
      <c r="P103" s="1"/>
      <c r="Q103" s="1"/>
      <c r="R103" s="1"/>
      <c r="S103" s="1"/>
    </row>
    <row r="104" spans="1:19" ht="15">
      <c r="A104" s="1"/>
      <c r="B104" s="1"/>
      <c r="C104" s="1"/>
      <c r="D104" s="1"/>
      <c r="E104" s="1"/>
      <c r="F104" s="1"/>
      <c r="G104" s="1"/>
      <c r="H104" s="1"/>
      <c r="I104" s="1"/>
      <c r="J104" s="1"/>
      <c r="K104" s="1"/>
      <c r="L104" s="1"/>
      <c r="M104" s="1"/>
      <c r="N104" s="1"/>
      <c r="O104" s="1"/>
      <c r="P104" s="1"/>
      <c r="Q104" s="1"/>
      <c r="R104" s="1"/>
      <c r="S104" s="1"/>
    </row>
    <row r="105" spans="1:19" ht="15">
      <c r="A105" s="1"/>
      <c r="B105" s="1"/>
      <c r="C105" s="1"/>
      <c r="D105" s="1"/>
      <c r="E105" s="1"/>
      <c r="F105" s="1"/>
      <c r="G105" s="1"/>
      <c r="H105" s="1"/>
      <c r="I105" s="1"/>
      <c r="J105" s="1"/>
      <c r="K105" s="1"/>
      <c r="L105" s="1"/>
      <c r="M105" s="1"/>
      <c r="N105" s="1"/>
      <c r="O105" s="1"/>
      <c r="P105" s="1"/>
      <c r="Q105" s="1"/>
      <c r="R105" s="1"/>
      <c r="S105" s="1"/>
    </row>
    <row r="106" spans="1:19" ht="15">
      <c r="A106" s="1"/>
      <c r="B106" s="1"/>
      <c r="C106" s="1"/>
      <c r="D106" s="1"/>
      <c r="E106" s="1"/>
      <c r="F106" s="1"/>
      <c r="G106" s="1"/>
      <c r="H106" s="1"/>
      <c r="I106" s="1"/>
      <c r="J106" s="1"/>
      <c r="K106" s="1"/>
      <c r="L106" s="1"/>
      <c r="M106" s="1"/>
      <c r="N106" s="1"/>
      <c r="O106" s="1"/>
      <c r="P106" s="1"/>
      <c r="Q106" s="1"/>
      <c r="R106" s="1"/>
      <c r="S106" s="1"/>
    </row>
    <row r="107" spans="1:19" ht="15">
      <c r="A107" s="1"/>
      <c r="B107" s="1"/>
      <c r="C107" s="1"/>
      <c r="D107" s="1"/>
      <c r="E107" s="1"/>
      <c r="F107" s="1"/>
      <c r="G107" s="1"/>
      <c r="H107" s="1"/>
      <c r="I107" s="1"/>
      <c r="J107" s="1"/>
      <c r="K107" s="1"/>
      <c r="L107" s="1"/>
      <c r="M107" s="1"/>
      <c r="N107" s="1"/>
      <c r="O107" s="1"/>
      <c r="P107" s="1"/>
      <c r="Q107" s="1"/>
      <c r="R107" s="1"/>
      <c r="S107" s="1"/>
    </row>
    <row r="108" spans="1:19" ht="15">
      <c r="A108" s="1"/>
      <c r="B108" s="1"/>
      <c r="C108" s="1"/>
      <c r="D108" s="1"/>
      <c r="E108" s="1"/>
      <c r="F108" s="1"/>
      <c r="G108" s="1"/>
      <c r="H108" s="1"/>
      <c r="I108" s="1"/>
      <c r="J108" s="1"/>
      <c r="K108" s="1"/>
      <c r="L108" s="1"/>
      <c r="M108" s="1"/>
      <c r="N108" s="1"/>
      <c r="O108" s="1"/>
      <c r="P108" s="1"/>
      <c r="Q108" s="1"/>
      <c r="R108" s="1"/>
      <c r="S108" s="1"/>
    </row>
    <row r="109" spans="1:19" ht="15">
      <c r="A109" s="1"/>
      <c r="B109" s="1"/>
      <c r="C109" s="1"/>
      <c r="D109" s="1"/>
      <c r="E109" s="1"/>
      <c r="F109" s="1"/>
      <c r="G109" s="1"/>
      <c r="H109" s="1"/>
      <c r="I109" s="1"/>
      <c r="J109" s="1"/>
      <c r="K109" s="1"/>
      <c r="L109" s="1"/>
      <c r="M109" s="1"/>
      <c r="N109" s="1"/>
      <c r="O109" s="1"/>
      <c r="P109" s="1"/>
      <c r="Q109" s="1"/>
      <c r="R109" s="1"/>
      <c r="S109" s="1"/>
    </row>
    <row r="110" spans="1:19" ht="15">
      <c r="A110" s="1"/>
      <c r="B110" s="1"/>
      <c r="C110" s="1"/>
      <c r="D110" s="1"/>
      <c r="E110" s="1"/>
      <c r="F110" s="1"/>
      <c r="G110" s="1"/>
      <c r="H110" s="1"/>
      <c r="I110" s="1"/>
      <c r="J110" s="1"/>
      <c r="K110" s="1"/>
      <c r="L110" s="1"/>
      <c r="M110" s="1"/>
      <c r="N110" s="1"/>
      <c r="O110" s="1"/>
      <c r="P110" s="1"/>
      <c r="Q110" s="1"/>
      <c r="R110" s="1"/>
      <c r="S110" s="1"/>
    </row>
    <row r="111" spans="1:19" ht="15">
      <c r="A111" s="1"/>
      <c r="B111" s="1"/>
      <c r="C111" s="1"/>
      <c r="D111" s="1"/>
      <c r="E111" s="1"/>
      <c r="F111" s="1"/>
      <c r="G111" s="1"/>
      <c r="H111" s="1"/>
      <c r="I111" s="1"/>
      <c r="J111" s="1"/>
      <c r="K111" s="1"/>
      <c r="L111" s="1"/>
      <c r="M111" s="1"/>
      <c r="N111" s="1"/>
      <c r="O111" s="1"/>
      <c r="P111" s="1"/>
      <c r="Q111" s="1"/>
      <c r="R111" s="1"/>
      <c r="S111" s="1"/>
    </row>
    <row r="112" spans="1:19" ht="15">
      <c r="A112" s="1"/>
      <c r="B112" s="1"/>
      <c r="C112" s="1"/>
      <c r="D112" s="1"/>
      <c r="E112" s="1"/>
      <c r="F112" s="1"/>
      <c r="G112" s="1"/>
      <c r="H112" s="1"/>
      <c r="I112" s="1"/>
      <c r="J112" s="1"/>
      <c r="K112" s="1"/>
      <c r="L112" s="1"/>
      <c r="M112" s="1"/>
      <c r="N112" s="1"/>
      <c r="O112" s="1"/>
      <c r="P112" s="1"/>
      <c r="Q112" s="1"/>
      <c r="R112" s="1"/>
      <c r="S112" s="1"/>
    </row>
    <row r="113" spans="1:19" ht="15">
      <c r="A113" s="1"/>
      <c r="B113" s="1"/>
      <c r="C113" s="1"/>
      <c r="D113" s="1"/>
      <c r="E113" s="1"/>
      <c r="F113" s="1"/>
      <c r="G113" s="1"/>
      <c r="H113" s="1"/>
      <c r="I113" s="1"/>
      <c r="J113" s="1"/>
      <c r="K113" s="1"/>
      <c r="L113" s="1"/>
      <c r="M113" s="1"/>
      <c r="N113" s="1"/>
      <c r="O113" s="1"/>
      <c r="P113" s="1"/>
      <c r="Q113" s="1"/>
      <c r="R113" s="1"/>
      <c r="S113" s="1"/>
    </row>
    <row r="114" spans="1:19" ht="15">
      <c r="A114" s="1"/>
      <c r="B114" s="1"/>
      <c r="C114" s="1"/>
      <c r="D114" s="1"/>
      <c r="E114" s="1"/>
      <c r="F114" s="1"/>
      <c r="G114" s="1"/>
      <c r="H114" s="1"/>
      <c r="I114" s="1"/>
      <c r="J114" s="1"/>
      <c r="K114" s="1"/>
      <c r="L114" s="1"/>
      <c r="M114" s="1"/>
      <c r="N114" s="1"/>
      <c r="O114" s="1"/>
      <c r="P114" s="1"/>
      <c r="Q114" s="1"/>
      <c r="R114" s="1"/>
      <c r="S114" s="1"/>
    </row>
    <row r="115" spans="1:19" ht="15">
      <c r="A115" s="1"/>
      <c r="B115" s="1"/>
      <c r="C115" s="1"/>
      <c r="D115" s="1"/>
      <c r="E115" s="1"/>
      <c r="F115" s="1"/>
      <c r="G115" s="1"/>
      <c r="H115" s="1"/>
      <c r="I115" s="1"/>
      <c r="J115" s="1"/>
      <c r="K115" s="1"/>
      <c r="L115" s="1"/>
      <c r="M115" s="1"/>
      <c r="N115" s="1"/>
      <c r="O115" s="1"/>
      <c r="P115" s="1"/>
      <c r="Q115" s="1"/>
      <c r="R115" s="1"/>
      <c r="S115" s="1"/>
    </row>
  </sheetData>
  <mergeCells count="3">
    <mergeCell ref="A4:C4"/>
    <mergeCell ref="D4:F4"/>
    <mergeCell ref="A3:K3"/>
  </mergeCells>
  <phoneticPr fontId="35"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AE35"/>
  <sheetViews>
    <sheetView topLeftCell="A2" workbookViewId="0">
      <pane xSplit="1" ySplit="9" topLeftCell="F11" activePane="bottomRight" state="frozen"/>
      <selection activeCell="A2" sqref="A2"/>
      <selection pane="topRight" activeCell="B2" sqref="B2"/>
      <selection pane="bottomLeft" activeCell="A10" sqref="A10"/>
      <selection pane="bottomRight" activeCell="A33" sqref="A33:N33"/>
    </sheetView>
  </sheetViews>
  <sheetFormatPr baseColWidth="10" defaultColWidth="10.77734375" defaultRowHeight="15"/>
  <cols>
    <col min="1" max="13" width="7.77734375" style="76" customWidth="1"/>
    <col min="14" max="14" width="9.109375" style="76" customWidth="1"/>
    <col min="15" max="28" width="7.77734375" style="76" customWidth="1"/>
    <col min="29" max="29" width="10" style="76" customWidth="1"/>
    <col min="30" max="34" width="7.77734375" style="76" customWidth="1"/>
    <col min="35" max="16384" width="10.77734375" style="76"/>
  </cols>
  <sheetData>
    <row r="1" spans="1:31">
      <c r="A1" s="74"/>
      <c r="B1" s="75"/>
      <c r="C1" s="75"/>
      <c r="D1" s="75"/>
      <c r="E1" s="75"/>
      <c r="F1" s="75"/>
      <c r="G1" s="75"/>
      <c r="H1" s="75"/>
      <c r="I1" s="75"/>
      <c r="J1" s="75"/>
      <c r="K1" s="75"/>
      <c r="L1" s="75"/>
      <c r="M1" s="75"/>
      <c r="N1" s="75"/>
    </row>
    <row r="2" spans="1:31">
      <c r="A2" s="74" t="s">
        <v>87</v>
      </c>
      <c r="B2" s="75"/>
      <c r="C2" s="75"/>
      <c r="D2" s="75"/>
      <c r="E2" s="75"/>
      <c r="F2" s="75"/>
      <c r="G2" s="75"/>
      <c r="H2" s="75"/>
      <c r="I2" s="75"/>
      <c r="J2" s="75"/>
      <c r="K2" s="75"/>
      <c r="L2" s="75"/>
      <c r="M2" s="75"/>
      <c r="N2" s="75"/>
    </row>
    <row r="3" spans="1:31" ht="15.6" thickBot="1">
      <c r="A3" s="75"/>
      <c r="B3" s="75"/>
      <c r="C3" s="75"/>
      <c r="D3" s="75"/>
      <c r="E3" s="75"/>
      <c r="F3" s="75"/>
      <c r="G3" s="75"/>
      <c r="H3" s="75"/>
      <c r="I3" s="75"/>
      <c r="J3" s="75"/>
      <c r="K3" s="75"/>
      <c r="L3" s="75"/>
      <c r="M3" s="75"/>
      <c r="N3" s="75"/>
    </row>
    <row r="4" spans="1:31" ht="30" customHeight="1" thickTop="1">
      <c r="A4" s="246" t="s">
        <v>60</v>
      </c>
      <c r="B4" s="247"/>
      <c r="C4" s="247"/>
      <c r="D4" s="247"/>
      <c r="E4" s="247"/>
      <c r="F4" s="247"/>
      <c r="G4" s="247"/>
      <c r="H4" s="247"/>
      <c r="I4" s="247"/>
      <c r="J4" s="247"/>
      <c r="K4" s="247"/>
      <c r="L4" s="247"/>
      <c r="M4" s="247"/>
      <c r="N4" s="247"/>
      <c r="P4" s="246" t="s">
        <v>60</v>
      </c>
      <c r="Q4" s="247"/>
      <c r="R4" s="247"/>
      <c r="S4" s="247"/>
      <c r="T4" s="247"/>
      <c r="U4" s="247"/>
      <c r="V4" s="247"/>
      <c r="W4" s="247"/>
      <c r="X4" s="247"/>
      <c r="Y4" s="247"/>
      <c r="Z4" s="247"/>
      <c r="AA4" s="247"/>
      <c r="AB4" s="247"/>
      <c r="AC4" s="247"/>
    </row>
    <row r="5" spans="1:31" ht="18" customHeight="1">
      <c r="A5" s="77"/>
      <c r="B5" s="248"/>
      <c r="C5" s="248"/>
      <c r="D5" s="248"/>
      <c r="E5" s="248"/>
      <c r="F5" s="248"/>
      <c r="G5" s="248"/>
      <c r="H5" s="248"/>
      <c r="I5" s="248"/>
      <c r="J5" s="248"/>
      <c r="K5" s="248"/>
      <c r="L5" s="248"/>
      <c r="M5" s="248"/>
      <c r="N5" s="248"/>
      <c r="O5" s="78"/>
      <c r="P5" s="77"/>
      <c r="Q5" s="248"/>
      <c r="R5" s="248"/>
      <c r="S5" s="248"/>
      <c r="T5" s="248"/>
      <c r="U5" s="248"/>
      <c r="V5" s="248"/>
      <c r="W5" s="248"/>
      <c r="X5" s="248"/>
      <c r="Y5" s="248"/>
      <c r="Z5" s="248"/>
      <c r="AA5" s="248"/>
      <c r="AB5" s="248"/>
      <c r="AC5" s="248"/>
      <c r="AD5" s="78"/>
    </row>
    <row r="6" spans="1:31" ht="18" customHeight="1">
      <c r="A6" s="249"/>
      <c r="B6" s="251" t="s">
        <v>61</v>
      </c>
      <c r="C6" s="237" t="s">
        <v>62</v>
      </c>
      <c r="D6" s="237" t="s">
        <v>63</v>
      </c>
      <c r="E6" s="251" t="s">
        <v>64</v>
      </c>
      <c r="F6" s="253" t="s">
        <v>65</v>
      </c>
      <c r="G6" s="237" t="s">
        <v>66</v>
      </c>
      <c r="H6" s="253" t="s">
        <v>67</v>
      </c>
      <c r="I6" s="237" t="s">
        <v>68</v>
      </c>
      <c r="J6" s="253" t="s">
        <v>69</v>
      </c>
      <c r="K6" s="237" t="s">
        <v>70</v>
      </c>
      <c r="L6" s="253" t="s">
        <v>86</v>
      </c>
      <c r="M6" s="256" t="s">
        <v>72</v>
      </c>
      <c r="N6" s="251" t="s">
        <v>71</v>
      </c>
      <c r="O6" s="79"/>
      <c r="P6" s="249"/>
      <c r="Q6" s="251" t="s">
        <v>61</v>
      </c>
      <c r="R6" s="237" t="s">
        <v>62</v>
      </c>
      <c r="S6" s="237" t="s">
        <v>63</v>
      </c>
      <c r="T6" s="251" t="s">
        <v>64</v>
      </c>
      <c r="U6" s="253" t="s">
        <v>65</v>
      </c>
      <c r="V6" s="237" t="s">
        <v>66</v>
      </c>
      <c r="W6" s="253" t="s">
        <v>67</v>
      </c>
      <c r="X6" s="237" t="s">
        <v>68</v>
      </c>
      <c r="Y6" s="253" t="s">
        <v>69</v>
      </c>
      <c r="Z6" s="237" t="s">
        <v>70</v>
      </c>
      <c r="AA6" s="253" t="s">
        <v>86</v>
      </c>
      <c r="AB6" s="256" t="s">
        <v>72</v>
      </c>
      <c r="AC6" s="251" t="s">
        <v>71</v>
      </c>
      <c r="AD6" s="79"/>
      <c r="AE6" s="79"/>
    </row>
    <row r="7" spans="1:31" ht="18" customHeight="1">
      <c r="A7" s="154"/>
      <c r="B7" s="160"/>
      <c r="C7" s="238"/>
      <c r="D7" s="238"/>
      <c r="E7" s="160"/>
      <c r="F7" s="254"/>
      <c r="G7" s="238"/>
      <c r="H7" s="254"/>
      <c r="I7" s="238"/>
      <c r="J7" s="254"/>
      <c r="K7" s="238"/>
      <c r="L7" s="254"/>
      <c r="M7" s="257"/>
      <c r="N7" s="160"/>
      <c r="O7" s="79"/>
      <c r="P7" s="154"/>
      <c r="Q7" s="160"/>
      <c r="R7" s="238"/>
      <c r="S7" s="238"/>
      <c r="T7" s="160"/>
      <c r="U7" s="254"/>
      <c r="V7" s="238"/>
      <c r="W7" s="254"/>
      <c r="X7" s="238"/>
      <c r="Y7" s="254"/>
      <c r="Z7" s="238"/>
      <c r="AA7" s="254"/>
      <c r="AB7" s="257"/>
      <c r="AC7" s="160"/>
      <c r="AD7" s="79"/>
      <c r="AE7" s="79"/>
    </row>
    <row r="8" spans="1:31" ht="18" customHeight="1">
      <c r="A8" s="154"/>
      <c r="B8" s="160"/>
      <c r="C8" s="238"/>
      <c r="D8" s="238"/>
      <c r="E8" s="160"/>
      <c r="F8" s="254"/>
      <c r="G8" s="238"/>
      <c r="H8" s="254"/>
      <c r="I8" s="238"/>
      <c r="J8" s="254"/>
      <c r="K8" s="238"/>
      <c r="L8" s="254"/>
      <c r="M8" s="257"/>
      <c r="N8" s="160"/>
      <c r="O8" s="79"/>
      <c r="P8" s="154"/>
      <c r="Q8" s="160"/>
      <c r="R8" s="238"/>
      <c r="S8" s="238"/>
      <c r="T8" s="160"/>
      <c r="U8" s="254"/>
      <c r="V8" s="238"/>
      <c r="W8" s="254"/>
      <c r="X8" s="238"/>
      <c r="Y8" s="254"/>
      <c r="Z8" s="238"/>
      <c r="AA8" s="254"/>
      <c r="AB8" s="257"/>
      <c r="AC8" s="160"/>
      <c r="AD8" s="79"/>
      <c r="AE8" s="79"/>
    </row>
    <row r="9" spans="1:31" ht="18" customHeight="1">
      <c r="A9" s="154"/>
      <c r="B9" s="252"/>
      <c r="C9" s="239"/>
      <c r="D9" s="239"/>
      <c r="E9" s="252"/>
      <c r="F9" s="255"/>
      <c r="G9" s="239"/>
      <c r="H9" s="255"/>
      <c r="I9" s="239"/>
      <c r="J9" s="255"/>
      <c r="K9" s="239"/>
      <c r="L9" s="255"/>
      <c r="M9" s="258"/>
      <c r="N9" s="252"/>
      <c r="O9" s="79"/>
      <c r="P9" s="154"/>
      <c r="Q9" s="252"/>
      <c r="R9" s="239"/>
      <c r="S9" s="239"/>
      <c r="T9" s="252"/>
      <c r="U9" s="255"/>
      <c r="V9" s="239"/>
      <c r="W9" s="255"/>
      <c r="X9" s="239"/>
      <c r="Y9" s="255"/>
      <c r="Z9" s="239"/>
      <c r="AA9" s="255"/>
      <c r="AB9" s="258"/>
      <c r="AC9" s="252"/>
      <c r="AD9" s="79"/>
      <c r="AE9" s="79"/>
    </row>
    <row r="10" spans="1:31" ht="18" customHeight="1">
      <c r="A10" s="250"/>
      <c r="B10" s="259"/>
      <c r="C10" s="259"/>
      <c r="D10" s="259"/>
      <c r="E10" s="259"/>
      <c r="F10" s="259"/>
      <c r="G10" s="259"/>
      <c r="H10" s="259"/>
      <c r="I10" s="259"/>
      <c r="J10" s="259"/>
      <c r="K10" s="259"/>
      <c r="L10" s="259"/>
      <c r="M10" s="259"/>
      <c r="N10" s="259"/>
      <c r="O10" s="79"/>
      <c r="P10" s="250"/>
      <c r="Q10" s="259"/>
      <c r="R10" s="259"/>
      <c r="S10" s="259"/>
      <c r="T10" s="259"/>
      <c r="U10" s="259"/>
      <c r="V10" s="259"/>
      <c r="W10" s="259"/>
      <c r="X10" s="259"/>
      <c r="Y10" s="259"/>
      <c r="Z10" s="259"/>
      <c r="AA10" s="259"/>
      <c r="AB10" s="259"/>
      <c r="AC10" s="259"/>
      <c r="AD10" s="79"/>
      <c r="AE10" s="79"/>
    </row>
    <row r="11" spans="1:31" ht="18" customHeight="1">
      <c r="A11" s="80"/>
      <c r="B11" s="245"/>
      <c r="C11" s="245"/>
      <c r="D11" s="245"/>
      <c r="E11" s="245"/>
      <c r="F11" s="245"/>
      <c r="G11" s="245"/>
      <c r="H11" s="245"/>
      <c r="I11" s="245"/>
      <c r="J11" s="245"/>
      <c r="K11" s="245"/>
      <c r="L11" s="245"/>
      <c r="M11" s="245"/>
      <c r="N11" s="245"/>
      <c r="O11" s="79"/>
      <c r="P11" s="80"/>
      <c r="Q11" s="245"/>
      <c r="R11" s="245"/>
      <c r="S11" s="245"/>
      <c r="T11" s="245"/>
      <c r="U11" s="245"/>
      <c r="V11" s="245"/>
      <c r="W11" s="245"/>
      <c r="X11" s="245"/>
      <c r="Y11" s="245"/>
      <c r="Z11" s="245"/>
      <c r="AA11" s="245"/>
      <c r="AB11" s="245"/>
      <c r="AC11" s="245"/>
      <c r="AD11" s="79"/>
      <c r="AE11" s="79"/>
    </row>
    <row r="12" spans="1:31" ht="1.8" customHeight="1">
      <c r="A12" s="81"/>
      <c r="B12" s="82" t="s">
        <v>73</v>
      </c>
      <c r="C12" s="82" t="s">
        <v>74</v>
      </c>
      <c r="D12" s="82" t="s">
        <v>75</v>
      </c>
      <c r="E12" s="82" t="s">
        <v>76</v>
      </c>
      <c r="F12" s="82" t="s">
        <v>77</v>
      </c>
      <c r="G12" s="83" t="s">
        <v>78</v>
      </c>
      <c r="H12" s="83" t="s">
        <v>79</v>
      </c>
      <c r="I12" s="83" t="s">
        <v>80</v>
      </c>
      <c r="J12" s="83" t="s">
        <v>81</v>
      </c>
      <c r="K12" s="83" t="s">
        <v>82</v>
      </c>
      <c r="L12" s="83"/>
      <c r="M12" s="83"/>
      <c r="N12" s="84" t="s">
        <v>83</v>
      </c>
      <c r="P12" s="81"/>
      <c r="Q12" s="82" t="s">
        <v>73</v>
      </c>
      <c r="R12" s="82" t="s">
        <v>74</v>
      </c>
      <c r="S12" s="82" t="s">
        <v>75</v>
      </c>
      <c r="T12" s="82" t="s">
        <v>76</v>
      </c>
      <c r="U12" s="82" t="s">
        <v>77</v>
      </c>
      <c r="V12" s="83" t="s">
        <v>78</v>
      </c>
      <c r="W12" s="83" t="s">
        <v>79</v>
      </c>
      <c r="X12" s="83" t="s">
        <v>80</v>
      </c>
      <c r="Y12" s="83" t="s">
        <v>81</v>
      </c>
      <c r="Z12" s="83" t="s">
        <v>82</v>
      </c>
      <c r="AA12" s="83"/>
      <c r="AB12" s="83"/>
      <c r="AC12" s="84" t="s">
        <v>83</v>
      </c>
    </row>
    <row r="13" spans="1:31" ht="15" customHeight="1">
      <c r="A13" s="85">
        <v>1872</v>
      </c>
      <c r="B13" s="86">
        <v>0.33944950000000002</v>
      </c>
      <c r="C13" s="87">
        <v>0.32794709999999999</v>
      </c>
      <c r="D13" s="87">
        <v>1.1502399999999999E-2</v>
      </c>
      <c r="E13" s="86">
        <v>0.6338589</v>
      </c>
      <c r="F13" s="88">
        <v>0.17375019999999999</v>
      </c>
      <c r="G13" s="87">
        <v>1.29041E-2</v>
      </c>
      <c r="H13" s="88">
        <v>0.21257129999999999</v>
      </c>
      <c r="I13" s="87">
        <v>1.8737699999999999E-2</v>
      </c>
      <c r="J13" s="88">
        <v>0.1466944</v>
      </c>
      <c r="K13" s="87">
        <v>3.9034699999999999E-2</v>
      </c>
      <c r="L13" s="88">
        <v>0.10084299999999999</v>
      </c>
      <c r="M13" s="89">
        <f>G13+I13+K13</f>
        <v>7.0676500000000003E-2</v>
      </c>
      <c r="N13" s="86">
        <v>2.6691599999999999E-2</v>
      </c>
      <c r="O13" s="90"/>
      <c r="P13" s="85">
        <v>1872</v>
      </c>
      <c r="Q13" s="86">
        <f>1-T13-AC13</f>
        <v>0.41544203539822999</v>
      </c>
      <c r="R13" s="87">
        <f>Q13-S13</f>
        <v>0.28544203539822999</v>
      </c>
      <c r="S13" s="87">
        <v>0.13</v>
      </c>
      <c r="T13" s="86">
        <f>'DetailsTS10.4(1)'!E13/(1+'DetailsTS10.4(1)'!$S13)</f>
        <v>0.5609370796460178</v>
      </c>
      <c r="U13" s="88">
        <f>'DetailsTS10.4(1)'!F13/(1+'DetailsTS10.4(1)'!$S13)</f>
        <v>0.1537612389380531</v>
      </c>
      <c r="V13" s="87">
        <f>'DetailsTS10.4(1)'!G13/(1+'DetailsTS10.4(1)'!$S13)</f>
        <v>1.1419557522123895E-2</v>
      </c>
      <c r="W13" s="88">
        <f>'DetailsTS10.4(1)'!H13/(1+'DetailsTS10.4(1)'!$S13)</f>
        <v>0.1881161946902655</v>
      </c>
      <c r="X13" s="87">
        <f>'DetailsTS10.4(1)'!I13/(1+'DetailsTS10.4(1)'!$S13)</f>
        <v>1.658203539823009E-2</v>
      </c>
      <c r="Y13" s="88">
        <f>'DetailsTS10.4(1)'!J13/(1+'DetailsTS10.4(1)'!$S13)</f>
        <v>0.12981805309734515</v>
      </c>
      <c r="Z13" s="87">
        <f>'DetailsTS10.4(1)'!K13/(1+'DetailsTS10.4(1)'!$S13)</f>
        <v>3.4543982300884957E-2</v>
      </c>
      <c r="AA13" s="88">
        <f>'DetailsTS10.4(1)'!L13/(1+'DetailsTS10.4(1)'!$S13)</f>
        <v>8.9241592920353982E-2</v>
      </c>
      <c r="AB13" s="89">
        <f>'DetailsTS10.4(1)'!M13/(1+'DetailsTS10.4(1)'!$S13)</f>
        <v>6.254557522123895E-2</v>
      </c>
      <c r="AC13" s="86">
        <f>'DetailsTS10.4(1)'!N13/(1+'DetailsTS10.4(1)'!$S13)</f>
        <v>2.3620884955752215E-2</v>
      </c>
      <c r="AD13" s="90"/>
      <c r="AE13" s="94">
        <f>Q13+T13+AC13</f>
        <v>1</v>
      </c>
    </row>
    <row r="14" spans="1:31" ht="15" customHeight="1">
      <c r="A14" s="85">
        <v>1882</v>
      </c>
      <c r="B14" s="86">
        <v>0.34598760000000001</v>
      </c>
      <c r="C14" s="87">
        <v>0.34312999999999999</v>
      </c>
      <c r="D14" s="87">
        <v>2.8576000000000001E-3</v>
      </c>
      <c r="E14" s="86">
        <v>0.63038930000000004</v>
      </c>
      <c r="F14" s="88">
        <v>0.1761394</v>
      </c>
      <c r="G14" s="87">
        <v>1.9659200000000002E-2</v>
      </c>
      <c r="H14" s="88">
        <v>0.2059454</v>
      </c>
      <c r="I14" s="87">
        <v>2.4797699999999999E-2</v>
      </c>
      <c r="J14" s="88">
        <v>0.16429820000000001</v>
      </c>
      <c r="K14" s="87">
        <v>3.3842299999999999E-2</v>
      </c>
      <c r="L14" s="88">
        <v>8.4006300000000006E-2</v>
      </c>
      <c r="M14" s="89">
        <f>G14+I14+K14</f>
        <v>7.8299199999999999E-2</v>
      </c>
      <c r="N14" s="86">
        <v>2.3623100000000001E-2</v>
      </c>
      <c r="O14" s="90"/>
      <c r="P14" s="85">
        <v>1882</v>
      </c>
      <c r="Q14" s="86">
        <f>1-T14-AC14</f>
        <v>0.41079963963963967</v>
      </c>
      <c r="R14" s="87">
        <f>Q14-S14</f>
        <v>0.30079963963963968</v>
      </c>
      <c r="S14" s="87">
        <v>0.11</v>
      </c>
      <c r="T14" s="86">
        <f>'DetailsTS10.4(1)'!E14/(1+'DetailsTS10.4(1)'!$S14)</f>
        <v>0.56791828828828828</v>
      </c>
      <c r="U14" s="88">
        <f>'DetailsTS10.4(1)'!F14/(1+'DetailsTS10.4(1)'!$S14)</f>
        <v>0.15868414414414414</v>
      </c>
      <c r="V14" s="87">
        <f>'DetailsTS10.4(1)'!G14/(1+'DetailsTS10.4(1)'!$S14)</f>
        <v>1.771099099099099E-2</v>
      </c>
      <c r="W14" s="88">
        <f>'DetailsTS10.4(1)'!H14/(1+'DetailsTS10.4(1)'!$S14)</f>
        <v>0.18553639639639638</v>
      </c>
      <c r="X14" s="87">
        <f>'DetailsTS10.4(1)'!I14/(1+'DetailsTS10.4(1)'!$S14)</f>
        <v>2.2340270270270267E-2</v>
      </c>
      <c r="Y14" s="88">
        <f>'DetailsTS10.4(1)'!J14/(1+'DetailsTS10.4(1)'!$S14)</f>
        <v>0.14801639639639638</v>
      </c>
      <c r="Z14" s="87">
        <f>'DetailsTS10.4(1)'!K14/(1+'DetailsTS10.4(1)'!$S14)</f>
        <v>3.0488558558558556E-2</v>
      </c>
      <c r="AA14" s="88">
        <f>'DetailsTS10.4(1)'!L14/(1+'DetailsTS10.4(1)'!$S14)</f>
        <v>7.5681351351351345E-2</v>
      </c>
      <c r="AB14" s="89">
        <f>'DetailsTS10.4(1)'!M14/(1+'DetailsTS10.4(1)'!$S14)</f>
        <v>7.0539819819819813E-2</v>
      </c>
      <c r="AC14" s="86">
        <f>'DetailsTS10.4(1)'!N14/(1+'DetailsTS10.4(1)'!$S14)</f>
        <v>2.128207207207207E-2</v>
      </c>
      <c r="AD14" s="90"/>
      <c r="AE14" s="94">
        <f>Q14+T14+AC14</f>
        <v>1</v>
      </c>
    </row>
    <row r="15" spans="1:31" ht="18" customHeight="1">
      <c r="A15" s="85">
        <v>1912</v>
      </c>
      <c r="B15" s="86">
        <v>0.35703940000000001</v>
      </c>
      <c r="C15" s="87">
        <v>0.24580589999999999</v>
      </c>
      <c r="D15" s="87">
        <v>0.1112335</v>
      </c>
      <c r="E15" s="86">
        <v>0.61528859999999996</v>
      </c>
      <c r="F15" s="88">
        <v>0.2019995</v>
      </c>
      <c r="G15" s="87">
        <v>6.6466899999999995E-2</v>
      </c>
      <c r="H15" s="88">
        <v>0.18505489999999999</v>
      </c>
      <c r="I15" s="87">
        <v>4.5728699999999997E-2</v>
      </c>
      <c r="J15" s="88">
        <v>0.14214209999999999</v>
      </c>
      <c r="K15" s="87">
        <v>8.8534000000000002E-2</v>
      </c>
      <c r="L15" s="88">
        <v>8.6092100000000005E-2</v>
      </c>
      <c r="M15" s="89">
        <f>G15+I15+K15</f>
        <v>0.20072960000000001</v>
      </c>
      <c r="N15" s="86">
        <v>2.7671999999999999E-2</v>
      </c>
      <c r="O15" s="90"/>
      <c r="P15" s="85">
        <v>1912</v>
      </c>
      <c r="Q15" s="86">
        <v>0.35703940000000001</v>
      </c>
      <c r="R15" s="87">
        <v>0.24580589999999999</v>
      </c>
      <c r="S15" s="87">
        <v>0.1112335</v>
      </c>
      <c r="T15" s="86">
        <v>0.61528859999999996</v>
      </c>
      <c r="U15" s="88">
        <v>0.2019995</v>
      </c>
      <c r="V15" s="87">
        <v>6.6466899999999995E-2</v>
      </c>
      <c r="W15" s="88">
        <v>0.18505489999999999</v>
      </c>
      <c r="X15" s="87">
        <v>4.5728699999999997E-2</v>
      </c>
      <c r="Y15" s="88">
        <v>0.14214209999999999</v>
      </c>
      <c r="Z15" s="87">
        <v>8.8534000000000002E-2</v>
      </c>
      <c r="AA15" s="88">
        <v>8.6092100000000005E-2</v>
      </c>
      <c r="AB15" s="89">
        <f>V15+X15+Z15</f>
        <v>0.20072960000000001</v>
      </c>
      <c r="AC15" s="86">
        <v>2.7671999999999999E-2</v>
      </c>
      <c r="AD15" s="90"/>
      <c r="AE15" s="94">
        <f>Q15+T15+AC15</f>
        <v>1</v>
      </c>
    </row>
    <row r="16" spans="1:31" ht="4.95" customHeight="1">
      <c r="A16" s="85"/>
      <c r="B16" s="91"/>
      <c r="C16" s="91"/>
      <c r="D16" s="91"/>
      <c r="E16" s="91"/>
      <c r="F16" s="91"/>
      <c r="G16" s="91"/>
      <c r="H16" s="91"/>
      <c r="I16" s="91"/>
      <c r="J16" s="91"/>
      <c r="K16" s="91"/>
      <c r="L16" s="91"/>
      <c r="M16" s="91"/>
      <c r="N16" s="91"/>
      <c r="P16" s="85"/>
      <c r="Q16" s="91"/>
      <c r="R16" s="91"/>
      <c r="S16" s="91"/>
      <c r="T16" s="91"/>
      <c r="U16" s="91"/>
      <c r="V16" s="91"/>
      <c r="W16" s="91"/>
      <c r="X16" s="91"/>
      <c r="Y16" s="91"/>
      <c r="Z16" s="91"/>
      <c r="AA16" s="91"/>
      <c r="AB16" s="91"/>
      <c r="AC16" s="91"/>
    </row>
    <row r="17" spans="1:31">
      <c r="A17" s="80"/>
      <c r="B17" s="245"/>
      <c r="C17" s="245"/>
      <c r="D17" s="245"/>
      <c r="E17" s="245"/>
      <c r="F17" s="245"/>
      <c r="G17" s="245"/>
      <c r="H17" s="245"/>
      <c r="I17" s="245"/>
      <c r="J17" s="245"/>
      <c r="K17" s="245"/>
      <c r="L17" s="245"/>
      <c r="M17" s="245"/>
      <c r="N17" s="245"/>
      <c r="P17" s="80"/>
      <c r="Q17" s="245"/>
      <c r="R17" s="245"/>
      <c r="S17" s="245"/>
      <c r="T17" s="245"/>
      <c r="U17" s="245"/>
      <c r="V17" s="245"/>
      <c r="W17" s="245"/>
      <c r="X17" s="245"/>
      <c r="Y17" s="245"/>
      <c r="Z17" s="245"/>
      <c r="AA17" s="245"/>
      <c r="AB17" s="245"/>
      <c r="AC17" s="245"/>
    </row>
    <row r="18" spans="1:31" ht="1.95" customHeight="1">
      <c r="A18" s="81"/>
      <c r="B18" s="82" t="s">
        <v>73</v>
      </c>
      <c r="C18" s="82" t="s">
        <v>74</v>
      </c>
      <c r="D18" s="82" t="s">
        <v>75</v>
      </c>
      <c r="E18" s="82" t="s">
        <v>76</v>
      </c>
      <c r="F18" s="82" t="s">
        <v>77</v>
      </c>
      <c r="G18" s="83" t="s">
        <v>78</v>
      </c>
      <c r="H18" s="83" t="s">
        <v>79</v>
      </c>
      <c r="I18" s="83" t="s">
        <v>80</v>
      </c>
      <c r="J18" s="83" t="s">
        <v>81</v>
      </c>
      <c r="K18" s="83" t="s">
        <v>82</v>
      </c>
      <c r="L18" s="83"/>
      <c r="M18" s="83"/>
      <c r="N18" s="84" t="s">
        <v>83</v>
      </c>
      <c r="P18" s="81"/>
      <c r="Q18" s="82" t="s">
        <v>73</v>
      </c>
      <c r="R18" s="82" t="s">
        <v>74</v>
      </c>
      <c r="S18" s="82" t="s">
        <v>75</v>
      </c>
      <c r="T18" s="82" t="s">
        <v>76</v>
      </c>
      <c r="U18" s="82" t="s">
        <v>77</v>
      </c>
      <c r="V18" s="83" t="s">
        <v>78</v>
      </c>
      <c r="W18" s="83" t="s">
        <v>79</v>
      </c>
      <c r="X18" s="83" t="s">
        <v>80</v>
      </c>
      <c r="Y18" s="83" t="s">
        <v>81</v>
      </c>
      <c r="Z18" s="83" t="s">
        <v>82</v>
      </c>
      <c r="AA18" s="83"/>
      <c r="AB18" s="83"/>
      <c r="AC18" s="84" t="s">
        <v>83</v>
      </c>
    </row>
    <row r="19" spans="1:31" ht="15.6">
      <c r="A19" s="85">
        <v>1872</v>
      </c>
      <c r="B19" s="86">
        <v>0.35987279999999999</v>
      </c>
      <c r="C19" s="87">
        <v>0.3425339</v>
      </c>
      <c r="D19" s="87">
        <v>1.7338800000000001E-2</v>
      </c>
      <c r="E19" s="86">
        <v>0.62025819999999998</v>
      </c>
      <c r="F19" s="88">
        <v>0.18470230000000001</v>
      </c>
      <c r="G19" s="87">
        <v>1.5670699999999999E-2</v>
      </c>
      <c r="H19" s="88">
        <v>0.17610519999999999</v>
      </c>
      <c r="I19" s="87">
        <v>2.2237799999999999E-2</v>
      </c>
      <c r="J19" s="88">
        <v>0.1431964</v>
      </c>
      <c r="K19" s="87">
        <v>4.7902399999999998E-2</v>
      </c>
      <c r="L19" s="88">
        <v>0.1162543</v>
      </c>
      <c r="M19" s="89">
        <f>G19+I19+K19</f>
        <v>8.5810899999999996E-2</v>
      </c>
      <c r="N19" s="86">
        <v>1.9869100000000001E-2</v>
      </c>
      <c r="P19" s="85">
        <v>1872</v>
      </c>
      <c r="Q19" s="86">
        <f>1-T19-AC19</f>
        <v>0.4335156637168141</v>
      </c>
      <c r="R19" s="87">
        <f>Q19-S19</f>
        <v>0.3035156637168141</v>
      </c>
      <c r="S19" s="87">
        <v>0.13</v>
      </c>
      <c r="T19" s="86">
        <f>'DetailsTS10.4(1)'!E19/(1+'DetailsTS10.4(1)'!$S19)</f>
        <v>0.54890106194690269</v>
      </c>
      <c r="U19" s="88">
        <f>'DetailsTS10.4(1)'!F19/(1+'DetailsTS10.4(1)'!$S19)</f>
        <v>0.16345336283185843</v>
      </c>
      <c r="V19" s="87">
        <f>'DetailsTS10.4(1)'!G19/(1+'DetailsTS10.4(1)'!$S19)</f>
        <v>1.3867876106194691E-2</v>
      </c>
      <c r="W19" s="88">
        <f>'DetailsTS10.4(1)'!H19/(1+'DetailsTS10.4(1)'!$S19)</f>
        <v>0.15584530973451327</v>
      </c>
      <c r="X19" s="87">
        <f>'DetailsTS10.4(1)'!I19/(1+'DetailsTS10.4(1)'!$S19)</f>
        <v>1.9679469026548674E-2</v>
      </c>
      <c r="Y19" s="88">
        <f>'DetailsTS10.4(1)'!J19/(1+'DetailsTS10.4(1)'!$S19)</f>
        <v>0.12672247787610622</v>
      </c>
      <c r="Z19" s="87">
        <f>'DetailsTS10.4(1)'!K19/(1+'DetailsTS10.4(1)'!$S19)</f>
        <v>4.2391504424778764E-2</v>
      </c>
      <c r="AA19" s="88">
        <f>'DetailsTS10.4(1)'!L19/(1+'DetailsTS10.4(1)'!$S19)</f>
        <v>0.1028799115044248</v>
      </c>
      <c r="AB19" s="89">
        <f>'DetailsTS10.4(1)'!M19/(1+'DetailsTS10.4(1)'!$S19)</f>
        <v>7.5938849557522128E-2</v>
      </c>
      <c r="AC19" s="86">
        <f>'DetailsTS10.4(1)'!N19/(1+'DetailsTS10.4(1)'!$S19)</f>
        <v>1.7583274336283188E-2</v>
      </c>
      <c r="AE19" s="94">
        <f>Q19+T19+AC19</f>
        <v>1</v>
      </c>
    </row>
    <row r="20" spans="1:31" ht="15.6">
      <c r="A20" s="85">
        <v>1882</v>
      </c>
      <c r="B20" s="86">
        <v>0.34665309999999999</v>
      </c>
      <c r="C20" s="87">
        <v>0.34522389999999997</v>
      </c>
      <c r="D20" s="87">
        <v>1.4292E-3</v>
      </c>
      <c r="E20" s="86">
        <v>0.63808209999999999</v>
      </c>
      <c r="F20" s="88">
        <v>0.18904109999999999</v>
      </c>
      <c r="G20" s="87">
        <v>2.3912599999999999E-2</v>
      </c>
      <c r="H20" s="88">
        <v>0.18903439999999999</v>
      </c>
      <c r="I20" s="87">
        <v>2.7527599999999999E-2</v>
      </c>
      <c r="J20" s="88">
        <v>0.17796200000000001</v>
      </c>
      <c r="K20" s="87">
        <v>4.3770499999999997E-2</v>
      </c>
      <c r="L20" s="88">
        <v>8.2044699999999998E-2</v>
      </c>
      <c r="M20" s="89">
        <f>G20+I20+K20</f>
        <v>9.5210699999999995E-2</v>
      </c>
      <c r="N20" s="86">
        <v>1.52649E-2</v>
      </c>
      <c r="P20" s="85">
        <v>1882</v>
      </c>
      <c r="Q20" s="86">
        <f>1-T20-AC20</f>
        <v>0.40604818181818186</v>
      </c>
      <c r="R20" s="87">
        <f>Q20-S20</f>
        <v>0.30604818181818183</v>
      </c>
      <c r="S20" s="87">
        <v>0.1</v>
      </c>
      <c r="T20" s="86">
        <f>'DetailsTS10.4(1)'!E20/(1+'DetailsTS10.4(1)'!$S20)</f>
        <v>0.58007463636363632</v>
      </c>
      <c r="U20" s="88">
        <f>'DetailsTS10.4(1)'!F20/(1+'DetailsTS10.4(1)'!$S20)</f>
        <v>0.17185554545454543</v>
      </c>
      <c r="V20" s="87">
        <f>'DetailsTS10.4(1)'!G20/(1+'DetailsTS10.4(1)'!$S20)</f>
        <v>2.1738727272727271E-2</v>
      </c>
      <c r="W20" s="88">
        <f>'DetailsTS10.4(1)'!H20/(1+'DetailsTS10.4(1)'!$S20)</f>
        <v>0.17184945454545453</v>
      </c>
      <c r="X20" s="87">
        <f>'DetailsTS10.4(1)'!I20/(1+'DetailsTS10.4(1)'!$S20)</f>
        <v>2.5025090909090907E-2</v>
      </c>
      <c r="Y20" s="88">
        <f>'DetailsTS10.4(1)'!J20/(1+'DetailsTS10.4(1)'!$S20)</f>
        <v>0.16178363636363635</v>
      </c>
      <c r="Z20" s="87">
        <f>'DetailsTS10.4(1)'!K20/(1+'DetailsTS10.4(1)'!$S20)</f>
        <v>3.9791363636363632E-2</v>
      </c>
      <c r="AA20" s="88">
        <f>'DetailsTS10.4(1)'!L20/(1+'DetailsTS10.4(1)'!$S20)</f>
        <v>7.4586090909090907E-2</v>
      </c>
      <c r="AB20" s="89">
        <f>'DetailsTS10.4(1)'!M20/(1+'DetailsTS10.4(1)'!$S20)</f>
        <v>8.6555181818181809E-2</v>
      </c>
      <c r="AC20" s="86">
        <f>'DetailsTS10.4(1)'!N20/(1+'DetailsTS10.4(1)'!$S20)</f>
        <v>1.3877181818181816E-2</v>
      </c>
      <c r="AE20" s="94">
        <f>Q20+T20+AC20</f>
        <v>1</v>
      </c>
    </row>
    <row r="21" spans="1:31" ht="15.6">
      <c r="A21" s="85">
        <v>1912</v>
      </c>
      <c r="B21" s="86">
        <v>0.32478030000000002</v>
      </c>
      <c r="C21" s="87">
        <v>0.22116040000000001</v>
      </c>
      <c r="D21" s="87">
        <v>0.10362</v>
      </c>
      <c r="E21" s="86">
        <v>0.65382929999999995</v>
      </c>
      <c r="F21" s="88">
        <v>0.2430957</v>
      </c>
      <c r="G21" s="87">
        <v>9.3474600000000005E-2</v>
      </c>
      <c r="H21" s="88">
        <v>0.19087419999999999</v>
      </c>
      <c r="I21" s="87">
        <v>5.1917900000000003E-2</v>
      </c>
      <c r="J21" s="88">
        <v>0.13761010000000001</v>
      </c>
      <c r="K21" s="87">
        <v>9.5609700000000006E-2</v>
      </c>
      <c r="L21" s="88">
        <v>8.22494E-2</v>
      </c>
      <c r="M21" s="89">
        <f>G21+I21+K21</f>
        <v>0.2410022</v>
      </c>
      <c r="N21" s="86">
        <v>2.13904E-2</v>
      </c>
      <c r="P21" s="85">
        <v>1912</v>
      </c>
      <c r="Q21" s="86">
        <v>0.32478030000000002</v>
      </c>
      <c r="R21" s="87">
        <v>0.22116040000000001</v>
      </c>
      <c r="S21" s="87">
        <v>0.10362</v>
      </c>
      <c r="T21" s="86">
        <v>0.65382929999999995</v>
      </c>
      <c r="U21" s="88">
        <v>0.2430957</v>
      </c>
      <c r="V21" s="87">
        <v>9.3474600000000005E-2</v>
      </c>
      <c r="W21" s="88">
        <v>0.19087419999999999</v>
      </c>
      <c r="X21" s="87">
        <v>5.1917900000000003E-2</v>
      </c>
      <c r="Y21" s="88">
        <v>0.13761010000000001</v>
      </c>
      <c r="Z21" s="87">
        <v>9.5609700000000006E-2</v>
      </c>
      <c r="AA21" s="88">
        <v>8.22494E-2</v>
      </c>
      <c r="AB21" s="89">
        <f>V21+X21+Z21</f>
        <v>0.2410022</v>
      </c>
      <c r="AC21" s="86">
        <v>2.13904E-2</v>
      </c>
      <c r="AE21" s="94">
        <f>Q21+T21+AC21</f>
        <v>1</v>
      </c>
    </row>
    <row r="22" spans="1:31">
      <c r="A22" s="80"/>
      <c r="B22" s="245"/>
      <c r="C22" s="245"/>
      <c r="D22" s="245"/>
      <c r="E22" s="245"/>
      <c r="F22" s="245"/>
      <c r="G22" s="245"/>
      <c r="H22" s="245"/>
      <c r="I22" s="245"/>
      <c r="J22" s="245"/>
      <c r="K22" s="245"/>
      <c r="L22" s="245"/>
      <c r="M22" s="245"/>
      <c r="N22" s="245"/>
      <c r="P22" s="80"/>
      <c r="Q22" s="245"/>
      <c r="R22" s="245"/>
      <c r="S22" s="245"/>
      <c r="T22" s="245"/>
      <c r="U22" s="245"/>
      <c r="V22" s="245"/>
      <c r="W22" s="245"/>
      <c r="X22" s="245"/>
      <c r="Y22" s="245"/>
      <c r="Z22" s="245"/>
      <c r="AA22" s="245"/>
      <c r="AB22" s="245"/>
      <c r="AC22" s="245"/>
    </row>
    <row r="23" spans="1:31" ht="1.95" customHeight="1">
      <c r="A23" s="81"/>
      <c r="B23" s="82" t="s">
        <v>73</v>
      </c>
      <c r="C23" s="82" t="s">
        <v>74</v>
      </c>
      <c r="D23" s="82" t="s">
        <v>75</v>
      </c>
      <c r="E23" s="82" t="s">
        <v>76</v>
      </c>
      <c r="F23" s="82" t="s">
        <v>77</v>
      </c>
      <c r="G23" s="83" t="s">
        <v>78</v>
      </c>
      <c r="H23" s="83" t="s">
        <v>79</v>
      </c>
      <c r="I23" s="83" t="s">
        <v>80</v>
      </c>
      <c r="J23" s="83" t="s">
        <v>81</v>
      </c>
      <c r="K23" s="83" t="s">
        <v>82</v>
      </c>
      <c r="L23" s="83"/>
      <c r="M23" s="83"/>
      <c r="N23" s="84" t="s">
        <v>83</v>
      </c>
      <c r="P23" s="81"/>
      <c r="Q23" s="82" t="s">
        <v>73</v>
      </c>
      <c r="R23" s="82" t="s">
        <v>74</v>
      </c>
      <c r="S23" s="82" t="s">
        <v>75</v>
      </c>
      <c r="T23" s="82" t="s">
        <v>76</v>
      </c>
      <c r="U23" s="82" t="s">
        <v>77</v>
      </c>
      <c r="V23" s="83" t="s">
        <v>78</v>
      </c>
      <c r="W23" s="83" t="s">
        <v>79</v>
      </c>
      <c r="X23" s="83" t="s">
        <v>80</v>
      </c>
      <c r="Y23" s="83" t="s">
        <v>81</v>
      </c>
      <c r="Z23" s="83" t="s">
        <v>82</v>
      </c>
      <c r="AA23" s="83"/>
      <c r="AB23" s="83"/>
      <c r="AC23" s="84" t="s">
        <v>83</v>
      </c>
    </row>
    <row r="24" spans="1:31" ht="15.6">
      <c r="A24" s="85">
        <v>1872</v>
      </c>
      <c r="B24" s="86">
        <v>0.33347939999999998</v>
      </c>
      <c r="C24" s="87">
        <v>0.32917039999999997</v>
      </c>
      <c r="D24" s="87">
        <v>4.3090000000000003E-3</v>
      </c>
      <c r="E24" s="86">
        <v>0.63955209999999996</v>
      </c>
      <c r="F24" s="88">
        <v>0.16042999999999999</v>
      </c>
      <c r="G24" s="87">
        <v>9.6541000000000005E-3</v>
      </c>
      <c r="H24" s="88">
        <v>0.25308000000000003</v>
      </c>
      <c r="I24" s="87">
        <v>1.45755E-2</v>
      </c>
      <c r="J24" s="88">
        <v>0.14676739999999999</v>
      </c>
      <c r="K24" s="87">
        <v>2.83022E-2</v>
      </c>
      <c r="L24" s="88">
        <v>7.9274700000000003E-2</v>
      </c>
      <c r="M24" s="89">
        <f>G24+I24+K24</f>
        <v>5.2531800000000003E-2</v>
      </c>
      <c r="N24" s="86">
        <v>2.6968499999999999E-2</v>
      </c>
      <c r="P24" s="85">
        <v>1872</v>
      </c>
      <c r="Q24" s="86">
        <f>1-T24-AC24</f>
        <v>0.42041686956521734</v>
      </c>
      <c r="R24" s="87">
        <f>Q24-S24</f>
        <v>0.27041686956521738</v>
      </c>
      <c r="S24" s="87">
        <v>0.15</v>
      </c>
      <c r="T24" s="86">
        <f>'DetailsTS10.4(1)'!E24/(1+'DetailsTS10.4(1)'!$S24)</f>
        <v>0.55613226086956524</v>
      </c>
      <c r="U24" s="88">
        <f>'DetailsTS10.4(1)'!F24/(1+'DetailsTS10.4(1)'!$S24)</f>
        <v>0.13950434782608695</v>
      </c>
      <c r="V24" s="87">
        <f>'DetailsTS10.4(1)'!G24/(1+'DetailsTS10.4(1)'!$S24)</f>
        <v>8.394869565217393E-3</v>
      </c>
      <c r="W24" s="88">
        <f>'DetailsTS10.4(1)'!H24/(1+'DetailsTS10.4(1)'!$S24)</f>
        <v>0.22006956521739135</v>
      </c>
      <c r="X24" s="87">
        <f>'DetailsTS10.4(1)'!I24/(1+'DetailsTS10.4(1)'!$S24)</f>
        <v>1.2674347826086958E-2</v>
      </c>
      <c r="Y24" s="88">
        <f>'DetailsTS10.4(1)'!J24/(1+'DetailsTS10.4(1)'!$S24)</f>
        <v>0.12762382608695652</v>
      </c>
      <c r="Z24" s="87">
        <f>'DetailsTS10.4(1)'!K24/(1+'DetailsTS10.4(1)'!$S24)</f>
        <v>2.4610608695652174E-2</v>
      </c>
      <c r="AA24" s="88">
        <f>'DetailsTS10.4(1)'!L24/(1+'DetailsTS10.4(1)'!$S24)</f>
        <v>6.893452173913045E-2</v>
      </c>
      <c r="AB24" s="89">
        <f>'DetailsTS10.4(1)'!M24/(1+'DetailsTS10.4(1)'!$S24)</f>
        <v>4.5679826086956525E-2</v>
      </c>
      <c r="AC24" s="86">
        <f>'DetailsTS10.4(1)'!N24/(1+'DetailsTS10.4(1)'!$S24)</f>
        <v>2.3450869565217393E-2</v>
      </c>
      <c r="AE24" s="94">
        <f>Q24+T24+AC24</f>
        <v>1</v>
      </c>
    </row>
    <row r="25" spans="1:31" ht="15.6">
      <c r="A25" s="85">
        <v>1882</v>
      </c>
      <c r="B25" s="86">
        <v>0.36117080000000001</v>
      </c>
      <c r="C25" s="87">
        <v>0.35622239999999999</v>
      </c>
      <c r="D25" s="87">
        <v>4.9484000000000004E-3</v>
      </c>
      <c r="E25" s="86">
        <v>0.61027790000000004</v>
      </c>
      <c r="F25" s="88">
        <v>0.15640709999999999</v>
      </c>
      <c r="G25" s="87">
        <v>1.4678399999999999E-2</v>
      </c>
      <c r="H25" s="88">
        <v>0.2271241</v>
      </c>
      <c r="I25" s="87">
        <v>2.1937399999999999E-2</v>
      </c>
      <c r="J25" s="88">
        <v>0.14358280000000001</v>
      </c>
      <c r="K25" s="87">
        <v>2.1122999999999999E-2</v>
      </c>
      <c r="L25" s="88">
        <v>8.3163899999999999E-2</v>
      </c>
      <c r="M25" s="89">
        <f>G25+I25+K25</f>
        <v>5.7738799999999993E-2</v>
      </c>
      <c r="N25" s="86">
        <v>2.8551300000000002E-2</v>
      </c>
      <c r="P25" s="85">
        <v>1882</v>
      </c>
      <c r="Q25" s="86">
        <f>1-T25-AC25</f>
        <v>0.42961678571428574</v>
      </c>
      <c r="R25" s="87">
        <f>Q25-S25</f>
        <v>0.30961678571428575</v>
      </c>
      <c r="S25" s="87">
        <v>0.12</v>
      </c>
      <c r="T25" s="86">
        <f>'DetailsTS10.4(1)'!E25/(1+'DetailsTS10.4(1)'!$S25)</f>
        <v>0.54489098214285714</v>
      </c>
      <c r="U25" s="88">
        <f>'DetailsTS10.4(1)'!F25/(1+'DetailsTS10.4(1)'!$S25)</f>
        <v>0.1396491964285714</v>
      </c>
      <c r="V25" s="87">
        <f>'DetailsTS10.4(1)'!G25/(1+'DetailsTS10.4(1)'!$S25)</f>
        <v>1.3105714285714285E-2</v>
      </c>
      <c r="W25" s="88">
        <f>'DetailsTS10.4(1)'!H25/(1+'DetailsTS10.4(1)'!$S25)</f>
        <v>0.20278937499999997</v>
      </c>
      <c r="X25" s="87">
        <f>'DetailsTS10.4(1)'!I25/(1+'DetailsTS10.4(1)'!$S25)</f>
        <v>1.9586964285714284E-2</v>
      </c>
      <c r="Y25" s="88">
        <f>'DetailsTS10.4(1)'!J25/(1+'DetailsTS10.4(1)'!$S25)</f>
        <v>0.12819892857142856</v>
      </c>
      <c r="Z25" s="87">
        <f>'DetailsTS10.4(1)'!K25/(1+'DetailsTS10.4(1)'!$S25)</f>
        <v>1.8859821428571427E-2</v>
      </c>
      <c r="AA25" s="88">
        <f>'DetailsTS10.4(1)'!L25/(1+'DetailsTS10.4(1)'!$S25)</f>
        <v>7.4253482142857138E-2</v>
      </c>
      <c r="AB25" s="89">
        <f>'DetailsTS10.4(1)'!M25/(1+'DetailsTS10.4(1)'!$S25)</f>
        <v>5.1552499999999987E-2</v>
      </c>
      <c r="AC25" s="86">
        <f>'DetailsTS10.4(1)'!N25/(1+'DetailsTS10.4(1)'!$S25)</f>
        <v>2.5492232142857143E-2</v>
      </c>
      <c r="AE25" s="94">
        <f>Q25+T25+AC25</f>
        <v>1</v>
      </c>
    </row>
    <row r="26" spans="1:31" ht="15.6">
      <c r="A26" s="85">
        <v>1912</v>
      </c>
      <c r="B26" s="86">
        <v>0.41248400000000002</v>
      </c>
      <c r="C26" s="87">
        <v>0.29625410000000002</v>
      </c>
      <c r="D26" s="87">
        <v>0.11622979999999999</v>
      </c>
      <c r="E26" s="86">
        <v>0.55384840000000002</v>
      </c>
      <c r="F26" s="88">
        <v>0.1389242</v>
      </c>
      <c r="G26" s="87">
        <v>2.5477400000000001E-2</v>
      </c>
      <c r="H26" s="88">
        <v>0.17781540000000001</v>
      </c>
      <c r="I26" s="87">
        <v>3.7049199999999997E-2</v>
      </c>
      <c r="J26" s="88">
        <v>0.14978710000000001</v>
      </c>
      <c r="K26" s="87">
        <v>7.9960100000000006E-2</v>
      </c>
      <c r="L26" s="88">
        <v>8.7321800000000005E-2</v>
      </c>
      <c r="M26" s="89">
        <f>G26+I26+K26</f>
        <v>0.14248670000000002</v>
      </c>
      <c r="N26" s="86">
        <v>3.3667599999999999E-2</v>
      </c>
      <c r="P26" s="85">
        <v>1912</v>
      </c>
      <c r="Q26" s="86">
        <v>0.41248400000000002</v>
      </c>
      <c r="R26" s="87">
        <v>0.29625410000000002</v>
      </c>
      <c r="S26" s="87">
        <v>0.11622979999999999</v>
      </c>
      <c r="T26" s="86">
        <v>0.55384840000000002</v>
      </c>
      <c r="U26" s="88">
        <v>0.1389242</v>
      </c>
      <c r="V26" s="87">
        <v>2.5477400000000001E-2</v>
      </c>
      <c r="W26" s="88">
        <v>0.17781540000000001</v>
      </c>
      <c r="X26" s="87">
        <v>3.7049199999999997E-2</v>
      </c>
      <c r="Y26" s="88">
        <v>0.14978710000000001</v>
      </c>
      <c r="Z26" s="87">
        <v>7.9960100000000006E-2</v>
      </c>
      <c r="AA26" s="88">
        <v>8.7321800000000005E-2</v>
      </c>
      <c r="AB26" s="89">
        <f>V26+X26+Z26</f>
        <v>0.14248670000000002</v>
      </c>
      <c r="AC26" s="86">
        <v>3.3667599999999999E-2</v>
      </c>
      <c r="AE26" s="94">
        <f>Q26+T26+AC26</f>
        <v>1</v>
      </c>
    </row>
    <row r="27" spans="1:31">
      <c r="A27" s="80"/>
      <c r="B27" s="245"/>
      <c r="C27" s="245"/>
      <c r="D27" s="245"/>
      <c r="E27" s="245"/>
      <c r="F27" s="245"/>
      <c r="G27" s="245"/>
      <c r="H27" s="245"/>
      <c r="I27" s="245"/>
      <c r="J27" s="245"/>
      <c r="K27" s="245"/>
      <c r="L27" s="245"/>
      <c r="M27" s="245"/>
      <c r="N27" s="245"/>
      <c r="P27" s="80"/>
      <c r="Q27" s="245"/>
      <c r="R27" s="245"/>
      <c r="S27" s="245"/>
      <c r="T27" s="245"/>
      <c r="U27" s="245"/>
      <c r="V27" s="245"/>
      <c r="W27" s="245"/>
      <c r="X27" s="245"/>
      <c r="Y27" s="245"/>
      <c r="Z27" s="245"/>
      <c r="AA27" s="245"/>
      <c r="AB27" s="245"/>
      <c r="AC27" s="245"/>
    </row>
    <row r="28" spans="1:31" ht="1.95" customHeight="1">
      <c r="A28" s="81"/>
      <c r="B28" s="82" t="s">
        <v>73</v>
      </c>
      <c r="C28" s="82" t="s">
        <v>74</v>
      </c>
      <c r="D28" s="82" t="s">
        <v>75</v>
      </c>
      <c r="E28" s="82" t="s">
        <v>76</v>
      </c>
      <c r="F28" s="82" t="s">
        <v>77</v>
      </c>
      <c r="G28" s="83" t="s">
        <v>78</v>
      </c>
      <c r="H28" s="83" t="s">
        <v>79</v>
      </c>
      <c r="I28" s="83" t="s">
        <v>80</v>
      </c>
      <c r="J28" s="83" t="s">
        <v>81</v>
      </c>
      <c r="K28" s="83" t="s">
        <v>82</v>
      </c>
      <c r="L28" s="83"/>
      <c r="M28" s="83"/>
      <c r="N28" s="84" t="s">
        <v>83</v>
      </c>
      <c r="P28" s="81"/>
      <c r="Q28" s="82" t="s">
        <v>73</v>
      </c>
      <c r="R28" s="82" t="s">
        <v>74</v>
      </c>
      <c r="S28" s="82" t="s">
        <v>75</v>
      </c>
      <c r="T28" s="82" t="s">
        <v>76</v>
      </c>
      <c r="U28" s="82" t="s">
        <v>77</v>
      </c>
      <c r="V28" s="83" t="s">
        <v>78</v>
      </c>
      <c r="W28" s="83" t="s">
        <v>79</v>
      </c>
      <c r="X28" s="83" t="s">
        <v>80</v>
      </c>
      <c r="Y28" s="83" t="s">
        <v>81</v>
      </c>
      <c r="Z28" s="83" t="s">
        <v>82</v>
      </c>
      <c r="AA28" s="83"/>
      <c r="AB28" s="83"/>
      <c r="AC28" s="84" t="s">
        <v>83</v>
      </c>
    </row>
    <row r="29" spans="1:31" ht="15.6">
      <c r="A29" s="85">
        <v>1872</v>
      </c>
      <c r="B29" s="86">
        <v>7.8340999999999994E-2</v>
      </c>
      <c r="C29" s="87">
        <v>7.3675900000000002E-2</v>
      </c>
      <c r="D29" s="87">
        <v>4.6651000000000001E-3</v>
      </c>
      <c r="E29" s="86">
        <v>0.78652750000000005</v>
      </c>
      <c r="F29" s="88">
        <v>0.15871979999999999</v>
      </c>
      <c r="G29" s="87">
        <v>7.6905000000000003E-3</v>
      </c>
      <c r="H29" s="88">
        <v>0.31007590000000002</v>
      </c>
      <c r="I29" s="87">
        <v>1.2765200000000001E-2</v>
      </c>
      <c r="J29" s="88">
        <v>0.20314599999999999</v>
      </c>
      <c r="K29" s="87">
        <v>2.6213799999999999E-2</v>
      </c>
      <c r="L29" s="88">
        <v>0.1145858</v>
      </c>
      <c r="M29" s="89">
        <f>G29+I29+K29</f>
        <v>4.6669500000000003E-2</v>
      </c>
      <c r="N29" s="86">
        <v>0.13513149999999999</v>
      </c>
      <c r="P29" s="85">
        <v>1872</v>
      </c>
      <c r="Q29" s="86">
        <f>1-T29-AC29</f>
        <v>0.26852460317460319</v>
      </c>
      <c r="R29" s="87">
        <f>Q29-S29</f>
        <v>8.5246031746031847E-3</v>
      </c>
      <c r="S29" s="87">
        <v>0.26</v>
      </c>
      <c r="T29" s="86">
        <f>'DetailsTS10.4(1)'!E29/(1+'DetailsTS10.4(1)'!$S29)</f>
        <v>0.62422817460317459</v>
      </c>
      <c r="U29" s="88">
        <f>'DetailsTS10.4(1)'!F29/(1+'DetailsTS10.4(1)'!$S29)</f>
        <v>0.12596809523809524</v>
      </c>
      <c r="V29" s="87">
        <f>'DetailsTS10.4(1)'!G29/(1+'DetailsTS10.4(1)'!$S29)</f>
        <v>6.1035714285714287E-3</v>
      </c>
      <c r="W29" s="88">
        <f>'DetailsTS10.4(1)'!H29/(1+'DetailsTS10.4(1)'!$S29)</f>
        <v>0.24609198412698413</v>
      </c>
      <c r="X29" s="87">
        <f>'DetailsTS10.4(1)'!I29/(1+'DetailsTS10.4(1)'!$S29)</f>
        <v>1.0131111111111112E-2</v>
      </c>
      <c r="Y29" s="88">
        <f>'DetailsTS10.4(1)'!J29/(1+'DetailsTS10.4(1)'!$S29)</f>
        <v>0.16122698412698411</v>
      </c>
      <c r="Z29" s="87">
        <f>'DetailsTS10.4(1)'!K29/(1+'DetailsTS10.4(1)'!$S29)</f>
        <v>2.0804603174603174E-2</v>
      </c>
      <c r="AA29" s="88">
        <f>'DetailsTS10.4(1)'!L29/(1+'DetailsTS10.4(1)'!$S29)</f>
        <v>9.0941111111111111E-2</v>
      </c>
      <c r="AB29" s="89">
        <f>'DetailsTS10.4(1)'!M29/(1+'DetailsTS10.4(1)'!$S29)</f>
        <v>3.7039285714285719E-2</v>
      </c>
      <c r="AC29" s="86">
        <f>'DetailsTS10.4(1)'!N29/(1+'DetailsTS10.4(1)'!$S29)</f>
        <v>0.10724722222222222</v>
      </c>
      <c r="AE29" s="94">
        <f>Q29+T29+AC29</f>
        <v>1</v>
      </c>
    </row>
    <row r="30" spans="1:31" ht="15.6">
      <c r="A30" s="85">
        <v>1882</v>
      </c>
      <c r="B30" s="86">
        <v>9.4730099999999998E-2</v>
      </c>
      <c r="C30" s="87">
        <v>9.3216400000000005E-2</v>
      </c>
      <c r="D30" s="87">
        <v>1.5137E-3</v>
      </c>
      <c r="E30" s="86">
        <v>0.77562140000000002</v>
      </c>
      <c r="F30" s="88">
        <v>0.20150409999999999</v>
      </c>
      <c r="G30" s="87">
        <v>4.2573999999999997E-3</v>
      </c>
      <c r="H30" s="88">
        <v>0.24574550000000001</v>
      </c>
      <c r="I30" s="87">
        <v>9.6664000000000003E-3</v>
      </c>
      <c r="J30" s="88">
        <v>0.18831880000000001</v>
      </c>
      <c r="K30" s="87">
        <v>1.4930499999999999E-2</v>
      </c>
      <c r="L30" s="88">
        <v>0.14005299999999998</v>
      </c>
      <c r="M30" s="89">
        <f>G30+I30+K30</f>
        <v>2.8854299999999999E-2</v>
      </c>
      <c r="N30" s="86">
        <v>0.1296485</v>
      </c>
      <c r="P30" s="85">
        <v>1882</v>
      </c>
      <c r="Q30" s="86">
        <f>1-T30-AC30</f>
        <v>0.28153182539682542</v>
      </c>
      <c r="R30" s="87">
        <f>Q30-S30</f>
        <v>2.153182539682541E-2</v>
      </c>
      <c r="S30" s="87">
        <v>0.26</v>
      </c>
      <c r="T30" s="86">
        <f>'DetailsTS10.4(1)'!E30/(1+'DetailsTS10.4(1)'!$S30)</f>
        <v>0.61557253968253967</v>
      </c>
      <c r="U30" s="88">
        <f>'DetailsTS10.4(1)'!F30/(1+'DetailsTS10.4(1)'!$S30)</f>
        <v>0.15992388888888889</v>
      </c>
      <c r="V30" s="87">
        <f>'DetailsTS10.4(1)'!G30/(1+'DetailsTS10.4(1)'!$S30)</f>
        <v>3.3788888888888887E-3</v>
      </c>
      <c r="W30" s="88">
        <f>'DetailsTS10.4(1)'!H30/(1+'DetailsTS10.4(1)'!$S30)</f>
        <v>0.1950361111111111</v>
      </c>
      <c r="X30" s="87">
        <f>'DetailsTS10.4(1)'!I30/(1+'DetailsTS10.4(1)'!$S30)</f>
        <v>7.6717460317460321E-3</v>
      </c>
      <c r="Y30" s="88">
        <f>'DetailsTS10.4(1)'!J30/(1+'DetailsTS10.4(1)'!$S30)</f>
        <v>0.14945936507936508</v>
      </c>
      <c r="Z30" s="87">
        <f>'DetailsTS10.4(1)'!K30/(1+'DetailsTS10.4(1)'!$S30)</f>
        <v>1.1849603174603174E-2</v>
      </c>
      <c r="AA30" s="88">
        <f>'DetailsTS10.4(1)'!L30/(1+'DetailsTS10.4(1)'!$S30)</f>
        <v>0.11115317460317459</v>
      </c>
      <c r="AB30" s="89">
        <f>'DetailsTS10.4(1)'!M30/(1+'DetailsTS10.4(1)'!$S30)</f>
        <v>2.2900238095238095E-2</v>
      </c>
      <c r="AC30" s="86">
        <f>'DetailsTS10.4(1)'!N30/(1+'DetailsTS10.4(1)'!$S30)</f>
        <v>0.10289563492063492</v>
      </c>
      <c r="AE30" s="94">
        <f>Q30+T30+AC30</f>
        <v>1</v>
      </c>
    </row>
    <row r="31" spans="1:31" ht="15.6">
      <c r="A31" s="85">
        <v>1912</v>
      </c>
      <c r="B31" s="86">
        <v>0.3131449</v>
      </c>
      <c r="C31" s="87">
        <v>6.9927100000000006E-2</v>
      </c>
      <c r="D31" s="87">
        <v>0.24321780000000001</v>
      </c>
      <c r="E31" s="86">
        <v>0.58325329999999997</v>
      </c>
      <c r="F31" s="88">
        <v>0.1249325</v>
      </c>
      <c r="G31" s="87">
        <v>7.6793E-3</v>
      </c>
      <c r="H31" s="88">
        <v>0.14436769999999999</v>
      </c>
      <c r="I31" s="87">
        <v>1.9695500000000001E-2</v>
      </c>
      <c r="J31" s="88">
        <v>0.1385132</v>
      </c>
      <c r="K31" s="87">
        <v>3.5036900000000003E-2</v>
      </c>
      <c r="L31" s="88">
        <v>0.17543999999999998</v>
      </c>
      <c r="M31" s="89">
        <f>G31+I31+K31</f>
        <v>6.2411700000000001E-2</v>
      </c>
      <c r="N31" s="86">
        <v>0.10360179999999999</v>
      </c>
      <c r="P31" s="85">
        <v>1912</v>
      </c>
      <c r="Q31" s="86">
        <v>0.3131449</v>
      </c>
      <c r="R31" s="87">
        <v>6.9927100000000006E-2</v>
      </c>
      <c r="S31" s="87">
        <v>0.24321780000000001</v>
      </c>
      <c r="T31" s="86">
        <v>0.58325329999999997</v>
      </c>
      <c r="U31" s="88">
        <v>0.1249325</v>
      </c>
      <c r="V31" s="87">
        <v>7.6793E-3</v>
      </c>
      <c r="W31" s="88">
        <v>0.14436769999999999</v>
      </c>
      <c r="X31" s="87">
        <v>1.9695500000000001E-2</v>
      </c>
      <c r="Y31" s="88">
        <v>0.1385132</v>
      </c>
      <c r="Z31" s="87">
        <v>3.5036900000000003E-2</v>
      </c>
      <c r="AA31" s="88">
        <v>0.17543999999999998</v>
      </c>
      <c r="AB31" s="89">
        <f>V31+X31+Z31</f>
        <v>6.2411700000000001E-2</v>
      </c>
      <c r="AC31" s="86">
        <v>0.10360179999999999</v>
      </c>
      <c r="AE31" s="94">
        <f>Q31+T31+AC31</f>
        <v>0.99999999999999989</v>
      </c>
    </row>
    <row r="32" spans="1:31" ht="16.2" thickBot="1">
      <c r="A32" s="92"/>
      <c r="B32" s="93"/>
      <c r="C32" s="93"/>
      <c r="D32" s="93"/>
      <c r="E32" s="93"/>
      <c r="F32" s="93"/>
      <c r="G32" s="93"/>
      <c r="H32" s="93"/>
      <c r="I32" s="93"/>
      <c r="J32" s="93"/>
      <c r="K32" s="93"/>
      <c r="L32" s="93"/>
      <c r="M32" s="93"/>
      <c r="N32" s="93"/>
      <c r="P32" s="92"/>
      <c r="Q32" s="93"/>
      <c r="R32" s="93"/>
      <c r="S32" s="93"/>
      <c r="T32" s="93"/>
      <c r="U32" s="93"/>
      <c r="V32" s="93"/>
      <c r="W32" s="93"/>
      <c r="X32" s="93"/>
      <c r="Y32" s="93"/>
      <c r="Z32" s="93"/>
      <c r="AA32" s="93"/>
      <c r="AB32" s="93"/>
      <c r="AC32" s="93"/>
      <c r="AE32" s="94"/>
    </row>
    <row r="33" spans="1:29" ht="16.2" thickTop="1" thickBot="1">
      <c r="A33" s="240" t="s">
        <v>84</v>
      </c>
      <c r="B33" s="241"/>
      <c r="C33" s="241"/>
      <c r="D33" s="241"/>
      <c r="E33" s="241"/>
      <c r="F33" s="241"/>
      <c r="G33" s="241"/>
      <c r="H33" s="241"/>
      <c r="I33" s="241"/>
      <c r="J33" s="241"/>
      <c r="K33" s="241"/>
      <c r="L33" s="241"/>
      <c r="M33" s="241"/>
      <c r="N33" s="241"/>
      <c r="P33" s="260" t="s">
        <v>84</v>
      </c>
      <c r="Q33" s="241"/>
      <c r="R33" s="241"/>
      <c r="S33" s="241"/>
      <c r="T33" s="241"/>
      <c r="U33" s="241"/>
      <c r="V33" s="241"/>
      <c r="W33" s="241"/>
      <c r="X33" s="241"/>
      <c r="Y33" s="241"/>
      <c r="Z33" s="241"/>
      <c r="AA33" s="241"/>
      <c r="AB33" s="241"/>
      <c r="AC33" s="241"/>
    </row>
    <row r="34" spans="1:29" ht="16.2" thickTop="1" thickBot="1">
      <c r="A34" s="242" t="s">
        <v>85</v>
      </c>
      <c r="B34" s="243"/>
      <c r="C34" s="243"/>
      <c r="D34" s="243"/>
      <c r="E34" s="243"/>
      <c r="F34" s="243"/>
      <c r="G34" s="243"/>
      <c r="H34" s="244"/>
      <c r="I34" s="244"/>
      <c r="J34" s="244"/>
      <c r="K34" s="244"/>
      <c r="L34" s="244"/>
      <c r="M34" s="244"/>
      <c r="N34" s="244"/>
      <c r="P34" s="242" t="s">
        <v>85</v>
      </c>
      <c r="Q34" s="243"/>
      <c r="R34" s="243"/>
      <c r="S34" s="243"/>
      <c r="T34" s="243"/>
      <c r="U34" s="243"/>
      <c r="V34" s="243"/>
      <c r="W34" s="244"/>
      <c r="X34" s="244"/>
      <c r="Y34" s="244"/>
      <c r="Z34" s="244"/>
      <c r="AA34" s="244"/>
      <c r="AB34" s="244"/>
      <c r="AC34" s="244"/>
    </row>
    <row r="35" spans="1:29" ht="15.6" thickTop="1"/>
  </sheetData>
  <mergeCells count="46">
    <mergeCell ref="X6:X9"/>
    <mergeCell ref="P33:AC33"/>
    <mergeCell ref="P34:AC34"/>
    <mergeCell ref="Q22:AC22"/>
    <mergeCell ref="Q27:AC27"/>
    <mergeCell ref="Q11:AC11"/>
    <mergeCell ref="Q17:AC17"/>
    <mergeCell ref="P4:AC4"/>
    <mergeCell ref="Q5:AC5"/>
    <mergeCell ref="P6:P10"/>
    <mergeCell ref="Q6:Q9"/>
    <mergeCell ref="T6:T9"/>
    <mergeCell ref="U6:U9"/>
    <mergeCell ref="V6:V9"/>
    <mergeCell ref="Y6:Y9"/>
    <mergeCell ref="AA6:AA9"/>
    <mergeCell ref="AB6:AB9"/>
    <mergeCell ref="Q10:AC10"/>
    <mergeCell ref="W6:W9"/>
    <mergeCell ref="AC6:AC9"/>
    <mergeCell ref="Z6:Z9"/>
    <mergeCell ref="R6:R9"/>
    <mergeCell ref="S6:S9"/>
    <mergeCell ref="A4:N4"/>
    <mergeCell ref="B5:N5"/>
    <mergeCell ref="A6:A10"/>
    <mergeCell ref="B6:B9"/>
    <mergeCell ref="E6:E9"/>
    <mergeCell ref="F6:F9"/>
    <mergeCell ref="G6:G9"/>
    <mergeCell ref="J6:J9"/>
    <mergeCell ref="L6:L9"/>
    <mergeCell ref="M6:M9"/>
    <mergeCell ref="B10:N10"/>
    <mergeCell ref="H6:H9"/>
    <mergeCell ref="N6:N9"/>
    <mergeCell ref="K6:K9"/>
    <mergeCell ref="C6:C9"/>
    <mergeCell ref="D6:D9"/>
    <mergeCell ref="I6:I9"/>
    <mergeCell ref="A33:N33"/>
    <mergeCell ref="A34:N34"/>
    <mergeCell ref="B22:N22"/>
    <mergeCell ref="B27:N27"/>
    <mergeCell ref="B11:N11"/>
    <mergeCell ref="B17:N17"/>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U30"/>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B23" sqref="B23:N23"/>
    </sheetView>
  </sheetViews>
  <sheetFormatPr baseColWidth="10" defaultColWidth="10.77734375" defaultRowHeight="15"/>
  <cols>
    <col min="1" max="1" width="7.77734375" style="76" customWidth="1"/>
    <col min="2" max="2" width="9.77734375" style="76" customWidth="1"/>
    <col min="3" max="4" width="7.77734375" style="76" customWidth="1"/>
    <col min="5" max="5" width="8.77734375" style="76" customWidth="1"/>
    <col min="6" max="7" width="7.77734375" style="76" customWidth="1"/>
    <col min="8" max="8" width="8.33203125" style="76" customWidth="1"/>
    <col min="9" max="9" width="7.77734375" style="76" customWidth="1"/>
    <col min="10" max="10" width="8.33203125" style="76" customWidth="1"/>
    <col min="11" max="12" width="7.77734375" style="76" customWidth="1"/>
    <col min="13" max="13" width="8.77734375" style="76" customWidth="1"/>
    <col min="14" max="14" width="7.77734375" style="76" customWidth="1"/>
    <col min="15" max="21" width="5.77734375" style="76" customWidth="1"/>
    <col min="22" max="25" width="8.33203125" style="76" customWidth="1"/>
    <col min="26" max="29" width="13.109375" style="76" customWidth="1"/>
    <col min="30" max="16384" width="10.77734375" style="76"/>
  </cols>
  <sheetData>
    <row r="1" spans="1:21">
      <c r="A1" s="74"/>
      <c r="B1" s="75"/>
      <c r="C1" s="75"/>
      <c r="D1" s="75"/>
      <c r="E1" s="75"/>
      <c r="F1" s="75"/>
      <c r="G1" s="75"/>
      <c r="H1" s="75"/>
      <c r="I1" s="75"/>
      <c r="J1" s="75"/>
      <c r="K1" s="75"/>
      <c r="L1" s="75"/>
      <c r="M1" s="75"/>
      <c r="N1" s="75"/>
    </row>
    <row r="2" spans="1:21">
      <c r="A2" s="74"/>
      <c r="B2" s="75"/>
      <c r="C2" s="75"/>
      <c r="D2" s="75"/>
      <c r="E2" s="75"/>
      <c r="F2" s="75"/>
      <c r="G2" s="75"/>
      <c r="H2" s="75"/>
      <c r="I2" s="75"/>
      <c r="J2" s="75"/>
      <c r="K2" s="75"/>
      <c r="L2" s="75"/>
      <c r="M2" s="75"/>
      <c r="N2" s="75"/>
    </row>
    <row r="3" spans="1:21" ht="15.6" thickBot="1">
      <c r="A3" s="75"/>
      <c r="B3" s="75"/>
      <c r="C3" s="75"/>
      <c r="D3" s="75"/>
      <c r="E3" s="75"/>
      <c r="F3" s="75"/>
      <c r="G3" s="75"/>
      <c r="H3" s="75"/>
      <c r="I3" s="75"/>
      <c r="J3" s="75"/>
      <c r="K3" s="75"/>
      <c r="L3" s="75"/>
      <c r="M3" s="75"/>
      <c r="N3" s="75"/>
    </row>
    <row r="4" spans="1:21" ht="30" customHeight="1" thickTop="1" thickBot="1">
      <c r="A4" s="148" t="s">
        <v>141</v>
      </c>
      <c r="B4" s="149"/>
      <c r="C4" s="149"/>
      <c r="D4" s="149"/>
      <c r="E4" s="149"/>
      <c r="F4" s="149"/>
      <c r="G4" s="149"/>
      <c r="H4" s="149"/>
      <c r="I4" s="149"/>
      <c r="J4" s="149"/>
      <c r="K4" s="149"/>
      <c r="L4" s="149"/>
      <c r="M4" s="149"/>
      <c r="N4" s="150"/>
    </row>
    <row r="5" spans="1:21" ht="18" customHeight="1" thickTop="1" thickBot="1">
      <c r="A5" s="113"/>
      <c r="B5" s="151"/>
      <c r="C5" s="151"/>
      <c r="D5" s="151"/>
      <c r="E5" s="151"/>
      <c r="F5" s="151"/>
      <c r="G5" s="151"/>
      <c r="H5" s="151"/>
      <c r="I5" s="151"/>
      <c r="J5" s="151"/>
      <c r="K5" s="151"/>
      <c r="L5" s="151"/>
      <c r="M5" s="151"/>
      <c r="N5" s="152"/>
      <c r="O5" s="78"/>
      <c r="P5" s="78"/>
    </row>
    <row r="6" spans="1:21" ht="18" customHeight="1" thickTop="1">
      <c r="A6" s="153"/>
      <c r="B6" s="156" t="s">
        <v>96</v>
      </c>
      <c r="C6" s="177" t="s">
        <v>97</v>
      </c>
      <c r="D6" s="145" t="s">
        <v>98</v>
      </c>
      <c r="E6" s="159" t="s">
        <v>99</v>
      </c>
      <c r="F6" s="162" t="s">
        <v>100</v>
      </c>
      <c r="G6" s="209" t="s">
        <v>132</v>
      </c>
      <c r="H6" s="162" t="s">
        <v>101</v>
      </c>
      <c r="I6" s="209" t="s">
        <v>123</v>
      </c>
      <c r="J6" s="162" t="s">
        <v>134</v>
      </c>
      <c r="K6" s="209" t="s">
        <v>135</v>
      </c>
      <c r="L6" s="171" t="s">
        <v>133</v>
      </c>
      <c r="M6" s="214" t="s">
        <v>124</v>
      </c>
      <c r="N6" s="168" t="s">
        <v>104</v>
      </c>
      <c r="O6" s="79"/>
      <c r="P6" s="79"/>
      <c r="Q6" s="79"/>
      <c r="R6" s="79"/>
      <c r="S6" s="79"/>
      <c r="T6" s="79"/>
      <c r="U6" s="79"/>
    </row>
    <row r="7" spans="1:21" ht="18" customHeight="1">
      <c r="A7" s="154"/>
      <c r="B7" s="157"/>
      <c r="C7" s="178"/>
      <c r="D7" s="146"/>
      <c r="E7" s="160"/>
      <c r="F7" s="163"/>
      <c r="G7" s="210"/>
      <c r="H7" s="163"/>
      <c r="I7" s="210"/>
      <c r="J7" s="163"/>
      <c r="K7" s="210"/>
      <c r="L7" s="172"/>
      <c r="M7" s="215"/>
      <c r="N7" s="169"/>
      <c r="O7" s="79"/>
      <c r="P7" s="79"/>
      <c r="Q7" s="79"/>
      <c r="R7" s="79"/>
      <c r="S7" s="79"/>
      <c r="T7" s="79"/>
      <c r="U7" s="79"/>
    </row>
    <row r="8" spans="1:21" ht="18" customHeight="1">
      <c r="A8" s="154"/>
      <c r="B8" s="157"/>
      <c r="C8" s="178"/>
      <c r="D8" s="146"/>
      <c r="E8" s="160"/>
      <c r="F8" s="163"/>
      <c r="G8" s="210"/>
      <c r="H8" s="163"/>
      <c r="I8" s="210"/>
      <c r="J8" s="163"/>
      <c r="K8" s="210"/>
      <c r="L8" s="172"/>
      <c r="M8" s="215"/>
      <c r="N8" s="169"/>
      <c r="O8" s="79"/>
      <c r="P8" s="79"/>
      <c r="Q8" s="79"/>
      <c r="R8" s="79"/>
      <c r="S8" s="79"/>
      <c r="T8" s="79"/>
      <c r="U8" s="79"/>
    </row>
    <row r="9" spans="1:21" ht="18" customHeight="1">
      <c r="A9" s="154"/>
      <c r="B9" s="157"/>
      <c r="C9" s="178"/>
      <c r="D9" s="146"/>
      <c r="E9" s="160"/>
      <c r="F9" s="163"/>
      <c r="G9" s="210"/>
      <c r="H9" s="163"/>
      <c r="I9" s="210"/>
      <c r="J9" s="163"/>
      <c r="K9" s="210"/>
      <c r="L9" s="172"/>
      <c r="M9" s="215"/>
      <c r="N9" s="169"/>
      <c r="O9" s="79"/>
      <c r="P9" s="79"/>
      <c r="Q9" s="79"/>
      <c r="R9" s="79"/>
      <c r="S9" s="79"/>
      <c r="T9" s="79"/>
      <c r="U9" s="79"/>
    </row>
    <row r="10" spans="1:21" ht="18" customHeight="1" thickBot="1">
      <c r="A10" s="155"/>
      <c r="B10" s="158"/>
      <c r="C10" s="179"/>
      <c r="D10" s="147"/>
      <c r="E10" s="161"/>
      <c r="F10" s="164"/>
      <c r="G10" s="211"/>
      <c r="H10" s="212"/>
      <c r="I10" s="211"/>
      <c r="J10" s="212"/>
      <c r="K10" s="213"/>
      <c r="L10" s="173"/>
      <c r="M10" s="216"/>
      <c r="N10" s="170"/>
      <c r="O10" s="79"/>
      <c r="P10" s="79"/>
      <c r="Q10" s="79"/>
      <c r="R10" s="79"/>
      <c r="S10" s="79"/>
      <c r="T10" s="79"/>
      <c r="U10" s="79"/>
    </row>
    <row r="11" spans="1:21" ht="18" customHeight="1" thickTop="1">
      <c r="A11" s="100"/>
      <c r="B11" s="180" t="s">
        <v>105</v>
      </c>
      <c r="C11" s="180"/>
      <c r="D11" s="180"/>
      <c r="E11" s="180"/>
      <c r="F11" s="180"/>
      <c r="G11" s="180"/>
      <c r="H11" s="180"/>
      <c r="I11" s="180"/>
      <c r="J11" s="180"/>
      <c r="K11" s="180"/>
      <c r="L11" s="180"/>
      <c r="M11" s="180"/>
      <c r="N11" s="181"/>
      <c r="O11" s="79"/>
      <c r="P11" s="79"/>
      <c r="Q11" s="79"/>
      <c r="R11" s="79"/>
      <c r="S11" s="79"/>
      <c r="T11" s="79"/>
      <c r="U11" s="79"/>
    </row>
    <row r="12" spans="1:21" ht="15" customHeight="1">
      <c r="A12" s="85">
        <v>1872</v>
      </c>
      <c r="B12" s="95">
        <f>1-E12-N12</f>
        <v>0.41544203539822999</v>
      </c>
      <c r="C12" s="87">
        <f>B12-D12</f>
        <v>0.28544203539822999</v>
      </c>
      <c r="D12" s="96">
        <v>0.13</v>
      </c>
      <c r="E12" s="86">
        <f>'DetailsTS10.4(1)'!E13/(1+'DetailsTS10.4(2)'!$D12)</f>
        <v>0.5609370796460178</v>
      </c>
      <c r="F12" s="97">
        <f>'DetailsTS10.4(1)'!F13/(1+'DetailsTS10.4(2)'!$D12)</f>
        <v>0.1537612389380531</v>
      </c>
      <c r="G12" s="98">
        <f>'DetailsTS10.4(1)'!G13/(1+'DetailsTS10.4(2)'!$D12)</f>
        <v>1.1419557522123895E-2</v>
      </c>
      <c r="H12" s="88">
        <f>'DetailsTS10.4(1)'!H13/(1+'DetailsTS10.4(2)'!$D12)</f>
        <v>0.1881161946902655</v>
      </c>
      <c r="I12" s="87">
        <f>'DetailsTS10.4(1)'!I13/(1+'DetailsTS10.4(2)'!$D12)</f>
        <v>1.658203539823009E-2</v>
      </c>
      <c r="J12" s="97">
        <f>'DetailsTS10.4(1)'!J13/(1+'DetailsTS10.4(2)'!$D12)</f>
        <v>0.12981805309734515</v>
      </c>
      <c r="K12" s="98">
        <f>'DetailsTS10.4(1)'!K13/(1+'DetailsTS10.4(2)'!$D12)</f>
        <v>3.4543982300884957E-2</v>
      </c>
      <c r="L12" s="99">
        <f>'DetailsTS10.4(1)'!L13/(1+'DetailsTS10.4(2)'!$D12)</f>
        <v>8.9241592920353982E-2</v>
      </c>
      <c r="M12" s="89">
        <f>'DetailsTS10.4(1)'!M13/(1+'DetailsTS10.4(2)'!$D12)</f>
        <v>6.254557522123895E-2</v>
      </c>
      <c r="N12" s="101">
        <f>'DetailsTS10.4(1)'!N13/(1+'DetailsTS10.4(2)'!$D12)</f>
        <v>2.3620884955752215E-2</v>
      </c>
      <c r="O12" s="90"/>
      <c r="P12" s="90"/>
    </row>
    <row r="13" spans="1:21" ht="15" customHeight="1">
      <c r="A13" s="85">
        <v>1882</v>
      </c>
      <c r="B13" s="95">
        <f>1-E13-N13</f>
        <v>0.41079963963963967</v>
      </c>
      <c r="C13" s="87">
        <f>B13-D13</f>
        <v>0.30079963963963968</v>
      </c>
      <c r="D13" s="96">
        <v>0.11</v>
      </c>
      <c r="E13" s="86">
        <f>'DetailsTS10.4(1)'!E14/(1+'DetailsTS10.4(2)'!$D13)</f>
        <v>0.56791828828828828</v>
      </c>
      <c r="F13" s="97">
        <f>'DetailsTS10.4(1)'!F14/(1+'DetailsTS10.4(2)'!$D13)</f>
        <v>0.15868414414414414</v>
      </c>
      <c r="G13" s="98">
        <f>'DetailsTS10.4(1)'!G14/(1+'DetailsTS10.4(2)'!$D13)</f>
        <v>1.771099099099099E-2</v>
      </c>
      <c r="H13" s="88">
        <f>'DetailsTS10.4(1)'!H14/(1+'DetailsTS10.4(2)'!$D13)</f>
        <v>0.18553639639639638</v>
      </c>
      <c r="I13" s="87">
        <f>'DetailsTS10.4(1)'!I14/(1+'DetailsTS10.4(2)'!$D13)</f>
        <v>2.2340270270270267E-2</v>
      </c>
      <c r="J13" s="97">
        <f>'DetailsTS10.4(1)'!J14/(1+'DetailsTS10.4(2)'!$D13)</f>
        <v>0.14801639639639638</v>
      </c>
      <c r="K13" s="98">
        <f>'DetailsTS10.4(1)'!K14/(1+'DetailsTS10.4(2)'!$D13)</f>
        <v>3.0488558558558556E-2</v>
      </c>
      <c r="L13" s="99">
        <f>'DetailsTS10.4(1)'!L14/(1+'DetailsTS10.4(2)'!$D13)</f>
        <v>7.5681351351351345E-2</v>
      </c>
      <c r="M13" s="89">
        <f>'DetailsTS10.4(1)'!M14/(1+'DetailsTS10.4(2)'!$D13)</f>
        <v>7.0539819819819813E-2</v>
      </c>
      <c r="N13" s="101">
        <f>'DetailsTS10.4(1)'!N14/(1+'DetailsTS10.4(2)'!$D13)</f>
        <v>2.128207207207207E-2</v>
      </c>
      <c r="O13" s="90"/>
      <c r="P13" s="90"/>
    </row>
    <row r="14" spans="1:21" ht="18" customHeight="1" thickBot="1">
      <c r="A14" s="102">
        <v>1912</v>
      </c>
      <c r="B14" s="103">
        <v>0.35703940000000001</v>
      </c>
      <c r="C14" s="104">
        <v>0.24580589999999999</v>
      </c>
      <c r="D14" s="105">
        <v>0.1112335</v>
      </c>
      <c r="E14" s="106">
        <v>0.61528859999999996</v>
      </c>
      <c r="F14" s="107">
        <v>0.2019995</v>
      </c>
      <c r="G14" s="108">
        <v>6.6466899999999995E-2</v>
      </c>
      <c r="H14" s="109">
        <v>0.18505489999999999</v>
      </c>
      <c r="I14" s="104">
        <v>4.5728699999999997E-2</v>
      </c>
      <c r="J14" s="107">
        <v>0.14214209999999999</v>
      </c>
      <c r="K14" s="108">
        <v>8.8534000000000002E-2</v>
      </c>
      <c r="L14" s="110">
        <v>8.6092100000000005E-2</v>
      </c>
      <c r="M14" s="111">
        <f>G14+I14+K14</f>
        <v>0.20072960000000001</v>
      </c>
      <c r="N14" s="112">
        <v>2.7671999999999999E-2</v>
      </c>
      <c r="O14" s="90"/>
      <c r="P14" s="90"/>
    </row>
    <row r="15" spans="1:21" ht="16.05" customHeight="1" thickTop="1">
      <c r="A15" s="100"/>
      <c r="B15" s="180" t="s">
        <v>106</v>
      </c>
      <c r="C15" s="180"/>
      <c r="D15" s="180"/>
      <c r="E15" s="180"/>
      <c r="F15" s="180"/>
      <c r="G15" s="180"/>
      <c r="H15" s="180"/>
      <c r="I15" s="180"/>
      <c r="J15" s="180"/>
      <c r="K15" s="180"/>
      <c r="L15" s="180"/>
      <c r="M15" s="180"/>
      <c r="N15" s="181"/>
    </row>
    <row r="16" spans="1:21" ht="15.6">
      <c r="A16" s="85">
        <v>1872</v>
      </c>
      <c r="B16" s="95">
        <f>1-E16-N16</f>
        <v>0.4335156637168141</v>
      </c>
      <c r="C16" s="87">
        <f>B16-D16</f>
        <v>0.3035156637168141</v>
      </c>
      <c r="D16" s="96">
        <v>0.13</v>
      </c>
      <c r="E16" s="86">
        <f>'DetailsTS10.4(1)'!E19/(1+'DetailsTS10.4(2)'!$D16)</f>
        <v>0.54890106194690269</v>
      </c>
      <c r="F16" s="97">
        <f>'DetailsTS10.4(1)'!F19/(1+'DetailsTS10.4(2)'!$D16)</f>
        <v>0.16345336283185843</v>
      </c>
      <c r="G16" s="98">
        <f>'DetailsTS10.4(1)'!G19/(1+'DetailsTS10.4(2)'!$D16)</f>
        <v>1.3867876106194691E-2</v>
      </c>
      <c r="H16" s="88">
        <f>'DetailsTS10.4(1)'!H19/(1+'DetailsTS10.4(2)'!$D16)</f>
        <v>0.15584530973451327</v>
      </c>
      <c r="I16" s="87">
        <f>'DetailsTS10.4(1)'!I19/(1+'DetailsTS10.4(2)'!$D16)</f>
        <v>1.9679469026548674E-2</v>
      </c>
      <c r="J16" s="97">
        <f>'DetailsTS10.4(1)'!J19/(1+'DetailsTS10.4(2)'!$D16)</f>
        <v>0.12672247787610622</v>
      </c>
      <c r="K16" s="98">
        <f>'DetailsTS10.4(1)'!K19/(1+'DetailsTS10.4(2)'!$D16)</f>
        <v>4.2391504424778764E-2</v>
      </c>
      <c r="L16" s="99">
        <f>'DetailsTS10.4(1)'!L19/(1+'DetailsTS10.4(2)'!$D16)</f>
        <v>0.1028799115044248</v>
      </c>
      <c r="M16" s="89">
        <f>'DetailsTS10.4(1)'!M19/(1+'DetailsTS10.4(2)'!$D16)</f>
        <v>7.5938849557522128E-2</v>
      </c>
      <c r="N16" s="101">
        <f>'DetailsTS10.4(1)'!N19/(1+'DetailsTS10.4(2)'!$D16)</f>
        <v>1.7583274336283188E-2</v>
      </c>
    </row>
    <row r="17" spans="1:14" ht="15.6">
      <c r="A17" s="85">
        <v>1882</v>
      </c>
      <c r="B17" s="95">
        <f>1-E17-N17</f>
        <v>0.40604818181818186</v>
      </c>
      <c r="C17" s="87">
        <f>B17-D17</f>
        <v>0.30604818181818183</v>
      </c>
      <c r="D17" s="96">
        <v>0.1</v>
      </c>
      <c r="E17" s="86">
        <f>'DetailsTS10.4(1)'!E20/(1+'DetailsTS10.4(2)'!$D17)</f>
        <v>0.58007463636363632</v>
      </c>
      <c r="F17" s="97">
        <f>'DetailsTS10.4(1)'!F20/(1+'DetailsTS10.4(2)'!$D17)</f>
        <v>0.17185554545454543</v>
      </c>
      <c r="G17" s="98">
        <f>'DetailsTS10.4(1)'!G20/(1+'DetailsTS10.4(2)'!$D17)</f>
        <v>2.1738727272727271E-2</v>
      </c>
      <c r="H17" s="88">
        <f>'DetailsTS10.4(1)'!H20/(1+'DetailsTS10.4(2)'!$D17)</f>
        <v>0.17184945454545453</v>
      </c>
      <c r="I17" s="87">
        <f>'DetailsTS10.4(1)'!I20/(1+'DetailsTS10.4(2)'!$D17)</f>
        <v>2.5025090909090907E-2</v>
      </c>
      <c r="J17" s="97">
        <f>'DetailsTS10.4(1)'!J20/(1+'DetailsTS10.4(2)'!$D17)</f>
        <v>0.16178363636363635</v>
      </c>
      <c r="K17" s="98">
        <f>'DetailsTS10.4(1)'!K20/(1+'DetailsTS10.4(2)'!$D17)</f>
        <v>3.9791363636363632E-2</v>
      </c>
      <c r="L17" s="99">
        <f>'DetailsTS10.4(1)'!L20/(1+'DetailsTS10.4(2)'!$D17)</f>
        <v>7.4586090909090907E-2</v>
      </c>
      <c r="M17" s="89">
        <f>'DetailsTS10.4(1)'!M20/(1+'DetailsTS10.4(2)'!$D17)</f>
        <v>8.6555181818181809E-2</v>
      </c>
      <c r="N17" s="101">
        <f>'DetailsTS10.4(1)'!N20/(1+'DetailsTS10.4(2)'!$D17)</f>
        <v>1.3877181818181816E-2</v>
      </c>
    </row>
    <row r="18" spans="1:14" ht="16.2" thickBot="1">
      <c r="A18" s="102">
        <v>1912</v>
      </c>
      <c r="B18" s="103">
        <v>0.32478030000000002</v>
      </c>
      <c r="C18" s="104">
        <v>0.22116040000000001</v>
      </c>
      <c r="D18" s="105">
        <v>0.10362</v>
      </c>
      <c r="E18" s="106">
        <v>0.65382929999999995</v>
      </c>
      <c r="F18" s="107">
        <v>0.2430957</v>
      </c>
      <c r="G18" s="108">
        <v>9.3474600000000005E-2</v>
      </c>
      <c r="H18" s="109">
        <v>0.19087419999999999</v>
      </c>
      <c r="I18" s="104">
        <v>5.1917900000000003E-2</v>
      </c>
      <c r="J18" s="107">
        <v>0.13761010000000001</v>
      </c>
      <c r="K18" s="108">
        <v>9.5609700000000006E-2</v>
      </c>
      <c r="L18" s="110">
        <v>8.22494E-2</v>
      </c>
      <c r="M18" s="111">
        <f>G18+I18+K18</f>
        <v>0.2410022</v>
      </c>
      <c r="N18" s="112">
        <v>2.13904E-2</v>
      </c>
    </row>
    <row r="19" spans="1:14" ht="16.05" customHeight="1" thickTop="1">
      <c r="A19" s="100"/>
      <c r="B19" s="180" t="s">
        <v>107</v>
      </c>
      <c r="C19" s="180"/>
      <c r="D19" s="180"/>
      <c r="E19" s="180"/>
      <c r="F19" s="180"/>
      <c r="G19" s="180"/>
      <c r="H19" s="180"/>
      <c r="I19" s="180"/>
      <c r="J19" s="180"/>
      <c r="K19" s="180"/>
      <c r="L19" s="180"/>
      <c r="M19" s="180"/>
      <c r="N19" s="181"/>
    </row>
    <row r="20" spans="1:14" ht="15.6">
      <c r="A20" s="85">
        <v>1872</v>
      </c>
      <c r="B20" s="95">
        <f>1-E20-N20</f>
        <v>0.42041686956521734</v>
      </c>
      <c r="C20" s="87">
        <f>B20-D20</f>
        <v>0.27041686956521738</v>
      </c>
      <c r="D20" s="96">
        <v>0.15</v>
      </c>
      <c r="E20" s="86">
        <f>'DetailsTS10.4(1)'!E24/(1+'DetailsTS10.4(2)'!$D20)</f>
        <v>0.55613226086956524</v>
      </c>
      <c r="F20" s="97">
        <f>'DetailsTS10.4(1)'!F24/(1+'DetailsTS10.4(2)'!$D20)</f>
        <v>0.13950434782608695</v>
      </c>
      <c r="G20" s="98">
        <f>'DetailsTS10.4(1)'!G24/(1+'DetailsTS10.4(2)'!$D20)</f>
        <v>8.394869565217393E-3</v>
      </c>
      <c r="H20" s="88">
        <f>'DetailsTS10.4(1)'!H24/(1+'DetailsTS10.4(2)'!$D20)</f>
        <v>0.22006956521739135</v>
      </c>
      <c r="I20" s="87">
        <f>'DetailsTS10.4(1)'!I24/(1+'DetailsTS10.4(2)'!$D20)</f>
        <v>1.2674347826086958E-2</v>
      </c>
      <c r="J20" s="97">
        <f>'DetailsTS10.4(1)'!J24/(1+'DetailsTS10.4(2)'!$D20)</f>
        <v>0.12762382608695652</v>
      </c>
      <c r="K20" s="98">
        <f>'DetailsTS10.4(1)'!K24/(1+'DetailsTS10.4(2)'!$D20)</f>
        <v>2.4610608695652174E-2</v>
      </c>
      <c r="L20" s="99">
        <f>'DetailsTS10.4(1)'!L24/(1+'DetailsTS10.4(2)'!$D20)</f>
        <v>6.893452173913045E-2</v>
      </c>
      <c r="M20" s="89">
        <f>'DetailsTS10.4(1)'!M24/(1+'DetailsTS10.4(2)'!$D20)</f>
        <v>4.5679826086956525E-2</v>
      </c>
      <c r="N20" s="101">
        <f>'DetailsTS10.4(1)'!N24/(1+'DetailsTS10.4(2)'!$D20)</f>
        <v>2.3450869565217393E-2</v>
      </c>
    </row>
    <row r="21" spans="1:14" ht="15.6">
      <c r="A21" s="85">
        <v>1882</v>
      </c>
      <c r="B21" s="95">
        <f>1-E21-N21</f>
        <v>0.42961678571428574</v>
      </c>
      <c r="C21" s="87">
        <f>B21-D21</f>
        <v>0.30961678571428575</v>
      </c>
      <c r="D21" s="96">
        <v>0.12</v>
      </c>
      <c r="E21" s="86">
        <f>'DetailsTS10.4(1)'!E25/(1+'DetailsTS10.4(2)'!$D21)</f>
        <v>0.54489098214285714</v>
      </c>
      <c r="F21" s="97">
        <f>'DetailsTS10.4(1)'!F25/(1+'DetailsTS10.4(2)'!$D21)</f>
        <v>0.1396491964285714</v>
      </c>
      <c r="G21" s="98">
        <f>'DetailsTS10.4(1)'!G25/(1+'DetailsTS10.4(2)'!$D21)</f>
        <v>1.3105714285714285E-2</v>
      </c>
      <c r="H21" s="88">
        <f>'DetailsTS10.4(1)'!H25/(1+'DetailsTS10.4(2)'!$D21)</f>
        <v>0.20278937499999997</v>
      </c>
      <c r="I21" s="87">
        <f>'DetailsTS10.4(1)'!I25/(1+'DetailsTS10.4(2)'!$D21)</f>
        <v>1.9586964285714284E-2</v>
      </c>
      <c r="J21" s="97">
        <f>'DetailsTS10.4(1)'!J25/(1+'DetailsTS10.4(2)'!$D21)</f>
        <v>0.12819892857142856</v>
      </c>
      <c r="K21" s="98">
        <f>'DetailsTS10.4(1)'!K25/(1+'DetailsTS10.4(2)'!$D21)</f>
        <v>1.8859821428571427E-2</v>
      </c>
      <c r="L21" s="99">
        <f>'DetailsTS10.4(1)'!L25/(1+'DetailsTS10.4(2)'!$D21)</f>
        <v>7.4253482142857138E-2</v>
      </c>
      <c r="M21" s="89">
        <f>'DetailsTS10.4(1)'!M25/(1+'DetailsTS10.4(2)'!$D21)</f>
        <v>5.1552499999999987E-2</v>
      </c>
      <c r="N21" s="101">
        <f>'DetailsTS10.4(1)'!N25/(1+'DetailsTS10.4(2)'!$D21)</f>
        <v>2.5492232142857143E-2</v>
      </c>
    </row>
    <row r="22" spans="1:14" ht="16.2" thickBot="1">
      <c r="A22" s="102">
        <v>1912</v>
      </c>
      <c r="B22" s="103">
        <v>0.41248400000000002</v>
      </c>
      <c r="C22" s="104">
        <v>0.29625410000000002</v>
      </c>
      <c r="D22" s="105">
        <v>0.11622979999999999</v>
      </c>
      <c r="E22" s="106">
        <v>0.55384840000000002</v>
      </c>
      <c r="F22" s="107">
        <v>0.1389242</v>
      </c>
      <c r="G22" s="108">
        <v>2.5477400000000001E-2</v>
      </c>
      <c r="H22" s="109">
        <v>0.17781540000000001</v>
      </c>
      <c r="I22" s="104">
        <v>3.7049199999999997E-2</v>
      </c>
      <c r="J22" s="107">
        <v>0.14978710000000001</v>
      </c>
      <c r="K22" s="108">
        <v>7.9960100000000006E-2</v>
      </c>
      <c r="L22" s="110">
        <v>8.7321800000000005E-2</v>
      </c>
      <c r="M22" s="111">
        <f>G22+I22+K22</f>
        <v>0.14248670000000002</v>
      </c>
      <c r="N22" s="112">
        <v>3.3667599999999999E-2</v>
      </c>
    </row>
    <row r="23" spans="1:14" ht="16.05" customHeight="1" thickTop="1">
      <c r="A23" s="100"/>
      <c r="B23" s="180" t="s">
        <v>108</v>
      </c>
      <c r="C23" s="180"/>
      <c r="D23" s="180"/>
      <c r="E23" s="180"/>
      <c r="F23" s="180"/>
      <c r="G23" s="180"/>
      <c r="H23" s="180"/>
      <c r="I23" s="180"/>
      <c r="J23" s="180"/>
      <c r="K23" s="180"/>
      <c r="L23" s="180"/>
      <c r="M23" s="180"/>
      <c r="N23" s="181"/>
    </row>
    <row r="24" spans="1:14" ht="15.6">
      <c r="A24" s="85">
        <v>1872</v>
      </c>
      <c r="B24" s="95">
        <f>1-E24-N24</f>
        <v>0.26852460317460319</v>
      </c>
      <c r="C24" s="87">
        <f>B24-D24</f>
        <v>8.5246031746031847E-3</v>
      </c>
      <c r="D24" s="96">
        <v>0.26</v>
      </c>
      <c r="E24" s="86">
        <f>'DetailsTS10.4(1)'!E29/(1+'DetailsTS10.4(2)'!$D24)</f>
        <v>0.62422817460317459</v>
      </c>
      <c r="F24" s="97">
        <f>'DetailsTS10.4(1)'!F29/(1+'DetailsTS10.4(2)'!$D24)</f>
        <v>0.12596809523809524</v>
      </c>
      <c r="G24" s="98">
        <f>'DetailsTS10.4(1)'!G29/(1+'DetailsTS10.4(2)'!$D24)</f>
        <v>6.1035714285714287E-3</v>
      </c>
      <c r="H24" s="88">
        <f>'DetailsTS10.4(1)'!H29/(1+'DetailsTS10.4(2)'!$D24)</f>
        <v>0.24609198412698413</v>
      </c>
      <c r="I24" s="87">
        <f>'DetailsTS10.4(1)'!I29/(1+'DetailsTS10.4(2)'!$D24)</f>
        <v>1.0131111111111112E-2</v>
      </c>
      <c r="J24" s="97">
        <f>'DetailsTS10.4(1)'!J29/(1+'DetailsTS10.4(2)'!$D24)</f>
        <v>0.16122698412698411</v>
      </c>
      <c r="K24" s="98">
        <f>'DetailsTS10.4(1)'!K29/(1+'DetailsTS10.4(2)'!$D24)</f>
        <v>2.0804603174603174E-2</v>
      </c>
      <c r="L24" s="99">
        <f>'DetailsTS10.4(1)'!L29/(1+'DetailsTS10.4(2)'!$D24)</f>
        <v>9.0941111111111111E-2</v>
      </c>
      <c r="M24" s="89">
        <f>'DetailsTS10.4(1)'!M29/(1+'DetailsTS10.4(2)'!$D24)</f>
        <v>3.7039285714285719E-2</v>
      </c>
      <c r="N24" s="101">
        <f>'DetailsTS10.4(1)'!N29/(1+'DetailsTS10.4(2)'!$D24)</f>
        <v>0.10724722222222222</v>
      </c>
    </row>
    <row r="25" spans="1:14" ht="15.6">
      <c r="A25" s="85">
        <v>1882</v>
      </c>
      <c r="B25" s="95">
        <f>1-E25-N25</f>
        <v>0.28153182539682542</v>
      </c>
      <c r="C25" s="87">
        <f>B25-D25</f>
        <v>2.153182539682541E-2</v>
      </c>
      <c r="D25" s="96">
        <v>0.26</v>
      </c>
      <c r="E25" s="86">
        <f>'DetailsTS10.4(1)'!E30/(1+'DetailsTS10.4(2)'!$D25)</f>
        <v>0.61557253968253967</v>
      </c>
      <c r="F25" s="97">
        <f>'DetailsTS10.4(1)'!F30/(1+'DetailsTS10.4(2)'!$D25)</f>
        <v>0.15992388888888889</v>
      </c>
      <c r="G25" s="98">
        <f>'DetailsTS10.4(1)'!G30/(1+'DetailsTS10.4(2)'!$D25)</f>
        <v>3.3788888888888887E-3</v>
      </c>
      <c r="H25" s="88">
        <f>'DetailsTS10.4(1)'!H30/(1+'DetailsTS10.4(2)'!$D25)</f>
        <v>0.1950361111111111</v>
      </c>
      <c r="I25" s="87">
        <f>'DetailsTS10.4(1)'!I30/(1+'DetailsTS10.4(2)'!$D25)</f>
        <v>7.6717460317460321E-3</v>
      </c>
      <c r="J25" s="97">
        <f>'DetailsTS10.4(1)'!J30/(1+'DetailsTS10.4(2)'!$D25)</f>
        <v>0.14945936507936508</v>
      </c>
      <c r="K25" s="98">
        <f>'DetailsTS10.4(1)'!K30/(1+'DetailsTS10.4(2)'!$D25)</f>
        <v>1.1849603174603174E-2</v>
      </c>
      <c r="L25" s="99">
        <f>'DetailsTS10.4(1)'!L30/(1+'DetailsTS10.4(2)'!$D25)</f>
        <v>0.11115317460317459</v>
      </c>
      <c r="M25" s="89">
        <f>'DetailsTS10.4(1)'!M30/(1+'DetailsTS10.4(2)'!$D25)</f>
        <v>2.2900238095238095E-2</v>
      </c>
      <c r="N25" s="101">
        <f>'DetailsTS10.4(1)'!N30/(1+'DetailsTS10.4(2)'!$D25)</f>
        <v>0.10289563492063492</v>
      </c>
    </row>
    <row r="26" spans="1:14" ht="16.2" thickBot="1">
      <c r="A26" s="102">
        <v>1912</v>
      </c>
      <c r="B26" s="103">
        <v>0.3131449</v>
      </c>
      <c r="C26" s="104">
        <v>6.9927100000000006E-2</v>
      </c>
      <c r="D26" s="105">
        <v>0.24321780000000001</v>
      </c>
      <c r="E26" s="106">
        <v>0.58325329999999997</v>
      </c>
      <c r="F26" s="107">
        <v>0.1249325</v>
      </c>
      <c r="G26" s="108">
        <v>7.6793E-3</v>
      </c>
      <c r="H26" s="109">
        <v>0.14436769999999999</v>
      </c>
      <c r="I26" s="104">
        <v>1.9695500000000001E-2</v>
      </c>
      <c r="J26" s="107">
        <v>0.1385132</v>
      </c>
      <c r="K26" s="108">
        <v>3.5036900000000003E-2</v>
      </c>
      <c r="L26" s="110">
        <v>0.17543999999999998</v>
      </c>
      <c r="M26" s="111">
        <f>G26+I26+K26</f>
        <v>6.2411700000000001E-2</v>
      </c>
      <c r="N26" s="112">
        <v>0.10360179999999999</v>
      </c>
    </row>
    <row r="27" spans="1:14" ht="16.2" thickTop="1" thickBot="1">
      <c r="A27" s="92"/>
      <c r="B27" s="93"/>
      <c r="C27" s="93"/>
      <c r="D27" s="93"/>
      <c r="E27" s="93"/>
      <c r="F27" s="93"/>
      <c r="G27" s="93"/>
      <c r="H27" s="93"/>
      <c r="I27" s="93"/>
      <c r="J27" s="93"/>
      <c r="K27" s="93"/>
      <c r="L27" s="93"/>
      <c r="M27" s="93"/>
      <c r="N27" s="93"/>
    </row>
    <row r="28" spans="1:14" ht="16.05" customHeight="1" thickTop="1">
      <c r="A28" s="182" t="s">
        <v>125</v>
      </c>
      <c r="B28" s="183"/>
      <c r="C28" s="183"/>
      <c r="D28" s="183"/>
      <c r="E28" s="183"/>
      <c r="F28" s="183"/>
      <c r="G28" s="183"/>
      <c r="H28" s="183"/>
      <c r="I28" s="183"/>
      <c r="J28" s="183"/>
      <c r="K28" s="183"/>
      <c r="L28" s="183"/>
      <c r="M28" s="183"/>
      <c r="N28" s="184"/>
    </row>
    <row r="29" spans="1:14" ht="15.6" thickBot="1">
      <c r="A29" s="185"/>
      <c r="B29" s="186"/>
      <c r="C29" s="186"/>
      <c r="D29" s="186"/>
      <c r="E29" s="186"/>
      <c r="F29" s="186"/>
      <c r="G29" s="186"/>
      <c r="H29" s="186"/>
      <c r="I29" s="186"/>
      <c r="J29" s="186"/>
      <c r="K29" s="186"/>
      <c r="L29" s="186"/>
      <c r="M29" s="186"/>
      <c r="N29" s="187"/>
    </row>
    <row r="30" spans="1:14" ht="15.6" thickTop="1"/>
  </sheetData>
  <mergeCells count="21">
    <mergeCell ref="A28:N29"/>
    <mergeCell ref="B11:N11"/>
    <mergeCell ref="B15:N15"/>
    <mergeCell ref="M6:M10"/>
    <mergeCell ref="H6:H10"/>
    <mergeCell ref="N6:N10"/>
    <mergeCell ref="B23:N23"/>
    <mergeCell ref="J6:J10"/>
    <mergeCell ref="L6:L10"/>
    <mergeCell ref="K6:K10"/>
    <mergeCell ref="B19:N19"/>
    <mergeCell ref="F6:F10"/>
    <mergeCell ref="G6:G10"/>
    <mergeCell ref="C6:C10"/>
    <mergeCell ref="A4:N4"/>
    <mergeCell ref="B5:N5"/>
    <mergeCell ref="A6:A10"/>
    <mergeCell ref="B6:B10"/>
    <mergeCell ref="E6:E10"/>
    <mergeCell ref="D6:D10"/>
    <mergeCell ref="I6:I10"/>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Graphiques</vt:lpstr>
      </vt:variant>
      <vt:variant>
        <vt:i4>11</vt:i4>
      </vt:variant>
    </vt:vector>
  </HeadingPairs>
  <TitlesOfParts>
    <vt:vector size="20" baseType="lpstr">
      <vt:lpstr>T10.1</vt:lpstr>
      <vt:lpstr>TS10.1</vt:lpstr>
      <vt:lpstr>TS10.2</vt:lpstr>
      <vt:lpstr>TS10.3</vt:lpstr>
      <vt:lpstr>TS10.4</vt:lpstr>
      <vt:lpstr>TS10.1DetailsFR</vt:lpstr>
      <vt:lpstr>TS10.1DetailsUS</vt:lpstr>
      <vt:lpstr>DetailsTS10.4(1)</vt:lpstr>
      <vt:lpstr>DetailsTS10.4(2)</vt:lpstr>
      <vt:lpstr>F10.1</vt:lpstr>
      <vt:lpstr>F10.2</vt:lpstr>
      <vt:lpstr>F10.3</vt:lpstr>
      <vt:lpstr>F10.4</vt:lpstr>
      <vt:lpstr>F10.5</vt:lpstr>
      <vt:lpstr>F10.6</vt:lpstr>
      <vt:lpstr>F10.7</vt:lpstr>
      <vt:lpstr>F10.8</vt:lpstr>
      <vt:lpstr>F10.9</vt:lpstr>
      <vt:lpstr>F10.10</vt:lpstr>
      <vt:lpstr>F10.11</vt:lpstr>
    </vt:vector>
  </TitlesOfParts>
  <Company>PSE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t.piketty</dc:creator>
  <cp:lastModifiedBy>Thomas Piketty</cp:lastModifiedBy>
  <cp:lastPrinted>2014-01-22T23:06:30Z</cp:lastPrinted>
  <dcterms:created xsi:type="dcterms:W3CDTF">2013-03-02T11:09:49Z</dcterms:created>
  <dcterms:modified xsi:type="dcterms:W3CDTF">2014-05-26T12:52:05Z</dcterms:modified>
</cp:coreProperties>
</file>