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worksheets/sheet1.xml" ContentType="application/vnd.openxmlformats-officedocument.spreadsheetml.work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chartsheets/sheet20.xml" ContentType="application/vnd.openxmlformats-officedocument.spreadsheetml.chartsheet+xml"/>
  <Override PartName="/xl/chartsheets/sheet21.xml" ContentType="application/vnd.openxmlformats-officedocument.spreadsheetml.chartsheet+xml"/>
  <Override PartName="/xl/chartsheets/sheet22.xml" ContentType="application/vnd.openxmlformats-officedocument.spreadsheetml.chartsheet+xml"/>
  <Override PartName="/xl/chartsheets/sheet2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600" yWindow="360" windowWidth="25000" windowHeight="15200"/>
  </bookViews>
  <sheets>
    <sheet name="F11.1" sheetId="19" r:id="rId1"/>
    <sheet name="F11.2" sheetId="70" r:id="rId2"/>
    <sheet name="F11.3" sheetId="34" r:id="rId3"/>
    <sheet name="F11.4" sheetId="45" r:id="rId4"/>
    <sheet name="F11.5" sheetId="22" r:id="rId5"/>
    <sheet name="F11.6" sheetId="52" r:id="rId6"/>
    <sheet name="F11.7" sheetId="80" r:id="rId7"/>
    <sheet name="F11.8" sheetId="91" r:id="rId8"/>
    <sheet name="F11.9" sheetId="39" r:id="rId9"/>
    <sheet name="F11.10" sheetId="40" r:id="rId10"/>
    <sheet name="F11.11" sheetId="64" r:id="rId11"/>
    <sheet name="F11.12" sheetId="81" r:id="rId12"/>
    <sheet name="T11.1" sheetId="25" r:id="rId13"/>
    <sheet name="FS11.1" sheetId="72" r:id="rId14"/>
    <sheet name="FS11.2" sheetId="73" r:id="rId15"/>
    <sheet name="FS11.3" sheetId="71" r:id="rId16"/>
    <sheet name="FS11.4" sheetId="76" r:id="rId17"/>
    <sheet name="FS11.5" sheetId="77" r:id="rId18"/>
    <sheet name="FS11.6" sheetId="75" r:id="rId19"/>
    <sheet name="FS11.7" sheetId="74" r:id="rId20"/>
    <sheet name="FS11.8" sheetId="78" r:id="rId21"/>
    <sheet name="FS11.9" sheetId="88" r:id="rId22"/>
    <sheet name="FS11.10" sheetId="89" r:id="rId23"/>
    <sheet name="FS11.11" sheetId="90" r:id="rId24"/>
    <sheet name="TS11.1" sheetId="32" r:id="rId25"/>
    <sheet name="TS11.2" sheetId="79" r:id="rId26"/>
    <sheet name="TS11.3" sheetId="87" r:id="rId27"/>
  </sheets>
  <externalReferences>
    <externalReference r:id="rId28"/>
  </externalReferences>
  <definedNames>
    <definedName name="column_head">#REF!</definedName>
    <definedName name="column_headings">#REF!</definedName>
    <definedName name="column_numbers">#REF!</definedName>
    <definedName name="data">#REF!</definedName>
    <definedName name="data2">#REF!</definedName>
    <definedName name="Diag">#REF!,#REF!</definedName>
    <definedName name="ea_flux">#REF!</definedName>
    <definedName name="Equilibre">#REF!</definedName>
    <definedName name="fig4b">#REF!</definedName>
    <definedName name="fmtr" localSheetId="26">#REF!</definedName>
    <definedName name="fmtr">#REF!</definedName>
    <definedName name="footno" localSheetId="26">#REF!</definedName>
    <definedName name="footno">#REF!</definedName>
    <definedName name="footnotes" localSheetId="26">#REF!</definedName>
    <definedName name="footnotes">#REF!</definedName>
    <definedName name="footnotes2" localSheetId="26">#REF!</definedName>
    <definedName name="footnotes2">#REF!</definedName>
    <definedName name="GEOG9703">#REF!</definedName>
    <definedName name="HTML_CodePage" hidden="1">1252</definedName>
    <definedName name="HTML_Control" localSheetId="25"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PIB">#REF!</definedName>
    <definedName name="Rentflag">IF([1]Comparison!$B$7,"","not ")</definedName>
    <definedName name="ressources">#REF!</definedName>
    <definedName name="rpflux">#REF!</definedName>
    <definedName name="rptof">#REF!</definedName>
    <definedName name="spanners_level1" localSheetId="26">#REF!</definedName>
    <definedName name="spanners_level1">#REF!</definedName>
    <definedName name="spanners_level2" localSheetId="26">#REF!</definedName>
    <definedName name="spanners_level2">#REF!</definedName>
    <definedName name="spanners_level3" localSheetId="26">#REF!</definedName>
    <definedName name="spanners_level3">#REF!</definedName>
    <definedName name="spanners_level4" localSheetId="26">#REF!</definedName>
    <definedName name="spanners_level4">#REF!</definedName>
    <definedName name="spanners_level5" localSheetId="26">#REF!</definedName>
    <definedName name="spanners_level5">#REF!</definedName>
    <definedName name="spanners_levelV" localSheetId="26">#REF!</definedName>
    <definedName name="spanners_levelV">#REF!</definedName>
    <definedName name="spanners_levelX" localSheetId="26">#REF!</definedName>
    <definedName name="spanners_levelX">#REF!</definedName>
    <definedName name="spanners_levelY" localSheetId="26">#REF!</definedName>
    <definedName name="spanners_levelY">#REF!</definedName>
    <definedName name="spanners_levelZ" localSheetId="26">#REF!</definedName>
    <definedName name="spanners_levelZ">#REF!</definedName>
    <definedName name="stub_lines">#REF!</definedName>
    <definedName name="temp" localSheetId="26">#REF!</definedName>
    <definedName name="temp">#REF!</definedName>
    <definedName name="titles">#REF!</definedName>
    <definedName name="totals">#REF!</definedName>
    <definedName name="xxx" localSheetId="26">#REF!</definedName>
    <definedName name="xxx">#REF!</definedName>
    <definedName name="Year">[1]Output!$C$4:$C$38</definedName>
    <definedName name="YearLabel">[1]Output!$B$15</definedName>
    <definedName name="_xlnm.Print_Area" localSheetId="24">'TS11.1'!$A$3:$M$39,'TS11.1'!$O$3:$X$39</definedName>
    <definedName name="_xlnm.Print_Area" localSheetId="25">'TS11.2'!$A$4:$I$34,'TS11.2'!$N$4:$R$15</definedName>
  </definedNames>
  <calcPr calcId="14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X24" i="32" l="1"/>
  <c r="W24" i="32"/>
  <c r="V24" i="32"/>
  <c r="U24" i="32"/>
  <c r="A19" i="87"/>
  <c r="E9" i="87"/>
  <c r="E10" i="87"/>
  <c r="E11" i="87"/>
  <c r="E12" i="87"/>
  <c r="E13" i="87"/>
  <c r="E14" i="87"/>
  <c r="E15" i="87"/>
  <c r="B8" i="87"/>
  <c r="E16" i="87"/>
  <c r="B9" i="87"/>
  <c r="C9" i="87"/>
  <c r="E17" i="87"/>
  <c r="B10" i="87"/>
  <c r="E18" i="87"/>
  <c r="B11" i="87"/>
  <c r="E19" i="87"/>
  <c r="B12" i="87"/>
  <c r="E20" i="87"/>
  <c r="B13" i="87"/>
  <c r="E21" i="87"/>
  <c r="B14" i="87"/>
  <c r="E22" i="87"/>
  <c r="B15" i="87"/>
  <c r="E23" i="87"/>
  <c r="B16" i="87"/>
  <c r="E24" i="87"/>
  <c r="B17" i="87"/>
  <c r="E25" i="87"/>
  <c r="B18" i="87"/>
  <c r="E26" i="87"/>
  <c r="B19" i="87"/>
  <c r="E27" i="87"/>
  <c r="E28" i="87"/>
  <c r="E29" i="87"/>
  <c r="E30" i="87"/>
  <c r="E31" i="87"/>
  <c r="E32" i="87"/>
  <c r="E33" i="87"/>
  <c r="E34" i="87"/>
  <c r="E35" i="87"/>
  <c r="E36" i="87"/>
  <c r="E37" i="87"/>
  <c r="E38" i="87"/>
  <c r="E39" i="87"/>
  <c r="E40" i="87"/>
  <c r="E41" i="87"/>
  <c r="E42" i="87"/>
  <c r="E43" i="87"/>
  <c r="E44" i="87"/>
  <c r="E45" i="87"/>
  <c r="E46" i="87"/>
  <c r="E47" i="87"/>
  <c r="E48" i="87"/>
  <c r="E49" i="87"/>
  <c r="E50" i="87"/>
  <c r="E51" i="87"/>
  <c r="E52" i="87"/>
  <c r="E53" i="87"/>
  <c r="E54" i="87"/>
  <c r="E55" i="87"/>
  <c r="E56" i="87"/>
  <c r="E57" i="87"/>
  <c r="E58" i="87"/>
  <c r="E59" i="87"/>
  <c r="E60" i="87"/>
  <c r="E61" i="87"/>
  <c r="E62" i="87"/>
  <c r="E63" i="87"/>
  <c r="E64" i="87"/>
  <c r="E65" i="87"/>
  <c r="E66" i="87"/>
  <c r="E67" i="87"/>
  <c r="E68" i="87"/>
  <c r="E69" i="87"/>
  <c r="E70" i="87"/>
  <c r="E71" i="87"/>
  <c r="E72" i="87"/>
  <c r="E73" i="87"/>
  <c r="E74" i="87"/>
  <c r="E75" i="87"/>
  <c r="E76" i="87"/>
  <c r="E77" i="87"/>
  <c r="E78" i="87"/>
  <c r="E79" i="87"/>
  <c r="E80" i="87"/>
  <c r="E81" i="87"/>
  <c r="E82" i="87"/>
  <c r="E83" i="87"/>
  <c r="E84" i="87"/>
  <c r="E85" i="87"/>
  <c r="E86" i="87"/>
  <c r="E87" i="87"/>
  <c r="E88" i="87"/>
  <c r="E89" i="87"/>
  <c r="E90" i="87"/>
  <c r="E91" i="87"/>
  <c r="E92" i="87"/>
  <c r="E93" i="87"/>
  <c r="E94" i="87"/>
  <c r="E95" i="87"/>
  <c r="E96" i="87"/>
  <c r="E97" i="87"/>
  <c r="E98" i="87"/>
  <c r="E99" i="87"/>
  <c r="E100" i="87"/>
  <c r="E101" i="87"/>
  <c r="E102" i="87"/>
  <c r="E103" i="87"/>
  <c r="E104" i="87"/>
  <c r="E105" i="87"/>
  <c r="E106" i="87"/>
  <c r="E107" i="87"/>
  <c r="E108" i="87"/>
  <c r="E109" i="87"/>
  <c r="E110" i="87"/>
  <c r="E111" i="87"/>
  <c r="E112" i="87"/>
  <c r="E113" i="87"/>
  <c r="E114" i="87"/>
  <c r="E115" i="87"/>
  <c r="E116" i="87"/>
  <c r="E117" i="87"/>
  <c r="E118" i="87"/>
  <c r="E119" i="87"/>
  <c r="E120" i="87"/>
  <c r="O30" i="32"/>
  <c r="O31" i="32"/>
  <c r="O32" i="32"/>
  <c r="O33" i="32"/>
  <c r="O34" i="32"/>
  <c r="O35" i="32"/>
  <c r="O36" i="32"/>
  <c r="O37" i="32"/>
  <c r="O38" i="32"/>
  <c r="O39" i="32"/>
  <c r="O18" i="32"/>
  <c r="O17" i="32"/>
  <c r="O16" i="32"/>
  <c r="O15" i="32"/>
  <c r="O14" i="32"/>
  <c r="O13" i="32"/>
  <c r="O12" i="32"/>
  <c r="O11" i="32"/>
  <c r="T8" i="32"/>
  <c r="S11" i="32"/>
  <c r="AB19" i="32"/>
  <c r="AB18" i="32"/>
  <c r="S12" i="32"/>
  <c r="S10" i="32"/>
  <c r="S9" i="32"/>
  <c r="S8" i="32"/>
  <c r="R8" i="32"/>
  <c r="Q8" i="32"/>
  <c r="P8" i="32"/>
  <c r="AB31" i="32"/>
  <c r="AB32" i="32"/>
  <c r="AB33" i="32"/>
  <c r="AB34" i="32"/>
  <c r="S31" i="32"/>
  <c r="S32" i="32"/>
  <c r="S30" i="32"/>
  <c r="S29" i="32"/>
  <c r="S28" i="32"/>
  <c r="S27" i="32"/>
  <c r="S26" i="32"/>
  <c r="S25" i="32"/>
  <c r="S24" i="32"/>
  <c r="S23" i="32"/>
  <c r="S22" i="32"/>
  <c r="S21" i="32"/>
  <c r="S20" i="32"/>
  <c r="S19" i="32"/>
  <c r="S18" i="32"/>
  <c r="S17" i="32"/>
  <c r="S16" i="32"/>
  <c r="S15" i="32"/>
  <c r="S14" i="32"/>
  <c r="S13" i="32"/>
  <c r="I25" i="79"/>
  <c r="H25" i="79"/>
  <c r="C34" i="79"/>
  <c r="I34" i="79"/>
  <c r="X38" i="79"/>
  <c r="I33" i="79"/>
  <c r="X37" i="79"/>
  <c r="I32" i="79"/>
  <c r="X36" i="79"/>
  <c r="I31" i="79"/>
  <c r="X35" i="79"/>
  <c r="I30" i="79"/>
  <c r="X34" i="79"/>
  <c r="I29" i="79"/>
  <c r="X33" i="79"/>
  <c r="I28" i="79"/>
  <c r="X32" i="79"/>
  <c r="I27" i="79"/>
  <c r="X31" i="79"/>
  <c r="I26" i="79"/>
  <c r="X30" i="79"/>
  <c r="A25" i="79"/>
  <c r="A26" i="79"/>
  <c r="A27" i="79"/>
  <c r="A28" i="79"/>
  <c r="A29" i="79"/>
  <c r="A30" i="79"/>
  <c r="A31" i="79"/>
  <c r="A32" i="79"/>
  <c r="A33" i="79"/>
  <c r="A34" i="79"/>
  <c r="A13" i="79"/>
  <c r="A12" i="79"/>
  <c r="A11" i="79"/>
  <c r="A10" i="79"/>
  <c r="A9" i="79"/>
  <c r="T9" i="79"/>
  <c r="U9" i="79"/>
  <c r="T10" i="79"/>
  <c r="U10" i="79"/>
  <c r="T11" i="79"/>
  <c r="U11" i="79"/>
  <c r="B9" i="79"/>
  <c r="C9" i="79"/>
  <c r="D9" i="79"/>
  <c r="E9" i="79"/>
  <c r="H9" i="79"/>
  <c r="I9" i="79"/>
  <c r="K9" i="79"/>
  <c r="L9" i="79"/>
  <c r="T12" i="79"/>
  <c r="U12" i="79"/>
  <c r="C10" i="79"/>
  <c r="D10" i="79"/>
  <c r="E10" i="79"/>
  <c r="H10" i="79"/>
  <c r="I10" i="79"/>
  <c r="K10" i="79"/>
  <c r="L10" i="79"/>
  <c r="T13" i="79"/>
  <c r="U13" i="79"/>
  <c r="B11" i="79"/>
  <c r="C11" i="79"/>
  <c r="D11" i="79"/>
  <c r="E11" i="79"/>
  <c r="H11" i="79"/>
  <c r="I11" i="79"/>
  <c r="K11" i="79"/>
  <c r="L11" i="79"/>
  <c r="T14" i="79"/>
  <c r="U14" i="79"/>
  <c r="B12" i="79"/>
  <c r="C12" i="79"/>
  <c r="D12" i="79"/>
  <c r="E12" i="79"/>
  <c r="H12" i="79"/>
  <c r="I12" i="79"/>
  <c r="K12" i="79"/>
  <c r="L12" i="79"/>
  <c r="T15" i="79"/>
  <c r="U15" i="79"/>
  <c r="B13" i="79"/>
  <c r="C13" i="79"/>
  <c r="D13" i="79"/>
  <c r="E13" i="79"/>
  <c r="H13" i="79"/>
  <c r="I13" i="79"/>
  <c r="K13" i="79"/>
  <c r="L13" i="79"/>
  <c r="B14" i="79"/>
  <c r="C14" i="79"/>
  <c r="D14" i="79"/>
  <c r="E14" i="79"/>
  <c r="H14" i="79"/>
  <c r="I14" i="79"/>
  <c r="K14" i="79"/>
  <c r="L14" i="79"/>
  <c r="B15" i="79"/>
  <c r="C15" i="79"/>
  <c r="D15" i="79"/>
  <c r="E15" i="79"/>
  <c r="H15" i="79"/>
  <c r="I15" i="79"/>
  <c r="K15" i="79"/>
  <c r="L15" i="79"/>
  <c r="D16" i="79"/>
  <c r="E16" i="79"/>
  <c r="H16" i="79"/>
  <c r="I16" i="79"/>
  <c r="K16" i="79"/>
  <c r="L16" i="79"/>
  <c r="D17" i="79"/>
  <c r="E17" i="79"/>
  <c r="H17" i="79"/>
  <c r="I17" i="79"/>
  <c r="K17" i="79"/>
  <c r="L17" i="79"/>
  <c r="D18" i="79"/>
  <c r="E18" i="79"/>
  <c r="H18" i="79"/>
  <c r="I18" i="79"/>
  <c r="K18" i="79"/>
  <c r="L18" i="79"/>
  <c r="D19" i="79"/>
  <c r="E19" i="79"/>
  <c r="H19" i="79"/>
  <c r="I19" i="79"/>
  <c r="K19" i="79"/>
  <c r="L19" i="79"/>
  <c r="D20" i="79"/>
  <c r="E20" i="79"/>
  <c r="H20" i="79"/>
  <c r="I20" i="79"/>
  <c r="K20" i="79"/>
  <c r="L20" i="79"/>
  <c r="D21" i="79"/>
  <c r="E21" i="79"/>
  <c r="H21" i="79"/>
  <c r="I21" i="79"/>
  <c r="K21" i="79"/>
  <c r="L21" i="79"/>
  <c r="D22" i="79"/>
  <c r="E22" i="79"/>
  <c r="H22" i="79"/>
  <c r="I22" i="79"/>
  <c r="K22" i="79"/>
  <c r="L22" i="79"/>
  <c r="D23" i="79"/>
  <c r="E23" i="79"/>
  <c r="H23" i="79"/>
  <c r="I23" i="79"/>
  <c r="K23" i="79"/>
  <c r="L23" i="79"/>
  <c r="D24" i="79"/>
  <c r="E24" i="79"/>
  <c r="H24" i="79"/>
  <c r="I24" i="79"/>
  <c r="K24" i="79"/>
  <c r="L24" i="79"/>
  <c r="D25" i="79"/>
  <c r="E25" i="79"/>
  <c r="F25" i="79"/>
  <c r="G25" i="79"/>
  <c r="K25" i="79"/>
  <c r="L25" i="79"/>
  <c r="D26" i="79"/>
  <c r="E26" i="79"/>
  <c r="F26" i="79"/>
  <c r="H26" i="79"/>
  <c r="K26" i="79"/>
  <c r="L26" i="79"/>
  <c r="D27" i="79"/>
  <c r="E27" i="79"/>
  <c r="F27" i="79"/>
  <c r="H27" i="79"/>
  <c r="K27" i="79"/>
  <c r="L27" i="79"/>
  <c r="D28" i="79"/>
  <c r="E28" i="79"/>
  <c r="F28" i="79"/>
  <c r="H28" i="79"/>
  <c r="K28" i="79"/>
  <c r="L28" i="79"/>
  <c r="D29" i="79"/>
  <c r="E29" i="79"/>
  <c r="F29" i="79"/>
  <c r="H29" i="79"/>
  <c r="K29" i="79"/>
  <c r="L29" i="79"/>
  <c r="D30" i="79"/>
  <c r="E30" i="79"/>
  <c r="F30" i="79"/>
  <c r="H30" i="79"/>
  <c r="K30" i="79"/>
  <c r="L30" i="79"/>
  <c r="D31" i="79"/>
  <c r="E31" i="79"/>
  <c r="F31" i="79"/>
  <c r="H31" i="79"/>
  <c r="K31" i="79"/>
  <c r="L31" i="79"/>
  <c r="D32" i="79"/>
  <c r="E32" i="79"/>
  <c r="F32" i="79"/>
  <c r="H32" i="79"/>
  <c r="K32" i="79"/>
  <c r="L32" i="79"/>
  <c r="D33" i="79"/>
  <c r="E33" i="79"/>
  <c r="F33" i="79"/>
  <c r="H33" i="79"/>
  <c r="K33" i="79"/>
  <c r="L33" i="79"/>
  <c r="D34" i="79"/>
  <c r="E34" i="79"/>
  <c r="F34" i="79"/>
  <c r="G34" i="79"/>
  <c r="H34" i="79"/>
  <c r="K34" i="79"/>
  <c r="L34" i="79"/>
  <c r="M39" i="32"/>
  <c r="L39" i="32"/>
  <c r="A18" i="32"/>
  <c r="A17" i="32"/>
  <c r="A16" i="32"/>
  <c r="A15" i="32"/>
  <c r="A14" i="32"/>
  <c r="A13" i="32"/>
  <c r="A12" i="32"/>
  <c r="A11" i="32"/>
  <c r="A30" i="32"/>
  <c r="A31" i="32"/>
  <c r="A32" i="32"/>
  <c r="A33" i="32"/>
  <c r="A34" i="32"/>
  <c r="A35" i="32"/>
  <c r="A36" i="32"/>
  <c r="A37" i="32"/>
  <c r="A38" i="32"/>
  <c r="A39" i="32"/>
</calcChain>
</file>

<file path=xl/sharedStrings.xml><?xml version="1.0" encoding="utf-8"?>
<sst xmlns="http://schemas.openxmlformats.org/spreadsheetml/2006/main" count="117" uniqueCount="102">
  <si>
    <t>Series used to construct the various figures</t>
  </si>
  <si>
    <t>Age of decedents</t>
  </si>
  <si>
    <t>Age of heirs</t>
  </si>
  <si>
    <t>%Bt/Yt simulated</t>
  </si>
  <si>
    <r>
      <t>µ</t>
    </r>
    <r>
      <rPr>
        <vertAlign val="subscript"/>
        <sz val="10"/>
        <rFont val="Arial"/>
        <family val="2"/>
      </rPr>
      <t>t</t>
    </r>
  </si>
  <si>
    <r>
      <t>B</t>
    </r>
    <r>
      <rPr>
        <vertAlign val="subscript"/>
        <sz val="10"/>
        <rFont val="Arial"/>
        <family val="2"/>
      </rPr>
      <t>t</t>
    </r>
    <r>
      <rPr>
        <sz val="10"/>
        <rFont val="Arial"/>
      </rPr>
      <t>/Y</t>
    </r>
    <r>
      <rPr>
        <vertAlign val="subscript"/>
        <sz val="10"/>
        <rFont val="Arial"/>
        <family val="2"/>
      </rPr>
      <t>t</t>
    </r>
  </si>
  <si>
    <r>
      <t>B</t>
    </r>
    <r>
      <rPr>
        <vertAlign val="subscript"/>
        <sz val="10"/>
        <rFont val="Arial"/>
        <family val="2"/>
      </rPr>
      <t>t</t>
    </r>
    <r>
      <rPr>
        <vertAlign val="superscript"/>
        <sz val="10"/>
        <rFont val="Arial"/>
        <family val="2"/>
      </rPr>
      <t>f</t>
    </r>
    <r>
      <rPr>
        <sz val="10"/>
        <rFont val="Arial"/>
      </rPr>
      <t>/Y</t>
    </r>
    <r>
      <rPr>
        <vertAlign val="subscript"/>
        <sz val="10"/>
        <rFont val="Arial"/>
        <family val="2"/>
      </rPr>
      <t>t</t>
    </r>
  </si>
  <si>
    <r>
      <t>B</t>
    </r>
    <r>
      <rPr>
        <vertAlign val="subscript"/>
        <sz val="10"/>
        <rFont val="Arial"/>
        <family val="2"/>
      </rPr>
      <t>t</t>
    </r>
    <r>
      <rPr>
        <sz val="10"/>
        <rFont val="Arial"/>
      </rPr>
      <t>/Y</t>
    </r>
    <r>
      <rPr>
        <vertAlign val="subscript"/>
        <sz val="10"/>
        <rFont val="Arial"/>
        <family val="2"/>
      </rPr>
      <t>dt</t>
    </r>
  </si>
  <si>
    <r>
      <t>B</t>
    </r>
    <r>
      <rPr>
        <vertAlign val="subscript"/>
        <sz val="10"/>
        <rFont val="Arial"/>
        <family val="2"/>
      </rPr>
      <t>t</t>
    </r>
    <r>
      <rPr>
        <vertAlign val="superscript"/>
        <sz val="10"/>
        <rFont val="Arial"/>
        <family val="2"/>
      </rPr>
      <t>f</t>
    </r>
    <r>
      <rPr>
        <sz val="10"/>
        <rFont val="Arial"/>
      </rPr>
      <t>/Y</t>
    </r>
    <r>
      <rPr>
        <vertAlign val="subscript"/>
        <sz val="10"/>
        <rFont val="Arial"/>
        <family val="2"/>
      </rPr>
      <t>dt</t>
    </r>
  </si>
  <si>
    <r>
      <t>µ</t>
    </r>
    <r>
      <rPr>
        <vertAlign val="subscript"/>
        <sz val="10"/>
        <rFont val="Arial"/>
        <family val="2"/>
      </rPr>
      <t>t</t>
    </r>
    <r>
      <rPr>
        <sz val="10"/>
        <rFont val="Arial"/>
      </rPr>
      <t>*</t>
    </r>
  </si>
  <si>
    <r>
      <t>B</t>
    </r>
    <r>
      <rPr>
        <vertAlign val="subscript"/>
        <sz val="10"/>
        <rFont val="Arial"/>
        <family val="2"/>
      </rPr>
      <t>t</t>
    </r>
    <r>
      <rPr>
        <sz val="10"/>
        <rFont val="Arial"/>
      </rPr>
      <t>/W</t>
    </r>
    <r>
      <rPr>
        <vertAlign val="subscript"/>
        <sz val="10"/>
        <rFont val="Arial"/>
        <family val="2"/>
      </rPr>
      <t>t</t>
    </r>
  </si>
  <si>
    <r>
      <t>m</t>
    </r>
    <r>
      <rPr>
        <vertAlign val="subscript"/>
        <sz val="10"/>
        <rFont val="Arial"/>
        <family val="2"/>
      </rPr>
      <t>t</t>
    </r>
  </si>
  <si>
    <t>Table A4</t>
  </si>
  <si>
    <t>Table B2</t>
  </si>
  <si>
    <t>Table C2</t>
  </si>
  <si>
    <t>Table B5</t>
  </si>
  <si>
    <t>Tables D5-D6</t>
  </si>
  <si>
    <t>Table D5-D6</t>
  </si>
  <si>
    <t>All series are extracted from Piketty 2010 appendix tables (links frozen on 15-3-2013)</t>
  </si>
  <si>
    <t>Source: Piketty 2010, Table 2</t>
  </si>
  <si>
    <t>PPVR 2011, Table B17</t>
  </si>
  <si>
    <t>PPVR 2011, Table B18</t>
  </si>
  <si>
    <t>Capitalized inheritance (PPVR definition)</t>
  </si>
  <si>
    <t>Piketty 2010 Table D9 (scenario 1)</t>
  </si>
  <si>
    <t>Piketty 2010 Table D10 (scenario 2)</t>
  </si>
  <si>
    <t>Uncapitalied inheritance (Modigliani)</t>
  </si>
  <si>
    <t>Capitalized inheritance (KS1) (Kotlikoff-Summers, r=3%, 30yrs)</t>
  </si>
  <si>
    <t>Capitalized inheritance (KS2) (Kotlikoff-Summers full returns)</t>
  </si>
  <si>
    <t>Gap PPVR vs Modigliani</t>
  </si>
  <si>
    <t>Ratio PPVR vs Modigliani</t>
  </si>
  <si>
    <t>Table numbers from Piketty 2010 "On the long run evolution of inheritance"</t>
  </si>
  <si>
    <t>Top 1% labor/ Bottom 50% labor lifetime ressources series</t>
  </si>
  <si>
    <t>Cohort fraction receiving in inheritance more than bottom 50% labor ressources (scenario 2)</t>
  </si>
  <si>
    <t>Cohort fraction receiving in inheritance more than bottom 50% labor ressources (scenario 1)</t>
  </si>
  <si>
    <t>Top 1% inheritance/Bottom 50% labor lifetime ressources series (scenario 1)</t>
  </si>
  <si>
    <t>Inheritance share in total lifetime ressources series (scenario 1)</t>
  </si>
  <si>
    <t>Inheritance share in total lifetime ressources series (scenario 2)</t>
  </si>
  <si>
    <t>Top 1% inheritance/Bottom 50% labor lifetime ressources series (scenario 2)</t>
  </si>
  <si>
    <t>Table D7, col.6</t>
  </si>
  <si>
    <t>Table D7, col.7</t>
  </si>
  <si>
    <t>Table D7, col.10</t>
  </si>
  <si>
    <t>(recomputed from top wage share series, see formulas)</t>
  </si>
  <si>
    <t>Table D7, col.11</t>
  </si>
  <si>
    <t>Average inheritance divided by average labor ressources series (scenario 1)</t>
  </si>
  <si>
    <t>Average inheritance divided by average labor ressources series (scenario 2)</t>
  </si>
  <si>
    <t>Table D8, col.6</t>
  </si>
  <si>
    <t>Table D8, col.7</t>
  </si>
  <si>
    <t>Table D8, col.10</t>
  </si>
  <si>
    <t>Table D8, col.11</t>
  </si>
  <si>
    <t>UK inheritance flow (after all adjustments, Atkinson 2012, Table 2)</t>
  </si>
  <si>
    <t>Sources</t>
  </si>
  <si>
    <t>Table 11.1. The age-wealth profile in France, 1820-2010</t>
  </si>
  <si>
    <r>
      <t xml:space="preserve">Average wealth of each age group              </t>
    </r>
    <r>
      <rPr>
        <sz val="12"/>
        <rFont val="Arial Narrow"/>
        <family val="2"/>
      </rPr>
      <t>(% of average wealth of 50-59 year-old)</t>
    </r>
  </si>
  <si>
    <t>20-29 year</t>
  </si>
  <si>
    <t>30-39 year</t>
  </si>
  <si>
    <t>40-49 year</t>
  </si>
  <si>
    <t>50-59 year</t>
  </si>
  <si>
    <t>60-69 year</t>
  </si>
  <si>
    <t>70-79 year</t>
  </si>
  <si>
    <t>80 year and over</t>
  </si>
  <si>
    <r>
      <t xml:space="preserve">In 1820, the average wealth of individuals aged 60 to 69 was 34% higher than that of 50-to-59 year-old, and the average wealth of those aged 80 and over was 53% higher than that of 50-to-59 year old. </t>
    </r>
    <r>
      <rPr>
        <sz val="10"/>
        <rFont val="Arial"/>
      </rPr>
      <t>Sources: see piketty.pse.ens.fr/capital21c.</t>
    </r>
  </si>
  <si>
    <t>Table S11.1a. The inheritance flows in France 1820-2100 (series used for figures 11.1-11.6 et 11.8)</t>
  </si>
  <si>
    <t>Annual inheritance flow       (% disposable income) (fiscal flows)</t>
  </si>
  <si>
    <t>Adult mortality rate</t>
  </si>
  <si>
    <t>Annual inheritance flows    (% national wealth) (economic flows)</t>
  </si>
  <si>
    <t>Simulated annual inheritance flow    (scenario 1)</t>
  </si>
  <si>
    <t>Simulated annual inheritance flow    (scenario 2)</t>
  </si>
  <si>
    <t>Average age at death</t>
  </si>
  <si>
    <t>Average age of the inheritors</t>
  </si>
  <si>
    <t>µ ratio between average wealth at death and average wealth of the living</t>
  </si>
  <si>
    <t>Table S11.2a. Share of inherited wealth in total wealth in France, 1850-2100                                                                                                                                                                (series used for figures 11.7 et S11.1-S11.6)</t>
  </si>
  <si>
    <t>Tableau S11.2b. Share of inherited wealth in total wealth in Paris, 1872-1937  (series used for figures S11.7-S11.8)</t>
  </si>
  <si>
    <t>Ratio µ* ratio corrected (after adding bequests, gifts)</t>
  </si>
  <si>
    <t>Top 1% wage share (from Table S8.1) (links frozen 3-19-13)</t>
  </si>
  <si>
    <t xml:space="preserve">Share of the non-capitalized inherited wealth (Modigliani) </t>
  </si>
  <si>
    <t>Share of the non-capitalized inherited wealth (Modigliani) (scenario 1)</t>
  </si>
  <si>
    <t>Share of the non-capitalized inherited wealth (Modigliani) (scenario 2)</t>
  </si>
  <si>
    <t xml:space="preserve">Share of the capitalized inherited wealth (KS1) (Kotlikoff-Summers, r=3%, 30yrs)  </t>
  </si>
  <si>
    <t xml:space="preserve">Share of the capitalized inherited wealth (PPVR definition) </t>
  </si>
  <si>
    <t>Table S11.3. Inheritance flow in the UK and in Germany, 1900-2010                                                                                                 (series used for figure 11.12)</t>
  </si>
  <si>
    <t>Table S11.1b. Inheritance and labor for cohorts born in the 1790s-2030s (series used for figures 11.9-11.11)</t>
  </si>
  <si>
    <t xml:space="preserve">Share of the capitalized inherited wealth (KS2) (Kotlikoff-Summers, observed rate of return)   </t>
  </si>
  <si>
    <r>
      <t xml:space="preserve">Annual inheritance flows    (% national income) </t>
    </r>
    <r>
      <rPr>
        <sz val="10"/>
        <rFont val="Arial"/>
      </rPr>
      <t>(economic flows)</t>
    </r>
  </si>
  <si>
    <r>
      <t xml:space="preserve">Annual inheritance flows       (% nation income) </t>
    </r>
    <r>
      <rPr>
        <sz val="10"/>
        <rFont val="Arial"/>
      </rPr>
      <t>(fiscal flows)</t>
    </r>
  </si>
  <si>
    <r>
      <t xml:space="preserve">Annual inheritance flows       (% disposable income) </t>
    </r>
    <r>
      <rPr>
        <sz val="10"/>
        <rFont val="Arial"/>
      </rPr>
      <t>(economic flows)</t>
    </r>
  </si>
  <si>
    <t>Inheritance share (% total lifetime resources: labor + inheritance) (scenario 1)</t>
  </si>
  <si>
    <t>Inheritance (% labor resources) (scenario 1)</t>
  </si>
  <si>
    <t>Living standard of the top 1% inheritance (% of the bottom 50% labor earners' lifetime resources) (scenario 1)</t>
  </si>
  <si>
    <t>Living standard of the top 1% labor earners (% of the bottom 50% labor earners' lifetime resources) (scenario 1)</t>
  </si>
  <si>
    <t>Cohort fraction receiving in inheritance more than the bottom 50% labor resources (scenario 1)</t>
  </si>
  <si>
    <t>Inheritance share (% total lifetime resources: labor + inheritance) (scenario 2)</t>
  </si>
  <si>
    <t>Inheritance (% labor resources) (scenario 2)</t>
  </si>
  <si>
    <t>Living standard of the top 1% inheritance (% of the bottom 50% labor earners' lifetime resources) (scenario 2)</t>
  </si>
  <si>
    <t>Cohort fraction receiving in inheritance more than the bottom 50% labor resources (scenario 2)</t>
  </si>
  <si>
    <t>Share of the capitalized inherited wealth (KS1) (Kotlikoff-Summers, r=3%, 30yrs) (scenario 1)</t>
  </si>
  <si>
    <t>Share of the capitalized inherited wealth (KS1) (Kotlikoff-Summers, r=3%, 30yrs) (scenario 2)</t>
  </si>
  <si>
    <t>Share of the capitalized inherited wealth (KS2) (Kotlikoff-Summers, observed rate of return) (scenario 1)</t>
  </si>
  <si>
    <t>Share of the capitalized inherited wealth (KS2) (Kotlikoff-Summers, observed rate of return) (scenario 2)</t>
  </si>
  <si>
    <t>Share of the capitalized inherited wealth (PPVR definition, estimate) (scenario 1)</t>
  </si>
  <si>
    <t>Share of the capitalized inherited wealth (PPVR definition, estimate) (scenario 2)</t>
  </si>
  <si>
    <r>
      <t xml:space="preserve"> Inheritance flow in the UK                     (% national income)              </t>
    </r>
    <r>
      <rPr>
        <sz val="10"/>
        <rFont val="Arial"/>
      </rPr>
      <t>(fiscal flow) (Atkinson)</t>
    </r>
  </si>
  <si>
    <r>
      <t xml:space="preserve">Inheritance flow in Germany                        (% national income)         </t>
    </r>
    <r>
      <rPr>
        <sz val="10"/>
        <rFont val="Arial"/>
      </rPr>
      <t>(economic flow) (Schinke)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</si>
</sst>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_-* #,##0.00\ _€_-;\-* #,##0.00\ _€_-;_-* &quot;-&quot;??\ _€_-;_-@_-"/>
    <numFmt numFmtId="165" formatCode="0.0%"/>
    <numFmt numFmtId="166" formatCode="0.0"/>
    <numFmt numFmtId="167" formatCode="\$#,##0\ ;\(\$#,##0\)"/>
    <numFmt numFmtId="168" formatCode="#,##0.0"/>
    <numFmt numFmtId="169" formatCode="#,##0.000"/>
    <numFmt numFmtId="170" formatCode="_-* #,##0.00_-;\-* #,##0.00_-;_-* &quot;-&quot;??_-;_-@_-"/>
    <numFmt numFmtId="171" formatCode="_-* #,##0_-;\-* #,##0_-;_-* &quot;-&quot;_-;_-@_-"/>
    <numFmt numFmtId="172" formatCode="_-&quot;£&quot;* #,##0.00_-;\-&quot;£&quot;* #,##0.00_-;_-&quot;£&quot;* &quot;-&quot;??_-;_-@_-"/>
    <numFmt numFmtId="173" formatCode="_-&quot;£&quot;* #,##0_-;\-&quot;£&quot;* #,##0_-;_-&quot;£&quot;* &quot;-&quot;_-;_-@_-"/>
    <numFmt numFmtId="174" formatCode="&quot;$&quot;#,##0_);\(&quot;$&quot;#,##0\)"/>
    <numFmt numFmtId="175" formatCode="General_)"/>
    <numFmt numFmtId="176" formatCode="#,##0.00__;\-#,##0.00__;#,##0.00__;@__"/>
    <numFmt numFmtId="177" formatCode="_ * #,##0.00_ ;_ * \-#,##0.00_ ;_ * &quot;-&quot;??_ ;_ @_ "/>
  </numFmts>
  <fonts count="48" x14ac:knownFonts="1">
    <font>
      <sz val="10"/>
      <name val="Arial"/>
    </font>
    <font>
      <sz val="10"/>
      <name val="Arial"/>
    </font>
    <font>
      <sz val="8"/>
      <name val="Arial"/>
      <family val="2"/>
    </font>
    <font>
      <b/>
      <sz val="10"/>
      <name val="Arial"/>
      <family val="2"/>
    </font>
    <font>
      <b/>
      <sz val="14"/>
      <name val="Arial"/>
      <family val="2"/>
    </font>
    <font>
      <sz val="12"/>
      <name val="Arial Narrow"/>
      <family val="2"/>
    </font>
    <font>
      <sz val="12"/>
      <color indexed="24"/>
      <name val="Arial"/>
      <family val="2"/>
    </font>
    <font>
      <b/>
      <sz val="8"/>
      <color indexed="24"/>
      <name val="Times New Roman"/>
      <family val="1"/>
    </font>
    <font>
      <sz val="8"/>
      <color indexed="24"/>
      <name val="Times New Roman"/>
      <family val="1"/>
    </font>
    <font>
      <sz val="12"/>
      <name val="Times New Roman"/>
      <family val="1"/>
    </font>
    <font>
      <sz val="10"/>
      <name val="Times New Roman"/>
      <family val="1"/>
    </font>
    <font>
      <sz val="7"/>
      <name val="Helvetica"/>
    </font>
    <font>
      <sz val="8"/>
      <name val="Times New Roman"/>
      <family val="1"/>
    </font>
    <font>
      <b/>
      <sz val="12"/>
      <name val="Arial"/>
      <family val="2"/>
    </font>
    <font>
      <b/>
      <sz val="12"/>
      <name val="Times New Roman"/>
      <family val="1"/>
    </font>
    <font>
      <sz val="12"/>
      <name val="Arial"/>
      <family val="2"/>
    </font>
    <font>
      <sz val="12"/>
      <name val="Times New Roman"/>
      <family val="1"/>
    </font>
    <font>
      <vertAlign val="subscript"/>
      <sz val="10"/>
      <name val="Arial"/>
      <family val="2"/>
    </font>
    <font>
      <vertAlign val="superscript"/>
      <sz val="10"/>
      <name val="Arial"/>
      <family val="2"/>
    </font>
    <font>
      <sz val="10"/>
      <name val="Arial"/>
    </font>
    <font>
      <sz val="11"/>
      <color indexed="8"/>
      <name val="Calibri"/>
      <family val="2"/>
    </font>
    <font>
      <sz val="11"/>
      <color indexed="9"/>
      <name val="Calibri"/>
      <family val="2"/>
    </font>
    <font>
      <sz val="11"/>
      <color indexed="10"/>
      <name val="Calibri"/>
      <family val="2"/>
    </font>
    <font>
      <sz val="11"/>
      <color indexed="20"/>
      <name val="Calibri"/>
      <family val="2"/>
    </font>
    <font>
      <sz val="11"/>
      <color indexed="17"/>
      <name val="Calibri"/>
      <family val="2"/>
    </font>
    <font>
      <sz val="9"/>
      <color indexed="9"/>
      <name val="Times"/>
      <family val="1"/>
    </font>
    <font>
      <b/>
      <sz val="11"/>
      <color indexed="52"/>
      <name val="Calibri"/>
      <family val="2"/>
    </font>
    <font>
      <sz val="11"/>
      <color indexed="52"/>
      <name val="Calibri"/>
      <family val="2"/>
    </font>
    <font>
      <b/>
      <sz val="11"/>
      <color indexed="9"/>
      <name val="Calibri"/>
      <family val="2"/>
    </font>
    <font>
      <sz val="9"/>
      <color indexed="8"/>
      <name val="Times"/>
      <family val="1"/>
    </font>
    <font>
      <sz val="9"/>
      <color indexed="9"/>
      <name val="Times"/>
      <family val="1"/>
    </font>
    <font>
      <sz val="8"/>
      <name val="Helvetica"/>
    </font>
    <font>
      <sz val="11"/>
      <color indexed="62"/>
      <name val="Calibri"/>
      <family val="2"/>
    </font>
    <font>
      <i/>
      <sz val="11"/>
      <color indexed="23"/>
      <name val="Calibri"/>
      <family val="2"/>
    </font>
    <font>
      <u/>
      <sz val="10"/>
      <color indexed="36"/>
      <name val="Arial"/>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sz val="12"/>
      <color indexed="8"/>
      <name val="Calibri"/>
      <family val="2"/>
    </font>
    <font>
      <sz val="9"/>
      <name val="Times New Roman"/>
      <family val="1"/>
    </font>
    <font>
      <sz val="10"/>
      <color indexed="8"/>
      <name val="Times"/>
      <family val="1"/>
    </font>
    <font>
      <sz val="9"/>
      <name val="Times"/>
    </font>
    <font>
      <sz val="12"/>
      <name val="Arial CE"/>
    </font>
    <font>
      <b/>
      <sz val="11"/>
      <color indexed="63"/>
      <name val="Calibri"/>
      <family val="2"/>
    </font>
    <font>
      <b/>
      <sz val="18"/>
      <color indexed="56"/>
      <name val="Cambria"/>
      <family val="2"/>
    </font>
    <font>
      <sz val="10"/>
      <name val="Times"/>
      <family val="1"/>
    </font>
    <font>
      <sz val="14"/>
      <name val="Arial"/>
      <family val="2"/>
    </font>
  </fonts>
  <fills count="25">
    <fill>
      <patternFill patternType="none"/>
    </fill>
    <fill>
      <patternFill patternType="gray125"/>
    </fill>
    <fill>
      <patternFill patternType="solid">
        <fgColor indexed="9"/>
      </patternFill>
    </fill>
    <fill>
      <patternFill patternType="solid">
        <fgColor indexed="47"/>
      </patternFill>
    </fill>
    <fill>
      <patternFill patternType="solid">
        <fgColor indexed="31"/>
      </patternFill>
    </fill>
    <fill>
      <patternFill patternType="solid">
        <fgColor indexed="27"/>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29"/>
      </patternFill>
    </fill>
    <fill>
      <patternFill patternType="solid">
        <fgColor indexed="51"/>
      </patternFill>
    </fill>
    <fill>
      <patternFill patternType="solid">
        <fgColor indexed="11"/>
      </patternFill>
    </fill>
    <fill>
      <patternFill patternType="solid">
        <fgColor indexed="30"/>
      </patternFill>
    </fill>
    <fill>
      <patternFill patternType="solid">
        <fgColor indexed="22"/>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s>
  <borders count="39">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top style="double">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diagonal/>
    </border>
    <border>
      <left style="thick">
        <color auto="1"/>
      </left>
      <right/>
      <top style="dashed">
        <color auto="1"/>
      </top>
      <bottom/>
      <diagonal/>
    </border>
    <border>
      <left/>
      <right style="thick">
        <color auto="1"/>
      </right>
      <top style="dashed">
        <color auto="1"/>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top/>
      <bottom style="thick">
        <color auto="1"/>
      </bottom>
      <diagonal/>
    </border>
    <border>
      <left style="thick">
        <color auto="1"/>
      </left>
      <right/>
      <top/>
      <bottom style="dashed">
        <color auto="1"/>
      </bottom>
      <diagonal/>
    </border>
    <border>
      <left/>
      <right style="thick">
        <color auto="1"/>
      </right>
      <top/>
      <bottom style="dashed">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dashed">
        <color auto="1"/>
      </top>
      <bottom/>
      <diagonal/>
    </border>
    <border>
      <left style="medium">
        <color auto="1"/>
      </left>
      <right style="medium">
        <color auto="1"/>
      </right>
      <top/>
      <bottom style="dashed">
        <color auto="1"/>
      </bottom>
      <diagonal/>
    </border>
    <border>
      <left style="medium">
        <color auto="1"/>
      </left>
      <right style="medium">
        <color auto="1"/>
      </right>
      <top/>
      <bottom style="thick">
        <color auto="1"/>
      </bottom>
      <diagonal/>
    </border>
    <border>
      <left/>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medium">
        <color auto="1"/>
      </left>
      <right style="medium">
        <color auto="1"/>
      </right>
      <top/>
      <bottom style="medium">
        <color auto="1"/>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style="thick">
        <color auto="1"/>
      </left>
      <right style="medium">
        <color auto="1"/>
      </right>
      <top style="medium">
        <color auto="1"/>
      </top>
      <bottom/>
      <diagonal/>
    </border>
    <border>
      <left style="thick">
        <color auto="1"/>
      </left>
      <right style="medium">
        <color auto="1"/>
      </right>
      <top/>
      <bottom style="medium">
        <color auto="1"/>
      </bottom>
      <diagonal/>
    </border>
  </borders>
  <cellStyleXfs count="127">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2" borderId="0" applyNumberFormat="0" applyBorder="0" applyAlignment="0" applyProtection="0"/>
    <xf numFmtId="0" fontId="20" fillId="5"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5" borderId="0" applyNumberFormat="0" applyBorder="0" applyAlignment="0" applyProtection="0"/>
    <xf numFmtId="0" fontId="20" fillId="3"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4"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1"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2"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1"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2" borderId="0" applyNumberFormat="0" applyBorder="0" applyAlignment="0" applyProtection="0"/>
    <xf numFmtId="0" fontId="21" fillId="16" borderId="0" applyNumberFormat="0" applyBorder="0" applyAlignment="0" applyProtection="0"/>
    <xf numFmtId="0" fontId="21" fillId="15"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15" borderId="0" applyNumberFormat="0" applyBorder="0" applyAlignment="0" applyProtection="0"/>
    <xf numFmtId="0" fontId="21" fillId="21" borderId="0" applyNumberFormat="0" applyBorder="0" applyAlignment="0" applyProtection="0"/>
    <xf numFmtId="0" fontId="22" fillId="0" borderId="0" applyNumberFormat="0" applyFill="0" applyBorder="0" applyAlignment="0" applyProtection="0"/>
    <xf numFmtId="0" fontId="23" fillId="6" borderId="0" applyNumberFormat="0" applyBorder="0" applyAlignment="0" applyProtection="0"/>
    <xf numFmtId="0" fontId="24" fillId="7" borderId="0" applyNumberFormat="0" applyBorder="0" applyAlignment="0" applyProtection="0"/>
    <xf numFmtId="175" fontId="25" fillId="0" borderId="0">
      <alignment vertical="top"/>
    </xf>
    <xf numFmtId="0" fontId="26" fillId="14" borderId="1" applyNumberFormat="0" applyAlignment="0" applyProtection="0"/>
    <xf numFmtId="0" fontId="26" fillId="14" borderId="1" applyNumberFormat="0" applyAlignment="0" applyProtection="0"/>
    <xf numFmtId="0" fontId="27" fillId="0" borderId="2" applyNumberFormat="0" applyFill="0" applyAlignment="0" applyProtection="0"/>
    <xf numFmtId="0" fontId="28" fillId="22" borderId="3" applyNumberFormat="0" applyAlignment="0" applyProtection="0"/>
    <xf numFmtId="171" fontId="1" fillId="0" borderId="0" applyFont="0" applyFill="0" applyBorder="0" applyAlignment="0" applyProtection="0"/>
    <xf numFmtId="170" fontId="1" fillId="0" borderId="0" applyFont="0" applyFill="0" applyBorder="0" applyAlignment="0" applyProtection="0"/>
    <xf numFmtId="3" fontId="29" fillId="0" borderId="0" applyFill="0" applyBorder="0">
      <alignment horizontal="right" vertical="top"/>
    </xf>
    <xf numFmtId="169" fontId="29" fillId="0" borderId="0" applyFill="0" applyBorder="0">
      <alignment horizontal="right" vertical="top"/>
    </xf>
    <xf numFmtId="3" fontId="29" fillId="0" borderId="0" applyFill="0" applyBorder="0">
      <alignment horizontal="right" vertical="top"/>
    </xf>
    <xf numFmtId="168" fontId="30" fillId="0" borderId="0" applyFont="0" applyFill="0" applyBorder="0">
      <alignment horizontal="right" vertical="top"/>
    </xf>
    <xf numFmtId="176" fontId="29" fillId="0" borderId="0" applyFont="0" applyFill="0" applyBorder="0" applyAlignment="0" applyProtection="0">
      <alignment horizontal="right" vertical="top"/>
    </xf>
    <xf numFmtId="169" fontId="29" fillId="0" borderId="0">
      <alignment horizontal="right" vertical="top"/>
    </xf>
    <xf numFmtId="3" fontId="1" fillId="0" borderId="0" applyFont="0" applyFill="0" applyBorder="0" applyAlignment="0" applyProtection="0"/>
    <xf numFmtId="173" fontId="1" fillId="0" borderId="0" applyFont="0" applyFill="0" applyBorder="0" applyAlignment="0" applyProtection="0"/>
    <xf numFmtId="172" fontId="1" fillId="0" borderId="0" applyFont="0" applyFill="0" applyBorder="0" applyAlignment="0" applyProtection="0"/>
    <xf numFmtId="174" fontId="1" fillId="0" borderId="0" applyFont="0" applyFill="0" applyBorder="0" applyAlignment="0" applyProtection="0"/>
    <xf numFmtId="0" fontId="6" fillId="0" borderId="0" applyFont="0" applyFill="0" applyBorder="0" applyAlignment="0" applyProtection="0"/>
    <xf numFmtId="177" fontId="3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2" fillId="3" borderId="1" applyNumberFormat="0" applyAlignment="0" applyProtection="0"/>
    <xf numFmtId="0" fontId="33" fillId="0" borderId="0" applyNumberFormat="0" applyFill="0" applyBorder="0" applyAlignment="0" applyProtection="0"/>
    <xf numFmtId="3" fontId="6" fillId="0" borderId="0" applyFont="0" applyFill="0" applyBorder="0" applyAlignment="0" applyProtection="0"/>
    <xf numFmtId="2" fontId="1" fillId="0" borderId="0" applyFont="0" applyFill="0" applyBorder="0" applyAlignment="0" applyProtection="0"/>
    <xf numFmtId="0" fontId="34" fillId="0" borderId="0" applyNumberFormat="0" applyFill="0" applyBorder="0" applyAlignment="0" applyProtection="0">
      <alignment vertical="top"/>
      <protection locked="0"/>
    </xf>
    <xf numFmtId="0" fontId="24" fillId="7" borderId="0" applyNumberFormat="0" applyBorder="0" applyAlignment="0" applyProtection="0"/>
    <xf numFmtId="0" fontId="35" fillId="0" borderId="4" applyNumberFormat="0" applyFill="0" applyAlignment="0" applyProtection="0"/>
    <xf numFmtId="0" fontId="36" fillId="0" borderId="5" applyNumberFormat="0" applyFill="0" applyAlignment="0" applyProtection="0"/>
    <xf numFmtId="0" fontId="37" fillId="0" borderId="6" applyNumberFormat="0" applyFill="0" applyAlignment="0" applyProtection="0"/>
    <xf numFmtId="0" fontId="37" fillId="0" borderId="0" applyNumberFormat="0" applyFill="0" applyBorder="0" applyAlignment="0" applyProtection="0"/>
    <xf numFmtId="0" fontId="32" fillId="3" borderId="1" applyNumberFormat="0" applyAlignment="0" applyProtection="0"/>
    <xf numFmtId="0" fontId="23" fillId="6" borderId="0" applyNumberFormat="0" applyBorder="0" applyAlignment="0" applyProtection="0"/>
    <xf numFmtId="0" fontId="27" fillId="0" borderId="2" applyNumberFormat="0" applyFill="0" applyAlignment="0" applyProtection="0"/>
    <xf numFmtId="167" fontId="6" fillId="0" borderId="0" applyFont="0" applyFill="0" applyBorder="0" applyAlignment="0" applyProtection="0"/>
    <xf numFmtId="0" fontId="1" fillId="0" borderId="0"/>
    <xf numFmtId="0" fontId="38" fillId="23" borderId="0" applyNumberFormat="0" applyBorder="0" applyAlignment="0" applyProtection="0"/>
    <xf numFmtId="0" fontId="38" fillId="23" borderId="0" applyNumberFormat="0" applyBorder="0" applyAlignment="0" applyProtection="0"/>
    <xf numFmtId="0" fontId="1" fillId="0" borderId="0"/>
    <xf numFmtId="0" fontId="1" fillId="0" borderId="0"/>
    <xf numFmtId="0" fontId="1" fillId="0" borderId="0"/>
    <xf numFmtId="0" fontId="1" fillId="0" borderId="0"/>
    <xf numFmtId="0" fontId="39" fillId="0" borderId="0"/>
    <xf numFmtId="0" fontId="39" fillId="0" borderId="0"/>
    <xf numFmtId="0" fontId="40" fillId="0" borderId="7" applyNumberFormat="0" applyFill="0" applyAlignment="0" applyProtection="0"/>
    <xf numFmtId="0" fontId="9" fillId="0" borderId="0"/>
    <xf numFmtId="0" fontId="10" fillId="0" borderId="0"/>
    <xf numFmtId="1" fontId="30" fillId="0" borderId="0">
      <alignment vertical="top" wrapText="1"/>
    </xf>
    <xf numFmtId="1" fontId="41" fillId="0" borderId="0" applyFill="0" applyBorder="0" applyProtection="0"/>
    <xf numFmtId="1" fontId="40" fillId="0" borderId="0" applyFont="0" applyFill="0" applyBorder="0" applyProtection="0">
      <alignment vertical="center"/>
    </xf>
    <xf numFmtId="1" fontId="42" fillId="0" borderId="0">
      <alignment horizontal="right" vertical="top"/>
    </xf>
    <xf numFmtId="1" fontId="29" fillId="0" borderId="0" applyNumberFormat="0" applyFill="0" applyBorder="0">
      <alignment vertical="top"/>
    </xf>
    <xf numFmtId="0" fontId="43" fillId="0" borderId="0"/>
    <xf numFmtId="0" fontId="1" fillId="24" borderId="8" applyNumberFormat="0" applyFont="0" applyAlignment="0" applyProtection="0"/>
    <xf numFmtId="0" fontId="44" fillId="14" borderId="9" applyNumberFormat="0" applyAlignment="0" applyProtection="0"/>
    <xf numFmtId="9" fontId="1" fillId="0" borderId="0" applyFont="0" applyFill="0" applyBorder="0" applyAlignment="0" applyProtection="0"/>
    <xf numFmtId="164" fontId="1" fillId="0" borderId="0" applyFont="0" applyFill="0" applyBorder="0" applyAlignment="0" applyProtection="0"/>
    <xf numFmtId="9" fontId="39" fillId="0" borderId="0" applyFont="0" applyFill="0" applyBorder="0" applyAlignment="0" applyProtection="0"/>
    <xf numFmtId="9" fontId="1" fillId="0" borderId="0" applyFont="0" applyFill="0" applyBorder="0" applyAlignment="0" applyProtection="0"/>
    <xf numFmtId="9" fontId="39" fillId="0" borderId="0" applyFont="0" applyFill="0" applyBorder="0" applyAlignment="0" applyProtection="0"/>
    <xf numFmtId="0" fontId="24" fillId="7" borderId="0" applyNumberFormat="0" applyBorder="0" applyAlignment="0" applyProtection="0"/>
    <xf numFmtId="0" fontId="44" fillId="14" borderId="9" applyNumberFormat="0" applyAlignment="0" applyProtection="0"/>
    <xf numFmtId="0" fontId="1" fillId="0" borderId="0"/>
    <xf numFmtId="2" fontId="1" fillId="0" borderId="0" applyFont="0" applyFill="0" applyBorder="0" applyProtection="0">
      <alignment horizontal="right"/>
    </xf>
    <xf numFmtId="2" fontId="1" fillId="0" borderId="0" applyFont="0" applyFill="0" applyBorder="0" applyProtection="0">
      <alignment horizontal="right"/>
    </xf>
    <xf numFmtId="0" fontId="11" fillId="0" borderId="10">
      <alignment horizontal="center"/>
    </xf>
    <xf numFmtId="49" fontId="29" fillId="0" borderId="0" applyFill="0" applyBorder="0" applyAlignment="0" applyProtection="0">
      <alignment vertical="top"/>
    </xf>
    <xf numFmtId="0" fontId="33" fillId="0" borderId="0" applyNumberFormat="0" applyFill="0" applyBorder="0" applyAlignment="0" applyProtection="0"/>
    <xf numFmtId="0" fontId="45" fillId="0" borderId="0" applyNumberFormat="0" applyFill="0" applyBorder="0" applyAlignment="0" applyProtection="0"/>
    <xf numFmtId="0" fontId="35" fillId="0" borderId="4" applyNumberFormat="0" applyFill="0" applyAlignment="0" applyProtection="0"/>
    <xf numFmtId="0" fontId="35" fillId="0" borderId="4" applyNumberFormat="0" applyFill="0" applyAlignment="0" applyProtection="0"/>
    <xf numFmtId="0" fontId="36" fillId="0" borderId="5" applyNumberFormat="0" applyFill="0" applyAlignment="0" applyProtection="0"/>
    <xf numFmtId="0" fontId="36" fillId="0" borderId="5"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 fillId="0" borderId="11" applyNumberFormat="0" applyFont="0" applyFill="0" applyAlignment="0" applyProtection="0"/>
    <xf numFmtId="2" fontId="6" fillId="0" borderId="0" applyFont="0" applyFill="0" applyBorder="0" applyAlignment="0" applyProtection="0"/>
    <xf numFmtId="0" fontId="22" fillId="0" borderId="0" applyNumberFormat="0" applyFill="0" applyBorder="0" applyAlignment="0" applyProtection="0"/>
    <xf numFmtId="1" fontId="46" fillId="0" borderId="0">
      <alignment vertical="top" wrapText="1"/>
    </xf>
  </cellStyleXfs>
  <cellXfs count="117">
    <xf numFmtId="0" fontId="0" fillId="0" borderId="0" xfId="0"/>
    <xf numFmtId="0" fontId="13" fillId="0" borderId="0" xfId="91" applyFont="1"/>
    <xf numFmtId="0" fontId="14" fillId="0" borderId="0" xfId="91" applyFont="1"/>
    <xf numFmtId="0" fontId="9" fillId="0" borderId="0" xfId="91"/>
    <xf numFmtId="0" fontId="16" fillId="0" borderId="0" xfId="92" applyFont="1"/>
    <xf numFmtId="0" fontId="15" fillId="0" borderId="0" xfId="92" applyFont="1"/>
    <xf numFmtId="0" fontId="0" fillId="0" borderId="0" xfId="0" applyAlignment="1">
      <alignment horizontal="center"/>
    </xf>
    <xf numFmtId="9" fontId="0" fillId="0" borderId="0" xfId="0" applyNumberFormat="1" applyAlignment="1">
      <alignment horizontal="center"/>
    </xf>
    <xf numFmtId="0" fontId="3" fillId="0" borderId="0" xfId="0" applyFont="1"/>
    <xf numFmtId="165"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47" fillId="0" borderId="15" xfId="91" applyFont="1" applyBorder="1" applyAlignment="1">
      <alignment horizontal="center" vertical="center"/>
    </xf>
    <xf numFmtId="9" fontId="47" fillId="0" borderId="14" xfId="91" applyNumberFormat="1" applyFont="1" applyBorder="1" applyAlignment="1">
      <alignment horizontal="center" vertical="center"/>
    </xf>
    <xf numFmtId="0" fontId="47" fillId="0" borderId="16" xfId="92" applyFont="1" applyBorder="1" applyAlignment="1">
      <alignment horizontal="center" vertical="center"/>
    </xf>
    <xf numFmtId="9" fontId="47" fillId="0" borderId="17" xfId="91" applyNumberFormat="1" applyFont="1" applyBorder="1" applyAlignment="1">
      <alignment horizontal="center" vertical="center"/>
    </xf>
    <xf numFmtId="0" fontId="47" fillId="0" borderId="15" xfId="92" applyFont="1" applyBorder="1" applyAlignment="1">
      <alignment horizontal="center" vertical="center"/>
    </xf>
    <xf numFmtId="0" fontId="47" fillId="0" borderId="18" xfId="92" applyFont="1" applyBorder="1" applyAlignment="1">
      <alignment horizontal="center" vertical="center"/>
    </xf>
    <xf numFmtId="9" fontId="47" fillId="0" borderId="19" xfId="91" applyNumberFormat="1" applyFont="1" applyBorder="1" applyAlignment="1">
      <alignment horizontal="center" vertical="center"/>
    </xf>
    <xf numFmtId="168" fontId="0" fillId="0" borderId="0" xfId="0" applyNumberFormat="1" applyFill="1"/>
    <xf numFmtId="3" fontId="0" fillId="0" borderId="0" xfId="0" applyNumberFormat="1" applyFill="1"/>
    <xf numFmtId="0" fontId="19" fillId="0" borderId="15" xfId="0" applyFont="1" applyBorder="1" applyAlignment="1">
      <alignment horizontal="center" vertical="center" wrapText="1"/>
    </xf>
    <xf numFmtId="0" fontId="0" fillId="0" borderId="20" xfId="0" applyBorder="1" applyAlignment="1">
      <alignment horizontal="center" vertical="center" wrapText="1"/>
    </xf>
    <xf numFmtId="9" fontId="0" fillId="0" borderId="0" xfId="0" applyNumberFormat="1" applyBorder="1" applyAlignment="1">
      <alignment horizontal="center"/>
    </xf>
    <xf numFmtId="9" fontId="0" fillId="0" borderId="14" xfId="0" applyNumberFormat="1" applyBorder="1" applyAlignment="1">
      <alignment horizontal="center"/>
    </xf>
    <xf numFmtId="0" fontId="19" fillId="0" borderId="18" xfId="0" applyFont="1" applyBorder="1" applyAlignment="1">
      <alignment horizontal="center" vertical="center" wrapText="1"/>
    </xf>
    <xf numFmtId="9" fontId="0" fillId="0" borderId="21" xfId="0" applyNumberFormat="1" applyBorder="1" applyAlignment="1">
      <alignment horizontal="center"/>
    </xf>
    <xf numFmtId="9" fontId="0" fillId="0" borderId="19" xfId="0" applyNumberFormat="1" applyBorder="1" applyAlignment="1">
      <alignment horizontal="center"/>
    </xf>
    <xf numFmtId="0" fontId="47" fillId="0" borderId="22" xfId="92" applyFont="1" applyBorder="1" applyAlignment="1">
      <alignment horizontal="center" vertical="center"/>
    </xf>
    <xf numFmtId="9" fontId="47" fillId="0" borderId="23" xfId="91" applyNumberFormat="1" applyFont="1" applyBorder="1" applyAlignment="1">
      <alignment horizontal="center" vertical="center"/>
    </xf>
    <xf numFmtId="9" fontId="47" fillId="0" borderId="24" xfId="91" applyNumberFormat="1" applyFont="1" applyBorder="1" applyAlignment="1">
      <alignment horizontal="center" vertical="center"/>
    </xf>
    <xf numFmtId="9" fontId="47" fillId="0" borderId="25" xfId="91" applyNumberFormat="1" applyFont="1" applyBorder="1" applyAlignment="1">
      <alignment horizontal="center" vertical="center"/>
    </xf>
    <xf numFmtId="9" fontId="47" fillId="0" borderId="26" xfId="91" applyNumberFormat="1" applyFont="1" applyBorder="1" applyAlignment="1">
      <alignment horizontal="center" vertical="center"/>
    </xf>
    <xf numFmtId="9" fontId="47" fillId="0" borderId="27" xfId="91" applyNumberFormat="1" applyFont="1" applyBorder="1" applyAlignment="1">
      <alignment horizontal="center" vertical="center"/>
    </xf>
    <xf numFmtId="9" fontId="47" fillId="0" borderId="28" xfId="91" applyNumberFormat="1" applyFont="1" applyBorder="1" applyAlignment="1">
      <alignment horizontal="center" vertical="center"/>
    </xf>
    <xf numFmtId="0" fontId="0" fillId="0" borderId="15" xfId="0" applyBorder="1"/>
    <xf numFmtId="0" fontId="0" fillId="0" borderId="15" xfId="0" applyBorder="1" applyAlignment="1">
      <alignment horizontal="center"/>
    </xf>
    <xf numFmtId="0" fontId="0" fillId="0" borderId="18" xfId="0" applyBorder="1" applyAlignment="1">
      <alignment horizontal="center"/>
    </xf>
    <xf numFmtId="0" fontId="0" fillId="0" borderId="29" xfId="0" applyBorder="1" applyAlignment="1">
      <alignment horizontal="center" vertical="center"/>
    </xf>
    <xf numFmtId="165" fontId="0" fillId="0" borderId="0" xfId="0" applyNumberFormat="1" applyBorder="1" applyAlignment="1">
      <alignment horizontal="center"/>
    </xf>
    <xf numFmtId="0" fontId="0" fillId="0" borderId="0" xfId="0" applyBorder="1"/>
    <xf numFmtId="0" fontId="3" fillId="0" borderId="0" xfId="0" applyFont="1" applyAlignment="1">
      <alignment horizontal="center"/>
    </xf>
    <xf numFmtId="165" fontId="3" fillId="0" borderId="0" xfId="0" applyNumberFormat="1" applyFont="1" applyAlignment="1">
      <alignment horizontal="center"/>
    </xf>
    <xf numFmtId="0" fontId="19" fillId="0" borderId="0" xfId="0" applyFont="1" applyAlignment="1">
      <alignment horizontal="center"/>
    </xf>
    <xf numFmtId="165" fontId="19" fillId="0" borderId="0" xfId="0" applyNumberFormat="1" applyFont="1" applyAlignment="1">
      <alignment horizontal="center"/>
    </xf>
    <xf numFmtId="0" fontId="13" fillId="0" borderId="0" xfId="0" applyFont="1" applyBorder="1" applyAlignment="1">
      <alignment horizontal="center" vertical="center" wrapText="1"/>
    </xf>
    <xf numFmtId="0" fontId="19" fillId="0" borderId="0" xfId="0" applyFont="1" applyBorder="1" applyAlignment="1">
      <alignment horizontal="center" vertical="center" wrapText="1"/>
    </xf>
    <xf numFmtId="0" fontId="13" fillId="0" borderId="15" xfId="0" applyFont="1" applyBorder="1" applyAlignment="1">
      <alignment vertical="center" wrapText="1"/>
    </xf>
    <xf numFmtId="0" fontId="13" fillId="0" borderId="0" xfId="0" applyFont="1" applyBorder="1" applyAlignment="1">
      <alignment vertical="center" wrapText="1"/>
    </xf>
    <xf numFmtId="0" fontId="19" fillId="0" borderId="30" xfId="0" applyFont="1" applyBorder="1" applyAlignment="1">
      <alignment horizontal="center" vertical="center" wrapText="1"/>
    </xf>
    <xf numFmtId="0" fontId="0" fillId="0" borderId="31" xfId="0" applyNumberFormat="1" applyBorder="1" applyAlignment="1">
      <alignment horizontal="center" vertical="center" wrapText="1"/>
    </xf>
    <xf numFmtId="0" fontId="0" fillId="0" borderId="31" xfId="0" applyBorder="1" applyAlignment="1">
      <alignment horizontal="center" vertical="center" wrapText="1"/>
    </xf>
    <xf numFmtId="0" fontId="0" fillId="0" borderId="31" xfId="0" applyBorder="1" applyAlignment="1">
      <alignment horizontal="center"/>
    </xf>
    <xf numFmtId="165" fontId="0" fillId="0" borderId="31" xfId="0" applyNumberFormat="1" applyBorder="1" applyAlignment="1">
      <alignment horizontal="center"/>
    </xf>
    <xf numFmtId="166" fontId="0" fillId="0" borderId="31" xfId="0" applyNumberFormat="1" applyBorder="1" applyAlignment="1">
      <alignment horizontal="center"/>
    </xf>
    <xf numFmtId="9" fontId="0" fillId="0" borderId="31" xfId="0" applyNumberFormat="1" applyBorder="1" applyAlignment="1">
      <alignment horizontal="center"/>
    </xf>
    <xf numFmtId="0" fontId="0" fillId="0" borderId="31" xfId="0" applyBorder="1"/>
    <xf numFmtId="0" fontId="0" fillId="0" borderId="32" xfId="0" applyBorder="1" applyAlignment="1">
      <alignment horizontal="center"/>
    </xf>
    <xf numFmtId="0" fontId="0" fillId="0" borderId="32" xfId="0" applyBorder="1"/>
    <xf numFmtId="165" fontId="0" fillId="0" borderId="32" xfId="0" applyNumberFormat="1" applyBorder="1" applyAlignment="1">
      <alignment horizontal="center"/>
    </xf>
    <xf numFmtId="166" fontId="0" fillId="0" borderId="32" xfId="0" applyNumberFormat="1" applyBorder="1" applyAlignment="1">
      <alignment horizontal="center"/>
    </xf>
    <xf numFmtId="0" fontId="0" fillId="0" borderId="33" xfId="0" applyNumberFormat="1" applyBorder="1" applyAlignment="1">
      <alignment horizontal="center" vertical="center" wrapText="1"/>
    </xf>
    <xf numFmtId="9" fontId="0" fillId="0" borderId="31" xfId="0" applyNumberFormat="1" applyBorder="1" applyAlignment="1">
      <alignment horizontal="center" vertical="center" wrapText="1"/>
    </xf>
    <xf numFmtId="0" fontId="0" fillId="0" borderId="29" xfId="0" applyBorder="1"/>
    <xf numFmtId="0" fontId="0" fillId="0" borderId="15" xfId="0" applyBorder="1" applyAlignment="1">
      <alignment vertical="center" wrapText="1"/>
    </xf>
    <xf numFmtId="0" fontId="19" fillId="0" borderId="31" xfId="0" applyFont="1" applyBorder="1" applyAlignment="1">
      <alignment horizontal="center" vertical="center" wrapText="1"/>
    </xf>
    <xf numFmtId="0" fontId="0" fillId="0" borderId="0" xfId="0" applyBorder="1" applyAlignment="1">
      <alignment horizontal="center" vertical="center"/>
    </xf>
    <xf numFmtId="0" fontId="0" fillId="0" borderId="21" xfId="0" applyBorder="1" applyAlignment="1">
      <alignment horizontal="center" vertical="center"/>
    </xf>
    <xf numFmtId="0" fontId="0" fillId="0" borderId="0" xfId="0" applyBorder="1" applyAlignment="1">
      <alignment vertical="center" wrapText="1"/>
    </xf>
    <xf numFmtId="9" fontId="0" fillId="0" borderId="32" xfId="0" applyNumberFormat="1" applyBorder="1" applyAlignment="1">
      <alignment horizontal="center"/>
    </xf>
    <xf numFmtId="0" fontId="19" fillId="0" borderId="15" xfId="0" applyFont="1" applyBorder="1" applyAlignment="1">
      <alignment horizontal="center" vertical="center"/>
    </xf>
    <xf numFmtId="0" fontId="0" fillId="0" borderId="20" xfId="0" applyBorder="1" applyAlignment="1">
      <alignment horizontal="center"/>
    </xf>
    <xf numFmtId="9" fontId="0" fillId="0" borderId="30" xfId="0" applyNumberFormat="1" applyBorder="1" applyAlignment="1">
      <alignment horizontal="center"/>
    </xf>
    <xf numFmtId="0" fontId="0" fillId="0" borderId="33" xfId="0" applyFont="1" applyBorder="1" applyAlignment="1">
      <alignment horizontal="center" vertical="center" wrapText="1"/>
    </xf>
    <xf numFmtId="0" fontId="0" fillId="0" borderId="33" xfId="0" applyBorder="1" applyAlignment="1">
      <alignment horizontal="center" vertical="center" wrapText="1"/>
    </xf>
    <xf numFmtId="0" fontId="0" fillId="0" borderId="30" xfId="0" applyFont="1" applyBorder="1" applyAlignment="1">
      <alignment horizontal="center" vertical="center" wrapText="1"/>
    </xf>
    <xf numFmtId="0" fontId="47" fillId="0" borderId="37" xfId="91" applyFont="1" applyBorder="1" applyAlignment="1">
      <alignment horizontal="center" vertical="center" wrapText="1"/>
    </xf>
    <xf numFmtId="0" fontId="0" fillId="0" borderId="38" xfId="0" applyBorder="1" applyAlignment="1">
      <alignment horizontal="center" vertical="center" wrapText="1"/>
    </xf>
    <xf numFmtId="0" fontId="15" fillId="0" borderId="20" xfId="92" applyFont="1" applyBorder="1" applyAlignment="1">
      <alignment horizontal="justify" vertical="top" wrapText="1"/>
    </xf>
    <xf numFmtId="0" fontId="0" fillId="0" borderId="12" xfId="0" applyBorder="1" applyAlignment="1">
      <alignment horizontal="justify" vertical="top" wrapText="1"/>
    </xf>
    <xf numFmtId="0" fontId="0" fillId="0" borderId="13" xfId="0" applyBorder="1" applyAlignment="1">
      <alignment horizontal="justify" vertical="top" wrapText="1"/>
    </xf>
    <xf numFmtId="0" fontId="0" fillId="0" borderId="15" xfId="0" applyBorder="1" applyAlignment="1">
      <alignment horizontal="justify" vertical="top" wrapText="1"/>
    </xf>
    <xf numFmtId="0" fontId="0" fillId="0" borderId="0" xfId="0" applyBorder="1" applyAlignment="1">
      <alignment horizontal="justify" vertical="top" wrapText="1"/>
    </xf>
    <xf numFmtId="0" fontId="0" fillId="0" borderId="14" xfId="0" applyBorder="1" applyAlignment="1">
      <alignment horizontal="justify" vertical="top" wrapText="1"/>
    </xf>
    <xf numFmtId="0" fontId="0" fillId="0" borderId="18" xfId="0" applyBorder="1" applyAlignment="1">
      <alignment horizontal="justify" vertical="top" wrapText="1"/>
    </xf>
    <xf numFmtId="0" fontId="0" fillId="0" borderId="21" xfId="0" applyBorder="1" applyAlignment="1">
      <alignment horizontal="justify" vertical="top" wrapText="1"/>
    </xf>
    <xf numFmtId="0" fontId="0" fillId="0" borderId="19" xfId="0" applyBorder="1" applyAlignment="1">
      <alignment horizontal="justify" vertical="top" wrapText="1"/>
    </xf>
    <xf numFmtId="0" fontId="4" fillId="0" borderId="20" xfId="91" applyFont="1" applyBorder="1" applyAlignment="1">
      <alignment horizontal="center" vertical="center"/>
    </xf>
    <xf numFmtId="0" fontId="47" fillId="0" borderId="12" xfId="0" applyFont="1" applyBorder="1" applyAlignment="1">
      <alignment horizontal="center" vertical="center"/>
    </xf>
    <xf numFmtId="0" fontId="47" fillId="0" borderId="13" xfId="0" applyFont="1" applyBorder="1" applyAlignment="1">
      <alignment horizontal="center" vertical="center"/>
    </xf>
    <xf numFmtId="0" fontId="47" fillId="0" borderId="15" xfId="91" applyFont="1" applyBorder="1" applyAlignment="1">
      <alignment horizontal="center" vertical="center"/>
    </xf>
    <xf numFmtId="0" fontId="47" fillId="0" borderId="0" xfId="0" applyFont="1" applyBorder="1" applyAlignment="1">
      <alignment horizontal="center" vertical="center"/>
    </xf>
    <xf numFmtId="0" fontId="47" fillId="0" borderId="14" xfId="0" applyFont="1" applyBorder="1" applyAlignment="1">
      <alignment horizontal="center" vertical="center"/>
    </xf>
    <xf numFmtId="0" fontId="47" fillId="0" borderId="24" xfId="91" applyFont="1" applyBorder="1" applyAlignment="1">
      <alignment horizontal="center" vertical="center"/>
    </xf>
    <xf numFmtId="0" fontId="47" fillId="0" borderId="34" xfId="0" applyFont="1" applyBorder="1" applyAlignment="1">
      <alignment horizontal="center" vertical="center"/>
    </xf>
    <xf numFmtId="0" fontId="47" fillId="0" borderId="35" xfId="91" applyFont="1" applyBorder="1" applyAlignment="1">
      <alignment horizontal="center" vertical="center" wrapText="1"/>
    </xf>
    <xf numFmtId="0" fontId="47" fillId="0" borderId="36" xfId="0" applyFont="1" applyBorder="1" applyAlignment="1">
      <alignment horizontal="center" vertical="center" wrapText="1"/>
    </xf>
    <xf numFmtId="0" fontId="0" fillId="0" borderId="15" xfId="0" applyNumberFormat="1" applyBorder="1" applyAlignment="1">
      <alignment horizontal="center" vertical="center" wrapText="1"/>
    </xf>
    <xf numFmtId="0" fontId="13" fillId="0" borderId="20"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30" xfId="0" applyFont="1" applyBorder="1" applyAlignment="1">
      <alignment horizontal="center" vertical="center" wrapText="1"/>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29" xfId="0" applyBorder="1" applyAlignment="1">
      <alignment horizontal="center" vertical="center"/>
    </xf>
  </cellXfs>
  <cellStyles count="127">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20% - Accent1" xfId="7"/>
    <cellStyle name="20% - Accent2" xfId="8"/>
    <cellStyle name="20% - Accent3" xfId="9"/>
    <cellStyle name="20% - Accent4" xfId="10"/>
    <cellStyle name="20% - Accent5" xfId="11"/>
    <cellStyle name="20% - Accent6" xfId="12"/>
    <cellStyle name="40 % - Accent1" xfId="13" builtinId="31" customBuiltin="1"/>
    <cellStyle name="40 % - Accent2" xfId="14" builtinId="35" customBuiltin="1"/>
    <cellStyle name="40 % - Accent3" xfId="15" builtinId="39" customBuiltin="1"/>
    <cellStyle name="40 % - Accent4" xfId="16" builtinId="43" customBuiltin="1"/>
    <cellStyle name="40 % - Accent5" xfId="17" builtinId="47" customBuiltin="1"/>
    <cellStyle name="40 % - Accent6" xfId="18" builtinId="51" customBuiltin="1"/>
    <cellStyle name="40% - Accent1" xfId="19"/>
    <cellStyle name="40% - Accent2" xfId="20"/>
    <cellStyle name="40% - Accent3" xfId="21"/>
    <cellStyle name="40% - Accent4" xfId="22"/>
    <cellStyle name="40% - Accent5" xfId="23"/>
    <cellStyle name="40% - Accent6" xfId="24"/>
    <cellStyle name="60 % - Accent1" xfId="25" builtinId="32" customBuiltin="1"/>
    <cellStyle name="60 % - Accent2" xfId="26" builtinId="36" customBuiltin="1"/>
    <cellStyle name="60 % - Accent3" xfId="27" builtinId="40" customBuiltin="1"/>
    <cellStyle name="60 % - Accent4" xfId="28" builtinId="44" customBuiltin="1"/>
    <cellStyle name="60 % - Accent5" xfId="29" builtinId="48" customBuiltin="1"/>
    <cellStyle name="60 % - Accent6" xfId="30" builtinId="52" customBuiltin="1"/>
    <cellStyle name="60% - Accent1" xfId="31"/>
    <cellStyle name="60% - Accent2" xfId="32"/>
    <cellStyle name="60% - Accent3" xfId="33"/>
    <cellStyle name="60% - Accent4" xfId="34"/>
    <cellStyle name="60% - Accent5" xfId="35"/>
    <cellStyle name="60% - Accent6" xfId="36"/>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Avertissement" xfId="43" builtinId="11" customBuiltin="1"/>
    <cellStyle name="Bad" xfId="44"/>
    <cellStyle name="Bon" xfId="45"/>
    <cellStyle name="caché" xfId="46"/>
    <cellStyle name="Calcul" xfId="47" builtinId="22" customBuiltin="1"/>
    <cellStyle name="Calculation" xfId="48"/>
    <cellStyle name="Cellule liée" xfId="49" builtinId="24" customBuiltin="1"/>
    <cellStyle name="Check Cell" xfId="50"/>
    <cellStyle name="Comma [0]_ALVAREDO_PIKETTY_May2009sent.xls Chart -1023" xfId="51"/>
    <cellStyle name="Comma_ALVAREDO_PIKETTY_May2009sent.xls Chart -1023" xfId="52"/>
    <cellStyle name="Comma(0)" xfId="53"/>
    <cellStyle name="Comma(3)" xfId="54"/>
    <cellStyle name="Comma[0]" xfId="55"/>
    <cellStyle name="Comma[1]" xfId="56"/>
    <cellStyle name="Comma[2]__" xfId="57"/>
    <cellStyle name="Comma[3]" xfId="58"/>
    <cellStyle name="Comma0" xfId="59"/>
    <cellStyle name="Currency [0]_ALVAREDO_PIKETTY_May2009sent.xls Chart -1023" xfId="60"/>
    <cellStyle name="Currency_ALVAREDO_PIKETTY_May2009sent.xls Chart -1023" xfId="61"/>
    <cellStyle name="Currency0" xfId="62"/>
    <cellStyle name="Date" xfId="63"/>
    <cellStyle name="Dezimal_03-09-03" xfId="64"/>
    <cellStyle name="En-tête 1" xfId="65"/>
    <cellStyle name="En-tête 2" xfId="66"/>
    <cellStyle name="Entrée" xfId="67" builtinId="20" customBuiltin="1"/>
    <cellStyle name="Explanatory Text" xfId="68"/>
    <cellStyle name="Financier0" xfId="69"/>
    <cellStyle name="Fixed" xfId="70"/>
    <cellStyle name="Followed Hyperlink_ALVAREDO_PIKETTY_May2009sent.xls Chart -1023" xfId="71"/>
    <cellStyle name="Good" xfId="72"/>
    <cellStyle name="Heading 1" xfId="73"/>
    <cellStyle name="Heading 2" xfId="74"/>
    <cellStyle name="Heading 3" xfId="75"/>
    <cellStyle name="Heading 4" xfId="76"/>
    <cellStyle name="Input" xfId="77"/>
    <cellStyle name="Insatisfaisant" xfId="78" builtinId="27" customBuiltin="1"/>
    <cellStyle name="Linked Cell" xfId="79"/>
    <cellStyle name="Monétaire0" xfId="80"/>
    <cellStyle name="Motif" xfId="81"/>
    <cellStyle name="Neutral" xfId="82"/>
    <cellStyle name="Neutre" xfId="83" builtinId="28" customBuiltin="1"/>
    <cellStyle name="Normaali_Eduskuntavaalit" xfId="84"/>
    <cellStyle name="Normal" xfId="0" builtinId="0"/>
    <cellStyle name="Normal 2" xfId="85"/>
    <cellStyle name="Normal 2 2" xfId="86"/>
    <cellStyle name="Normal 2_AccumulationEquation" xfId="87"/>
    <cellStyle name="Normal 3" xfId="88"/>
    <cellStyle name="Normal 4" xfId="89"/>
    <cellStyle name="Normal GHG whole table" xfId="90"/>
    <cellStyle name="Normal_AppendixTables(DemoDataFR)" xfId="91"/>
    <cellStyle name="Normal_decfrat" xfId="92"/>
    <cellStyle name="Normal-blank" xfId="93"/>
    <cellStyle name="Normal-bottom" xfId="94"/>
    <cellStyle name="Normal-center" xfId="95"/>
    <cellStyle name="Normal-droit" xfId="96"/>
    <cellStyle name="Normal-top" xfId="97"/>
    <cellStyle name="normální_Nove vystupy_DOPOCTENE" xfId="98"/>
    <cellStyle name="Note" xfId="99"/>
    <cellStyle name="Output" xfId="100"/>
    <cellStyle name="Percent_ALVAREDO_PIKETTY_May2009sent.xls Chart -1023" xfId="101"/>
    <cellStyle name="Pilkku_Esimerkkejä kaavioista.xls Kaavio 1" xfId="102"/>
    <cellStyle name="Pourcentage 2" xfId="103"/>
    <cellStyle name="Pourcentage 3" xfId="104"/>
    <cellStyle name="Pourcentage 4" xfId="105"/>
    <cellStyle name="Satisfaisant" xfId="106"/>
    <cellStyle name="Sortie" xfId="107" builtinId="21" customBuiltin="1"/>
    <cellStyle name="Standard_2 + 3" xfId="108"/>
    <cellStyle name="Style 24" xfId="109"/>
    <cellStyle name="Style 25" xfId="110"/>
    <cellStyle name="style_col_headings" xfId="111"/>
    <cellStyle name="TEXT" xfId="112"/>
    <cellStyle name="Texte explicatif" xfId="113" builtinId="53" customBuiltin="1"/>
    <cellStyle name="Title" xfId="114"/>
    <cellStyle name="Titre 1" xfId="115"/>
    <cellStyle name="Titre 1" xfId="116"/>
    <cellStyle name="Titre 2" xfId="117"/>
    <cellStyle name="Titre 2" xfId="118"/>
    <cellStyle name="Titre 3" xfId="119"/>
    <cellStyle name="Titre 3" xfId="120"/>
    <cellStyle name="Titre 4" xfId="121"/>
    <cellStyle name="Titre 4" xfId="122"/>
    <cellStyle name="Total" xfId="123" builtinId="25" customBuiltin="1"/>
    <cellStyle name="Virgule fixe" xfId="124"/>
    <cellStyle name="Warning Text" xfId="125"/>
    <cellStyle name="Wrapped" xfId="12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9" Type="http://schemas.openxmlformats.org/officeDocument/2006/relationships/chartsheet" Target="chartsheets/sheet9.xml"/><Relationship Id="rId20" Type="http://schemas.openxmlformats.org/officeDocument/2006/relationships/chartsheet" Target="chartsheets/sheet19.xml"/><Relationship Id="rId21" Type="http://schemas.openxmlformats.org/officeDocument/2006/relationships/chartsheet" Target="chartsheets/sheet20.xml"/><Relationship Id="rId22" Type="http://schemas.openxmlformats.org/officeDocument/2006/relationships/chartsheet" Target="chartsheets/sheet21.xml"/><Relationship Id="rId23" Type="http://schemas.openxmlformats.org/officeDocument/2006/relationships/chartsheet" Target="chartsheets/sheet22.xml"/><Relationship Id="rId24" Type="http://schemas.openxmlformats.org/officeDocument/2006/relationships/chartsheet" Target="chartsheets/sheet23.xml"/><Relationship Id="rId25" Type="http://schemas.openxmlformats.org/officeDocument/2006/relationships/worksheet" Target="worksheets/sheet2.xml"/><Relationship Id="rId26" Type="http://schemas.openxmlformats.org/officeDocument/2006/relationships/worksheet" Target="worksheets/sheet3.xml"/><Relationship Id="rId27" Type="http://schemas.openxmlformats.org/officeDocument/2006/relationships/worksheet" Target="worksheets/sheet4.xml"/><Relationship Id="rId28" Type="http://schemas.openxmlformats.org/officeDocument/2006/relationships/externalLink" Target="externalLinks/externalLink1.xml"/><Relationship Id="rId29" Type="http://schemas.openxmlformats.org/officeDocument/2006/relationships/theme" Target="theme/theme1.xml"/><Relationship Id="rId30" Type="http://schemas.openxmlformats.org/officeDocument/2006/relationships/styles" Target="styles.xml"/><Relationship Id="rId31" Type="http://schemas.openxmlformats.org/officeDocument/2006/relationships/sharedStrings" Target="sharedStrings.xml"/><Relationship Id="rId32" Type="http://schemas.openxmlformats.org/officeDocument/2006/relationships/calcChain" Target="calcChain.xml"/><Relationship Id="rId10" Type="http://schemas.openxmlformats.org/officeDocument/2006/relationships/chartsheet" Target="chartsheets/sheet10.xml"/><Relationship Id="rId11" Type="http://schemas.openxmlformats.org/officeDocument/2006/relationships/chartsheet" Target="chartsheets/sheet11.xml"/><Relationship Id="rId12" Type="http://schemas.openxmlformats.org/officeDocument/2006/relationships/chartsheet" Target="chartsheets/sheet12.xml"/><Relationship Id="rId13" Type="http://schemas.openxmlformats.org/officeDocument/2006/relationships/worksheet" Target="worksheets/sheet1.xml"/><Relationship Id="rId14" Type="http://schemas.openxmlformats.org/officeDocument/2006/relationships/chartsheet" Target="chartsheets/sheet13.xml"/><Relationship Id="rId15" Type="http://schemas.openxmlformats.org/officeDocument/2006/relationships/chartsheet" Target="chartsheets/sheet14.xml"/><Relationship Id="rId16" Type="http://schemas.openxmlformats.org/officeDocument/2006/relationships/chartsheet" Target="chartsheets/sheet15.xml"/><Relationship Id="rId17" Type="http://schemas.openxmlformats.org/officeDocument/2006/relationships/chartsheet" Target="chartsheets/sheet16.xml"/><Relationship Id="rId18" Type="http://schemas.openxmlformats.org/officeDocument/2006/relationships/chartsheet" Target="chartsheets/sheet17.xml"/><Relationship Id="rId19" Type="http://schemas.openxmlformats.org/officeDocument/2006/relationships/chartsheet" Target="chartsheets/sheet18.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chartsheet" Target="chartsheets/sheet4.xml"/><Relationship Id="rId5" Type="http://schemas.openxmlformats.org/officeDocument/2006/relationships/chartsheet" Target="chartsheets/sheet5.xml"/><Relationship Id="rId6" Type="http://schemas.openxmlformats.org/officeDocument/2006/relationships/chartsheet" Target="chartsheets/sheet6.xml"/><Relationship Id="rId7" Type="http://schemas.openxmlformats.org/officeDocument/2006/relationships/chartsheet" Target="chartsheets/sheet7.xml"/><Relationship Id="rId8" Type="http://schemas.openxmlformats.org/officeDocument/2006/relationships/chartsheet" Target="chart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Arial"/>
                <a:cs typeface="Arial"/>
              </a:rPr>
              <a:t>Figure 11.1. The annual inheritance flow </a:t>
            </a:r>
          </a:p>
          <a:p>
            <a:pPr>
              <a:defRPr sz="1000" b="0"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Arial"/>
                <a:cs typeface="Arial"/>
              </a:rPr>
              <a:t>as a fraction of national income, France 1820-2010 </a:t>
            </a:r>
          </a:p>
        </c:rich>
      </c:tx>
      <c:layout>
        <c:manualLayout>
          <c:xMode val="edge"/>
          <c:yMode val="edge"/>
          <c:x val="0.223942155005311"/>
          <c:y val="0.0"/>
        </c:manualLayout>
      </c:layout>
      <c:overlay val="0"/>
      <c:spPr>
        <a:noFill/>
        <a:ln w="25400">
          <a:noFill/>
        </a:ln>
      </c:spPr>
    </c:title>
    <c:autoTitleDeleted val="0"/>
    <c:plotArea>
      <c:layout>
        <c:manualLayout>
          <c:layoutTarget val="inner"/>
          <c:xMode val="edge"/>
          <c:yMode val="edge"/>
          <c:x val="0.085"/>
          <c:y val="0.112618724559023"/>
          <c:w val="0.8725"/>
          <c:h val="0.71370420624152"/>
        </c:manualLayout>
      </c:layout>
      <c:lineChart>
        <c:grouping val="standard"/>
        <c:varyColors val="0"/>
        <c:ser>
          <c:idx val="0"/>
          <c:order val="0"/>
          <c:tx>
            <c:v>Economic flow (computed from national wealth estimates, mortality table and age-wealth profiles)</c:v>
          </c:tx>
          <c:spPr>
            <a:ln w="12700">
              <a:solidFill>
                <a:srgbClr val="000000"/>
              </a:solidFill>
              <a:prstDash val="solid"/>
            </a:ln>
          </c:spPr>
          <c:marker>
            <c:symbol val="diamond"/>
            <c:size val="10"/>
            <c:spPr>
              <a:solidFill>
                <a:srgbClr val="000000"/>
              </a:solidFill>
              <a:ln>
                <a:solidFill>
                  <a:srgbClr val="000000"/>
                </a:solidFill>
                <a:prstDash val="solid"/>
              </a:ln>
            </c:spPr>
          </c:marker>
          <c:cat>
            <c:numRef>
              <c:f>'TS11.1'!$A$11:$A$30</c:f>
              <c:numCache>
                <c:formatCode>General</c:formatCode>
                <c:ptCount val="20"/>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numCache>
            </c:numRef>
          </c:cat>
          <c:val>
            <c:numRef>
              <c:f>'TS11.1'!$B$11:$B$30</c:f>
              <c:numCache>
                <c:formatCode>0.0%</c:formatCode>
                <c:ptCount val="20"/>
                <c:pt idx="0">
                  <c:v>0.203162056709681</c:v>
                </c:pt>
                <c:pt idx="1">
                  <c:v>0.208070167747257</c:v>
                </c:pt>
                <c:pt idx="2">
                  <c:v>0.210540781687708</c:v>
                </c:pt>
                <c:pt idx="3">
                  <c:v>0.200189396618169</c:v>
                </c:pt>
                <c:pt idx="4">
                  <c:v>0.202042366098214</c:v>
                </c:pt>
                <c:pt idx="5">
                  <c:v>0.222564234354509</c:v>
                </c:pt>
                <c:pt idx="6">
                  <c:v>0.244367893096333</c:v>
                </c:pt>
                <c:pt idx="7">
                  <c:v>0.238609134497192</c:v>
                </c:pt>
                <c:pt idx="8">
                  <c:v>0.24104896189101</c:v>
                </c:pt>
                <c:pt idx="9">
                  <c:v>0.226630270960735</c:v>
                </c:pt>
                <c:pt idx="10">
                  <c:v>0.0979561775251587</c:v>
                </c:pt>
                <c:pt idx="11">
                  <c:v>0.110363914562591</c:v>
                </c:pt>
                <c:pt idx="12">
                  <c:v>0.0982009699049298</c:v>
                </c:pt>
                <c:pt idx="13">
                  <c:v>0.0434770753977485</c:v>
                </c:pt>
                <c:pt idx="14">
                  <c:v>0.0585208592292304</c:v>
                </c:pt>
                <c:pt idx="15">
                  <c:v>0.0618908394078251</c:v>
                </c:pt>
                <c:pt idx="16">
                  <c:v>0.0635998567070115</c:v>
                </c:pt>
                <c:pt idx="17">
                  <c:v>0.0772535581717564</c:v>
                </c:pt>
                <c:pt idx="18">
                  <c:v>0.113862522540211</c:v>
                </c:pt>
                <c:pt idx="19">
                  <c:v>0.145250696383537</c:v>
                </c:pt>
              </c:numCache>
            </c:numRef>
          </c:val>
          <c:smooth val="0"/>
        </c:ser>
        <c:ser>
          <c:idx val="1"/>
          <c:order val="1"/>
          <c:tx>
            <c:v>Fiscal flow (computed from bequest and gift tax data, incl. tax-exempt assets)</c:v>
          </c:tx>
          <c:spPr>
            <a:ln w="12700">
              <a:solidFill>
                <a:srgbClr val="000000"/>
              </a:solidFill>
              <a:prstDash val="solid"/>
            </a:ln>
          </c:spPr>
          <c:marker>
            <c:symbol val="square"/>
            <c:size val="8"/>
            <c:spPr>
              <a:solidFill>
                <a:srgbClr val="FFFFFF"/>
              </a:solidFill>
              <a:ln>
                <a:solidFill>
                  <a:srgbClr val="000000"/>
                </a:solidFill>
                <a:prstDash val="solid"/>
              </a:ln>
            </c:spPr>
          </c:marker>
          <c:cat>
            <c:numRef>
              <c:f>'TS11.1'!$A$11:$A$30</c:f>
              <c:numCache>
                <c:formatCode>General</c:formatCode>
                <c:ptCount val="20"/>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numCache>
            </c:numRef>
          </c:cat>
          <c:val>
            <c:numRef>
              <c:f>'TS11.1'!$C$11:$C$30</c:f>
              <c:numCache>
                <c:formatCode>0.0%</c:formatCode>
                <c:ptCount val="20"/>
                <c:pt idx="0">
                  <c:v>0.18854336550787</c:v>
                </c:pt>
                <c:pt idx="1">
                  <c:v>0.181396302106524</c:v>
                </c:pt>
                <c:pt idx="2">
                  <c:v>0.184451861506031</c:v>
                </c:pt>
                <c:pt idx="3">
                  <c:v>0.159663895602775</c:v>
                </c:pt>
                <c:pt idx="4">
                  <c:v>0.171669933448194</c:v>
                </c:pt>
                <c:pt idx="5">
                  <c:v>0.197762640825098</c:v>
                </c:pt>
                <c:pt idx="6">
                  <c:v>0.232726814139868</c:v>
                </c:pt>
                <c:pt idx="7">
                  <c:v>0.231198554448364</c:v>
                </c:pt>
                <c:pt idx="8">
                  <c:v>0.233365064426884</c:v>
                </c:pt>
                <c:pt idx="9">
                  <c:v>0.203491044683228</c:v>
                </c:pt>
                <c:pt idx="10">
                  <c:v>0.0703552121427478</c:v>
                </c:pt>
                <c:pt idx="11">
                  <c:v>0.08125719500304</c:v>
                </c:pt>
                <c:pt idx="12">
                  <c:v>0.0674029341464297</c:v>
                </c:pt>
                <c:pt idx="13">
                  <c:v>0.0292828524270159</c:v>
                </c:pt>
                <c:pt idx="14">
                  <c:v>0.0346208886471057</c:v>
                </c:pt>
                <c:pt idx="15">
                  <c:v>0.0464959536823762</c:v>
                </c:pt>
                <c:pt idx="16">
                  <c:v>0.0565072975016</c:v>
                </c:pt>
                <c:pt idx="17">
                  <c:v>0.0673848804110842</c:v>
                </c:pt>
                <c:pt idx="18">
                  <c:v>0.099752276105067</c:v>
                </c:pt>
                <c:pt idx="19">
                  <c:v>0.126388936261391</c:v>
                </c:pt>
              </c:numCache>
            </c:numRef>
          </c:val>
          <c:smooth val="0"/>
        </c:ser>
        <c:dLbls>
          <c:showLegendKey val="0"/>
          <c:showVal val="0"/>
          <c:showCatName val="0"/>
          <c:showSerName val="0"/>
          <c:showPercent val="0"/>
          <c:showBubbleSize val="0"/>
        </c:dLbls>
        <c:marker val="1"/>
        <c:smooth val="0"/>
        <c:axId val="-2143345064"/>
        <c:axId val="2118312296"/>
      </c:lineChart>
      <c:catAx>
        <c:axId val="-2143345064"/>
        <c:scaling>
          <c:orientation val="minMax"/>
        </c:scaling>
        <c:delete val="0"/>
        <c:axPos val="b"/>
        <c:majorGridlines>
          <c:spPr>
            <a:ln w="12700">
              <a:solidFill>
                <a:srgbClr val="000000"/>
              </a:solidFill>
              <a:prstDash val="lgDash"/>
            </a:ln>
          </c:spPr>
        </c:majorGridlines>
        <c:title>
          <c:tx>
            <c:rich>
              <a:bodyPr/>
              <a:lstStyle/>
              <a:p>
                <a:pPr>
                  <a:defRPr sz="1000" b="0" i="0" u="none" strike="noStrike" baseline="0">
                    <a:solidFill>
                      <a:srgbClr val="000000"/>
                    </a:solidFill>
                    <a:latin typeface="Arial"/>
                    <a:ea typeface="Arial"/>
                    <a:cs typeface="Arial"/>
                  </a:defRPr>
                </a:pPr>
                <a:r>
                  <a:rPr lang="en-US" sz="1050" b="0" i="0" u="none" strike="noStrike" baseline="0">
                    <a:solidFill>
                      <a:srgbClr val="000000"/>
                    </a:solidFill>
                    <a:latin typeface="Arial"/>
                    <a:ea typeface="Arial"/>
                    <a:cs typeface="Arial"/>
                  </a:rPr>
                  <a:t>The annual inheritance flow was about 20-25% of national income during the 19th century and until 1914; it then fell to less than 5% in the 1950s, and returned to about 15% in 2010. Sources and series: see piketty.pse.ens.fr/capital21c.</a:t>
                </a:r>
              </a:p>
              <a:p>
                <a:pPr>
                  <a:defRPr sz="1000" b="0" i="0" u="none" strike="noStrike" baseline="0">
                    <a:solidFill>
                      <a:srgbClr val="000000"/>
                    </a:solidFill>
                    <a:latin typeface="Arial"/>
                    <a:ea typeface="Arial"/>
                    <a:cs typeface="Arial"/>
                  </a:defRPr>
                </a:pPr>
                <a:endParaRPr lang="en-US" sz="1050" b="0" i="0" u="none" strike="noStrike" baseline="0">
                  <a:solidFill>
                    <a:srgbClr val="000000"/>
                  </a:solidFill>
                  <a:latin typeface="Arial"/>
                  <a:ea typeface="Arial"/>
                  <a:cs typeface="Arial"/>
                </a:endParaRPr>
              </a:p>
            </c:rich>
          </c:tx>
          <c:layout>
            <c:manualLayout>
              <c:xMode val="edge"/>
              <c:yMode val="edge"/>
              <c:x val="0.138333315081095"/>
              <c:y val="0.905426863871746"/>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fr-FR"/>
          </a:p>
        </c:txPr>
        <c:crossAx val="2118312296"/>
        <c:crossesAt val="0.0"/>
        <c:auto val="1"/>
        <c:lblAlgn val="ctr"/>
        <c:lblOffset val="100"/>
        <c:tickLblSkip val="2"/>
        <c:tickMarkSkip val="2"/>
        <c:noMultiLvlLbl val="0"/>
      </c:catAx>
      <c:valAx>
        <c:axId val="2118312296"/>
        <c:scaling>
          <c:orientation val="minMax"/>
          <c:max val="0.4"/>
          <c:min val="0.0"/>
        </c:scaling>
        <c:delete val="0"/>
        <c:axPos val="l"/>
        <c:majorGridlines>
          <c:spPr>
            <a:ln w="12700">
              <a:solidFill>
                <a:srgbClr val="000000"/>
              </a:solidFill>
              <a:prstDash val="lgDash"/>
            </a:ln>
          </c:spPr>
        </c:majorGridlines>
        <c:title>
          <c:tx>
            <c:rich>
              <a:bodyPr/>
              <a:lstStyle/>
              <a:p>
                <a:pPr>
                  <a:defRPr sz="1000" b="0" i="0" u="none" strike="noStrike" baseline="0">
                    <a:solidFill>
                      <a:srgbClr val="000000"/>
                    </a:solidFill>
                    <a:latin typeface="Arial Narrow"/>
                    <a:ea typeface="Arial Narrow"/>
                    <a:cs typeface="Arial Narrow"/>
                  </a:defRPr>
                </a:pPr>
                <a:r>
                  <a:rPr lang="fr-FR"/>
                  <a:t>Annual</a:t>
                </a:r>
                <a:r>
                  <a:rPr lang="fr-FR" baseline="0"/>
                  <a:t> value of inheritance and gifts (% national income)</a:t>
                </a:r>
                <a:endParaRPr lang="fr-FR"/>
              </a:p>
            </c:rich>
          </c:tx>
          <c:layout>
            <c:manualLayout>
              <c:xMode val="edge"/>
              <c:yMode val="edge"/>
              <c:x val="0.0"/>
              <c:y val="0.24016280059587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fr-FR"/>
          </a:p>
        </c:txPr>
        <c:crossAx val="-2143345064"/>
        <c:crosses val="autoZero"/>
        <c:crossBetween val="midCat"/>
        <c:majorUnit val="0.04"/>
        <c:minorUnit val="0.001"/>
      </c:valAx>
      <c:spPr>
        <a:solidFill>
          <a:srgbClr val="FFFFFF"/>
        </a:solidFill>
        <a:ln w="12700">
          <a:solidFill>
            <a:srgbClr val="000000"/>
          </a:solidFill>
          <a:prstDash val="solid"/>
        </a:ln>
      </c:spPr>
    </c:plotArea>
    <c:legend>
      <c:legendPos val="r"/>
      <c:layout>
        <c:manualLayout>
          <c:xMode val="edge"/>
          <c:yMode val="edge"/>
          <c:x val="0.381944410982007"/>
          <c:y val="0.119638752926154"/>
          <c:w val="0.37777775344146"/>
          <c:h val="0.191873625594098"/>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Arial"/>
                <a:cs typeface="Arial"/>
              </a:rPr>
              <a:t>Figure 11.10. The dilemma of Rastignac </a:t>
            </a:r>
          </a:p>
          <a:p>
            <a:pPr>
              <a:defRPr sz="1000" b="0"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Arial"/>
                <a:cs typeface="Arial"/>
              </a:rPr>
              <a:t>for cohorts born in years 1790-2030</a:t>
            </a:r>
          </a:p>
        </c:rich>
      </c:tx>
      <c:layout>
        <c:manualLayout>
          <c:xMode val="edge"/>
          <c:yMode val="edge"/>
          <c:x val="0.283952646544182"/>
          <c:y val="0.0"/>
        </c:manualLayout>
      </c:layout>
      <c:overlay val="0"/>
      <c:spPr>
        <a:noFill/>
        <a:ln w="25400">
          <a:noFill/>
        </a:ln>
      </c:spPr>
    </c:title>
    <c:autoTitleDeleted val="0"/>
    <c:plotArea>
      <c:layout>
        <c:manualLayout>
          <c:layoutTarget val="inner"/>
          <c:xMode val="edge"/>
          <c:yMode val="edge"/>
          <c:x val="0.0841666666666667"/>
          <c:y val="0.113975576662144"/>
          <c:w val="0.873333333333333"/>
          <c:h val="0.710990502035278"/>
        </c:manualLayout>
      </c:layout>
      <c:lineChart>
        <c:grouping val="standard"/>
        <c:varyColors val="0"/>
        <c:ser>
          <c:idx val="1"/>
          <c:order val="0"/>
          <c:tx>
            <c:v>Living standards attained by top 1% inheritors</c:v>
          </c:tx>
          <c:spPr>
            <a:ln w="12700">
              <a:solidFill>
                <a:srgbClr val="000000"/>
              </a:solidFill>
              <a:prstDash val="solid"/>
            </a:ln>
          </c:spPr>
          <c:marker>
            <c:symbol val="square"/>
            <c:size val="8"/>
            <c:spPr>
              <a:solidFill>
                <a:srgbClr val="000000"/>
              </a:solidFill>
              <a:ln>
                <a:solidFill>
                  <a:srgbClr val="000000"/>
                </a:solidFill>
                <a:prstDash val="solid"/>
              </a:ln>
            </c:spPr>
          </c:marker>
          <c:cat>
            <c:numRef>
              <c:f>'TS11.1'!$A$8:$A$32</c:f>
              <c:numCache>
                <c:formatCode>General</c:formatCode>
                <c:ptCount val="25"/>
                <c:pt idx="0">
                  <c:v>1790.0</c:v>
                </c:pt>
                <c:pt idx="1">
                  <c:v>1800.0</c:v>
                </c:pt>
                <c:pt idx="2">
                  <c:v>1810.0</c:v>
                </c:pt>
                <c:pt idx="3">
                  <c:v>1820.0</c:v>
                </c:pt>
                <c:pt idx="4">
                  <c:v>1830.0</c:v>
                </c:pt>
                <c:pt idx="5">
                  <c:v>1840.0</c:v>
                </c:pt>
                <c:pt idx="6">
                  <c:v>1850.0</c:v>
                </c:pt>
                <c:pt idx="7">
                  <c:v>1860.0</c:v>
                </c:pt>
                <c:pt idx="8">
                  <c:v>1870.0</c:v>
                </c:pt>
                <c:pt idx="9">
                  <c:v>1880.0</c:v>
                </c:pt>
                <c:pt idx="10">
                  <c:v>1890.0</c:v>
                </c:pt>
                <c:pt idx="11">
                  <c:v>1900.0</c:v>
                </c:pt>
                <c:pt idx="12">
                  <c:v>1910.0</c:v>
                </c:pt>
                <c:pt idx="13">
                  <c:v>1920.0</c:v>
                </c:pt>
                <c:pt idx="14">
                  <c:v>1930.0</c:v>
                </c:pt>
                <c:pt idx="15">
                  <c:v>1940.0</c:v>
                </c:pt>
                <c:pt idx="16">
                  <c:v>1950.0</c:v>
                </c:pt>
                <c:pt idx="17">
                  <c:v>1960.0</c:v>
                </c:pt>
                <c:pt idx="18">
                  <c:v>1970.0</c:v>
                </c:pt>
                <c:pt idx="19">
                  <c:v>1980.0</c:v>
                </c:pt>
                <c:pt idx="20">
                  <c:v>1990.0</c:v>
                </c:pt>
                <c:pt idx="21">
                  <c:v>2000.0</c:v>
                </c:pt>
                <c:pt idx="22">
                  <c:v>2010.0</c:v>
                </c:pt>
                <c:pt idx="23">
                  <c:v>2020.0</c:v>
                </c:pt>
                <c:pt idx="24">
                  <c:v>2030.0</c:v>
                </c:pt>
              </c:numCache>
            </c:numRef>
          </c:cat>
          <c:val>
            <c:numRef>
              <c:f>'TS11.1'!$R$8:$R$32</c:f>
              <c:numCache>
                <c:formatCode>0%</c:formatCode>
                <c:ptCount val="25"/>
                <c:pt idx="0">
                  <c:v>26.66597391812671</c:v>
                </c:pt>
                <c:pt idx="1">
                  <c:v>25.51945118221692</c:v>
                </c:pt>
                <c:pt idx="2">
                  <c:v>27.8124966540365</c:v>
                </c:pt>
                <c:pt idx="3">
                  <c:v>26.59056622452736</c:v>
                </c:pt>
                <c:pt idx="4">
                  <c:v>27.7384694107621</c:v>
                </c:pt>
                <c:pt idx="5">
                  <c:v>26.90720377733205</c:v>
                </c:pt>
                <c:pt idx="6">
                  <c:v>25.4212265855266</c:v>
                </c:pt>
                <c:pt idx="7">
                  <c:v>23.56176956925628</c:v>
                </c:pt>
                <c:pt idx="8">
                  <c:v>21.61031985975091</c:v>
                </c:pt>
                <c:pt idx="9">
                  <c:v>17.2946242724168</c:v>
                </c:pt>
                <c:pt idx="10">
                  <c:v>11.26829941742035</c:v>
                </c:pt>
                <c:pt idx="11">
                  <c:v>6.453921776330205</c:v>
                </c:pt>
                <c:pt idx="12">
                  <c:v>5.33826639250009</c:v>
                </c:pt>
                <c:pt idx="13">
                  <c:v>4.47956347670873</c:v>
                </c:pt>
                <c:pt idx="14">
                  <c:v>5.67477338111295</c:v>
                </c:pt>
                <c:pt idx="15">
                  <c:v>6.60188957438114</c:v>
                </c:pt>
                <c:pt idx="16">
                  <c:v>7.017280281612702</c:v>
                </c:pt>
                <c:pt idx="17">
                  <c:v>9.239071931045023</c:v>
                </c:pt>
                <c:pt idx="18">
                  <c:v>11.49425172761306</c:v>
                </c:pt>
                <c:pt idx="19">
                  <c:v>11.8917774627693</c:v>
                </c:pt>
                <c:pt idx="20">
                  <c:v>12.26345762049798</c:v>
                </c:pt>
                <c:pt idx="21">
                  <c:v>11.72486294517629</c:v>
                </c:pt>
                <c:pt idx="22">
                  <c:v>12.24682649268964</c:v>
                </c:pt>
                <c:pt idx="23">
                  <c:v>13.0358096795802</c:v>
                </c:pt>
                <c:pt idx="24">
                  <c:v>13.20247319083391</c:v>
                </c:pt>
              </c:numCache>
            </c:numRef>
          </c:val>
          <c:smooth val="0"/>
        </c:ser>
        <c:ser>
          <c:idx val="0"/>
          <c:order val="1"/>
          <c:tx>
            <c:v>Living standards attained by top 1% labor earners (Multiples of living standards attained by bottom 50% least paid jobs, and as a fonction of year of birth)</c:v>
          </c:tx>
          <c:spPr>
            <a:ln w="12700">
              <a:solidFill>
                <a:srgbClr val="000000"/>
              </a:solidFill>
              <a:prstDash val="solid"/>
            </a:ln>
          </c:spPr>
          <c:marker>
            <c:symbol val="square"/>
            <c:size val="8"/>
            <c:spPr>
              <a:solidFill>
                <a:srgbClr val="FFFFFF"/>
              </a:solidFill>
              <a:ln>
                <a:solidFill>
                  <a:srgbClr val="000000"/>
                </a:solidFill>
                <a:prstDash val="solid"/>
              </a:ln>
            </c:spPr>
          </c:marker>
          <c:cat>
            <c:numRef>
              <c:f>'TS11.1'!$A$8:$A$32</c:f>
              <c:numCache>
                <c:formatCode>General</c:formatCode>
                <c:ptCount val="25"/>
                <c:pt idx="0">
                  <c:v>1790.0</c:v>
                </c:pt>
                <c:pt idx="1">
                  <c:v>1800.0</c:v>
                </c:pt>
                <c:pt idx="2">
                  <c:v>1810.0</c:v>
                </c:pt>
                <c:pt idx="3">
                  <c:v>1820.0</c:v>
                </c:pt>
                <c:pt idx="4">
                  <c:v>1830.0</c:v>
                </c:pt>
                <c:pt idx="5">
                  <c:v>1840.0</c:v>
                </c:pt>
                <c:pt idx="6">
                  <c:v>1850.0</c:v>
                </c:pt>
                <c:pt idx="7">
                  <c:v>1860.0</c:v>
                </c:pt>
                <c:pt idx="8">
                  <c:v>1870.0</c:v>
                </c:pt>
                <c:pt idx="9">
                  <c:v>1880.0</c:v>
                </c:pt>
                <c:pt idx="10">
                  <c:v>1890.0</c:v>
                </c:pt>
                <c:pt idx="11">
                  <c:v>1900.0</c:v>
                </c:pt>
                <c:pt idx="12">
                  <c:v>1910.0</c:v>
                </c:pt>
                <c:pt idx="13">
                  <c:v>1920.0</c:v>
                </c:pt>
                <c:pt idx="14">
                  <c:v>1930.0</c:v>
                </c:pt>
                <c:pt idx="15">
                  <c:v>1940.0</c:v>
                </c:pt>
                <c:pt idx="16">
                  <c:v>1950.0</c:v>
                </c:pt>
                <c:pt idx="17">
                  <c:v>1960.0</c:v>
                </c:pt>
                <c:pt idx="18">
                  <c:v>1970.0</c:v>
                </c:pt>
                <c:pt idx="19">
                  <c:v>1980.0</c:v>
                </c:pt>
                <c:pt idx="20">
                  <c:v>1990.0</c:v>
                </c:pt>
                <c:pt idx="21">
                  <c:v>2000.0</c:v>
                </c:pt>
                <c:pt idx="22">
                  <c:v>2010.0</c:v>
                </c:pt>
                <c:pt idx="23">
                  <c:v>2020.0</c:v>
                </c:pt>
                <c:pt idx="24">
                  <c:v>2030.0</c:v>
                </c:pt>
              </c:numCache>
            </c:numRef>
          </c:cat>
          <c:val>
            <c:numRef>
              <c:f>'TS11.1'!$S$8:$S$32</c:f>
              <c:numCache>
                <c:formatCode>0%</c:formatCode>
                <c:ptCount val="25"/>
                <c:pt idx="0">
                  <c:v>10.51790638241042</c:v>
                </c:pt>
                <c:pt idx="1">
                  <c:v>10.45638203271806</c:v>
                </c:pt>
                <c:pt idx="2">
                  <c:v>10.57943073210279</c:v>
                </c:pt>
                <c:pt idx="3">
                  <c:v>10.33333333333333</c:v>
                </c:pt>
                <c:pt idx="4">
                  <c:v>10.82552813087224</c:v>
                </c:pt>
                <c:pt idx="5">
                  <c:v>10.66146319835927</c:v>
                </c:pt>
                <c:pt idx="6">
                  <c:v>10.25841524703581</c:v>
                </c:pt>
                <c:pt idx="7">
                  <c:v>10.38146394642054</c:v>
                </c:pt>
                <c:pt idx="8">
                  <c:v>10.39283283713755</c:v>
                </c:pt>
                <c:pt idx="9">
                  <c:v>10.12254301607122</c:v>
                </c:pt>
                <c:pt idx="10">
                  <c:v>10.91661812913771</c:v>
                </c:pt>
                <c:pt idx="11">
                  <c:v>11.46460079003113</c:v>
                </c:pt>
                <c:pt idx="12">
                  <c:v>11.34890582787669</c:v>
                </c:pt>
                <c:pt idx="13">
                  <c:v>11.34696330558193</c:v>
                </c:pt>
                <c:pt idx="14">
                  <c:v>10.70035442244375</c:v>
                </c:pt>
                <c:pt idx="15">
                  <c:v>10.18427877646093</c:v>
                </c:pt>
                <c:pt idx="16">
                  <c:v>10.56335746277832</c:v>
                </c:pt>
                <c:pt idx="17">
                  <c:v>10.86749682105</c:v>
                </c:pt>
                <c:pt idx="18">
                  <c:v>11.19600179048397</c:v>
                </c:pt>
                <c:pt idx="19">
                  <c:v>11.19600179048397</c:v>
                </c:pt>
                <c:pt idx="20">
                  <c:v>10.95315619051461</c:v>
                </c:pt>
                <c:pt idx="21">
                  <c:v>10.95315619051461</c:v>
                </c:pt>
                <c:pt idx="22">
                  <c:v>10.95315619051461</c:v>
                </c:pt>
                <c:pt idx="23">
                  <c:v>10.95315619051461</c:v>
                </c:pt>
                <c:pt idx="24">
                  <c:v>10.95315619051461</c:v>
                </c:pt>
              </c:numCache>
            </c:numRef>
          </c:val>
          <c:smooth val="0"/>
        </c:ser>
        <c:dLbls>
          <c:showLegendKey val="0"/>
          <c:showVal val="0"/>
          <c:showCatName val="0"/>
          <c:showSerName val="0"/>
          <c:showPercent val="0"/>
          <c:showBubbleSize val="0"/>
        </c:dLbls>
        <c:marker val="1"/>
        <c:smooth val="0"/>
        <c:axId val="2147307320"/>
        <c:axId val="2096685176"/>
      </c:lineChart>
      <c:catAx>
        <c:axId val="2147307320"/>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In the 19th century, the living standards that could be attained by the top 1% inheritors were a lot higher than those that could be attained by the top 1% labor earners. Sources and series: see piketty.pse.ens.fr/capital21c.</a:t>
                </a:r>
                <a:endParaRPr lang="en-US" sz="1200" b="0" i="0" u="none" strike="noStrike" baseline="0">
                  <a:latin typeface="Calibri"/>
                  <a:ea typeface="Calibri"/>
                  <a:cs typeface="Calibri"/>
                </a:endParaRPr>
              </a:p>
              <a:p>
                <a:pPr>
                  <a:defRPr sz="1000" b="0" i="0" u="none" strike="noStrike" baseline="0">
                    <a:solidFill>
                      <a:srgbClr val="000000"/>
                    </a:solidFill>
                    <a:latin typeface="Arial"/>
                    <a:ea typeface="Arial"/>
                    <a:cs typeface="Arial"/>
                  </a:defRPr>
                </a:pPr>
                <a:endParaRPr lang="en-US" sz="1200" b="0" i="0" u="none" strike="noStrike" baseline="0">
                  <a:latin typeface="Calibri"/>
                  <a:ea typeface="Calibri"/>
                  <a:cs typeface="Calibri"/>
                </a:endParaRPr>
              </a:p>
            </c:rich>
          </c:tx>
          <c:layout>
            <c:manualLayout>
              <c:xMode val="edge"/>
              <c:yMode val="edge"/>
              <c:x val="0.145"/>
              <c:y val="0.896879123217706"/>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96685176"/>
        <c:crossesAt val="0.0"/>
        <c:auto val="1"/>
        <c:lblAlgn val="ctr"/>
        <c:lblOffset val="100"/>
        <c:tickLblSkip val="2"/>
        <c:tickMarkSkip val="2"/>
        <c:noMultiLvlLbl val="0"/>
      </c:catAx>
      <c:valAx>
        <c:axId val="2096685176"/>
        <c:scaling>
          <c:orientation val="minMax"/>
          <c:max val="30.0"/>
          <c:min val="0.0"/>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Multiples of average income attained by bottom 50% wage earners</a:t>
                </a:r>
              </a:p>
            </c:rich>
          </c:tx>
          <c:layout>
            <c:manualLayout>
              <c:xMode val="edge"/>
              <c:yMode val="edge"/>
              <c:x val="0.005"/>
              <c:y val="0.15603798680570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7307320"/>
        <c:crosses val="autoZero"/>
        <c:crossBetween val="midCat"/>
        <c:majorUnit val="5.0"/>
        <c:minorUnit val="0.06"/>
      </c:valAx>
      <c:spPr>
        <a:solidFill>
          <a:srgbClr val="FFFFFF"/>
        </a:solidFill>
        <a:ln w="12700">
          <a:solidFill>
            <a:srgbClr val="000000"/>
          </a:solidFill>
          <a:prstDash val="solid"/>
        </a:ln>
      </c:spPr>
    </c:plotArea>
    <c:legend>
      <c:legendPos val="r"/>
      <c:layout>
        <c:manualLayout>
          <c:xMode val="edge"/>
          <c:yMode val="edge"/>
          <c:x val="0.425"/>
          <c:y val="0.117381535078385"/>
          <c:w val="0.373611111111111"/>
          <c:h val="0.246049691423708"/>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11.11. Which</a:t>
            </a:r>
            <a:r>
              <a:rPr lang="fr-FR" baseline="0"/>
              <a:t> fraction of a cohort receives in inheritance the equivalent of a lifetime labor income</a:t>
            </a:r>
            <a:r>
              <a:rPr lang="fr-FR"/>
              <a:t>? </a:t>
            </a:r>
          </a:p>
        </c:rich>
      </c:tx>
      <c:layout>
        <c:manualLayout>
          <c:xMode val="edge"/>
          <c:yMode val="edge"/>
          <c:x val="0.158658573928259"/>
          <c:y val="0.0"/>
        </c:manualLayout>
      </c:layout>
      <c:overlay val="0"/>
      <c:spPr>
        <a:noFill/>
        <a:ln w="25400">
          <a:noFill/>
        </a:ln>
      </c:spPr>
    </c:title>
    <c:autoTitleDeleted val="0"/>
    <c:plotArea>
      <c:layout>
        <c:manualLayout>
          <c:layoutTarget val="inner"/>
          <c:xMode val="edge"/>
          <c:yMode val="edge"/>
          <c:x val="0.09"/>
          <c:y val="0.108548168249661"/>
          <c:w val="0.8775"/>
          <c:h val="0.721845318860244"/>
        </c:manualLayout>
      </c:layout>
      <c:lineChart>
        <c:grouping val="standard"/>
        <c:varyColors val="0"/>
        <c:ser>
          <c:idx val="1"/>
          <c:order val="0"/>
          <c:tx>
            <c:v>Fraction of each cohort receiving in inheritance at least the equivalent of the lifetime labor income received by bottom 50% labor earners (as a fonction of year of birth)</c:v>
          </c:tx>
          <c:spPr>
            <a:ln w="12700">
              <a:solidFill>
                <a:srgbClr val="000000"/>
              </a:solidFill>
              <a:prstDash val="solid"/>
            </a:ln>
          </c:spPr>
          <c:marker>
            <c:symbol val="square"/>
            <c:size val="8"/>
            <c:spPr>
              <a:solidFill>
                <a:srgbClr val="000000"/>
              </a:solidFill>
              <a:ln>
                <a:solidFill>
                  <a:srgbClr val="000000"/>
                </a:solidFill>
                <a:prstDash val="solid"/>
              </a:ln>
            </c:spPr>
          </c:marker>
          <c:cat>
            <c:numRef>
              <c:f>'TS11.1'!$A$8:$A$32</c:f>
              <c:numCache>
                <c:formatCode>General</c:formatCode>
                <c:ptCount val="25"/>
                <c:pt idx="0">
                  <c:v>1790.0</c:v>
                </c:pt>
                <c:pt idx="1">
                  <c:v>1800.0</c:v>
                </c:pt>
                <c:pt idx="2">
                  <c:v>1810.0</c:v>
                </c:pt>
                <c:pt idx="3">
                  <c:v>1820.0</c:v>
                </c:pt>
                <c:pt idx="4">
                  <c:v>1830.0</c:v>
                </c:pt>
                <c:pt idx="5">
                  <c:v>1840.0</c:v>
                </c:pt>
                <c:pt idx="6">
                  <c:v>1850.0</c:v>
                </c:pt>
                <c:pt idx="7">
                  <c:v>1860.0</c:v>
                </c:pt>
                <c:pt idx="8">
                  <c:v>1870.0</c:v>
                </c:pt>
                <c:pt idx="9">
                  <c:v>1880.0</c:v>
                </c:pt>
                <c:pt idx="10">
                  <c:v>1890.0</c:v>
                </c:pt>
                <c:pt idx="11">
                  <c:v>1900.0</c:v>
                </c:pt>
                <c:pt idx="12">
                  <c:v>1910.0</c:v>
                </c:pt>
                <c:pt idx="13">
                  <c:v>1920.0</c:v>
                </c:pt>
                <c:pt idx="14">
                  <c:v>1930.0</c:v>
                </c:pt>
                <c:pt idx="15">
                  <c:v>1940.0</c:v>
                </c:pt>
                <c:pt idx="16">
                  <c:v>1950.0</c:v>
                </c:pt>
                <c:pt idx="17">
                  <c:v>1960.0</c:v>
                </c:pt>
                <c:pt idx="18">
                  <c:v>1970.0</c:v>
                </c:pt>
                <c:pt idx="19">
                  <c:v>1980.0</c:v>
                </c:pt>
                <c:pt idx="20">
                  <c:v>1990.0</c:v>
                </c:pt>
                <c:pt idx="21">
                  <c:v>2000.0</c:v>
                </c:pt>
                <c:pt idx="22">
                  <c:v>2010.0</c:v>
                </c:pt>
                <c:pt idx="23">
                  <c:v>2020.0</c:v>
                </c:pt>
                <c:pt idx="24">
                  <c:v>2030.0</c:v>
                </c:pt>
              </c:numCache>
            </c:numRef>
          </c:cat>
          <c:val>
            <c:numRef>
              <c:f>'TS11.1'!$T$8:$T$32</c:f>
              <c:numCache>
                <c:formatCode>0%</c:formatCode>
                <c:ptCount val="25"/>
                <c:pt idx="0">
                  <c:v>0.0950627906119397</c:v>
                </c:pt>
                <c:pt idx="1">
                  <c:v>0.0899615762618607</c:v>
                </c:pt>
                <c:pt idx="2">
                  <c:v>0.100164004962019</c:v>
                </c:pt>
                <c:pt idx="3">
                  <c:v>0.0946883257530616</c:v>
                </c:pt>
                <c:pt idx="4">
                  <c:v>0.0998290484973331</c:v>
                </c:pt>
                <c:pt idx="5">
                  <c:v>0.0961105455938417</c:v>
                </c:pt>
                <c:pt idx="6">
                  <c:v>0.0895306626589413</c:v>
                </c:pt>
                <c:pt idx="7">
                  <c:v>0.0814050679619076</c:v>
                </c:pt>
                <c:pt idx="8">
                  <c:v>0.0778501667144968</c:v>
                </c:pt>
                <c:pt idx="9">
                  <c:v>0.068525914113367</c:v>
                </c:pt>
                <c:pt idx="10">
                  <c:v>0.0464479474240245</c:v>
                </c:pt>
                <c:pt idx="11">
                  <c:v>0.0263531919396237</c:v>
                </c:pt>
                <c:pt idx="12">
                  <c:v>0.0248144618077207</c:v>
                </c:pt>
                <c:pt idx="13">
                  <c:v>0.023116096909134</c:v>
                </c:pt>
                <c:pt idx="14">
                  <c:v>0.0365814558027018</c:v>
                </c:pt>
                <c:pt idx="15">
                  <c:v>0.0471817093701748</c:v>
                </c:pt>
                <c:pt idx="16">
                  <c:v>0.0520093362336013</c:v>
                </c:pt>
                <c:pt idx="17">
                  <c:v>0.0821301020021388</c:v>
                </c:pt>
                <c:pt idx="18">
                  <c:v>0.118246594106967</c:v>
                </c:pt>
                <c:pt idx="19">
                  <c:v>0.124729063117328</c:v>
                </c:pt>
                <c:pt idx="20">
                  <c:v>0.13129437982265</c:v>
                </c:pt>
                <c:pt idx="21">
                  <c:v>0.121803404678212</c:v>
                </c:pt>
                <c:pt idx="22">
                  <c:v>0.130990774471495</c:v>
                </c:pt>
                <c:pt idx="23">
                  <c:v>0.145340397105952</c:v>
                </c:pt>
                <c:pt idx="24">
                  <c:v>0.148437698541529</c:v>
                </c:pt>
              </c:numCache>
            </c:numRef>
          </c:val>
          <c:smooth val="0"/>
        </c:ser>
        <c:dLbls>
          <c:showLegendKey val="0"/>
          <c:showVal val="0"/>
          <c:showCatName val="0"/>
          <c:showSerName val="0"/>
          <c:showPercent val="0"/>
          <c:showBubbleSize val="0"/>
        </c:dLbls>
        <c:marker val="1"/>
        <c:smooth val="0"/>
        <c:axId val="2147213768"/>
        <c:axId val="2139285128"/>
      </c:lineChart>
      <c:catAx>
        <c:axId val="2147213768"/>
        <c:scaling>
          <c:orientation val="minMax"/>
        </c:scaling>
        <c:delete val="0"/>
        <c:axPos val="b"/>
        <c:majorGridlines>
          <c:spPr>
            <a:ln w="12700">
              <a:solidFill>
                <a:srgbClr val="000000"/>
              </a:solidFill>
              <a:prstDash val="sysDash"/>
            </a:ln>
          </c:spPr>
        </c:majorGridlines>
        <c:title>
          <c:tx>
            <c:rich>
              <a:bodyPr/>
              <a:lstStyle/>
              <a:p>
                <a:pPr>
                  <a:defRPr sz="1050" b="0" i="0" u="none" strike="noStrike" baseline="0">
                    <a:solidFill>
                      <a:srgbClr val="000000"/>
                    </a:solidFill>
                    <a:latin typeface="Arial"/>
                    <a:ea typeface="Arial"/>
                    <a:cs typeface="Arial"/>
                  </a:defRPr>
                </a:pPr>
                <a:r>
                  <a:rPr lang="fr-FR"/>
                  <a:t>Within the cohorts born around 1970-1980, 12-14% of individuals receive in inheritance the equivalent of the lifetime labor income received by the bottom 50% less well paid workers.  Sources and series : see piketty.pse.ens.fr/capital21c</a:t>
                </a:r>
              </a:p>
            </c:rich>
          </c:tx>
          <c:layout>
            <c:manualLayout>
              <c:xMode val="edge"/>
              <c:yMode val="edge"/>
              <c:x val="0.131666666666667"/>
              <c:y val="0.89594612328864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2139285128"/>
        <c:crossesAt val="0.0"/>
        <c:auto val="1"/>
        <c:lblAlgn val="ctr"/>
        <c:lblOffset val="100"/>
        <c:tickLblSkip val="2"/>
        <c:tickMarkSkip val="2"/>
        <c:noMultiLvlLbl val="0"/>
      </c:catAx>
      <c:valAx>
        <c:axId val="2139285128"/>
        <c:scaling>
          <c:orientation val="minMax"/>
          <c:max val="0.16"/>
          <c:min val="0.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Fraction </a:t>
                </a:r>
                <a:r>
                  <a:rPr lang="fr-FR" baseline="0"/>
                  <a:t> of each cohort</a:t>
                </a:r>
                <a:endParaRPr lang="fr-FR"/>
              </a:p>
            </c:rich>
          </c:tx>
          <c:layout>
            <c:manualLayout>
              <c:xMode val="edge"/>
              <c:yMode val="edge"/>
              <c:x val="0.0"/>
              <c:y val="0.28810491593956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2147213768"/>
        <c:crosses val="autoZero"/>
        <c:crossBetween val="midCat"/>
        <c:majorUnit val="0.02"/>
        <c:minorUnit val="0.02"/>
      </c:valAx>
      <c:spPr>
        <a:solidFill>
          <a:srgbClr val="FFFFFF"/>
        </a:solidFill>
        <a:ln w="3175">
          <a:solidFill>
            <a:srgbClr val="000000"/>
          </a:solidFill>
          <a:prstDash val="solid"/>
        </a:ln>
      </c:spPr>
    </c:plotArea>
    <c:legend>
      <c:legendPos val="r"/>
      <c:legendEntry>
        <c:idx val="0"/>
        <c:txPr>
          <a:bodyPr/>
          <a:lstStyle/>
          <a:p>
            <a:pPr>
              <a:defRPr sz="1010" b="0" i="0" u="none" strike="noStrike" baseline="0">
                <a:solidFill>
                  <a:srgbClr val="000000"/>
                </a:solidFill>
                <a:latin typeface="Arial"/>
                <a:ea typeface="Arial"/>
                <a:cs typeface="Arial"/>
              </a:defRPr>
            </a:pPr>
            <a:endParaRPr lang="fr-FR"/>
          </a:p>
        </c:txPr>
      </c:legendEntry>
      <c:layout>
        <c:manualLayout>
          <c:xMode val="edge"/>
          <c:yMode val="edge"/>
          <c:x val="0.148611111111111"/>
          <c:y val="0.139888806128964"/>
          <c:w val="0.563888888888889"/>
          <c:h val="0.194130843441867"/>
        </c:manualLayout>
      </c:layout>
      <c:overlay val="0"/>
      <c:spPr>
        <a:solidFill>
          <a:srgbClr val="FFFFFF"/>
        </a:solidFill>
        <a:ln w="12700">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11.12. The</a:t>
            </a:r>
            <a:r>
              <a:rPr lang="fr-FR" baseline="0"/>
              <a:t> inheritance flow in </a:t>
            </a:r>
            <a:r>
              <a:rPr lang="fr-FR"/>
              <a:t>Europe 1900-2010 </a:t>
            </a:r>
          </a:p>
        </c:rich>
      </c:tx>
      <c:layout>
        <c:manualLayout>
          <c:xMode val="edge"/>
          <c:yMode val="edge"/>
          <c:x val="0.181666666666667"/>
          <c:y val="0.0"/>
        </c:manualLayout>
      </c:layout>
      <c:overlay val="0"/>
      <c:spPr>
        <a:noFill/>
        <a:ln w="25400">
          <a:noFill/>
        </a:ln>
      </c:spPr>
    </c:title>
    <c:autoTitleDeleted val="0"/>
    <c:plotArea>
      <c:layout>
        <c:manualLayout>
          <c:layoutTarget val="inner"/>
          <c:xMode val="edge"/>
          <c:yMode val="edge"/>
          <c:x val="0.0816666666666666"/>
          <c:y val="0.067842605156038"/>
          <c:w val="0.8725"/>
          <c:h val="0.758480325644505"/>
        </c:manualLayout>
      </c:layout>
      <c:lineChart>
        <c:grouping val="standard"/>
        <c:varyColors val="0"/>
        <c:ser>
          <c:idx val="0"/>
          <c:order val="0"/>
          <c:tx>
            <c:v>France</c:v>
          </c:tx>
          <c:spPr>
            <a:ln w="25400">
              <a:solidFill>
                <a:srgbClr val="000000"/>
              </a:solidFill>
              <a:prstDash val="solid"/>
            </a:ln>
          </c:spPr>
          <c:marker>
            <c:symbol val="diamond"/>
            <c:size val="10"/>
            <c:spPr>
              <a:solidFill>
                <a:srgbClr val="000000"/>
              </a:solidFill>
              <a:ln>
                <a:solidFill>
                  <a:srgbClr val="000000"/>
                </a:solidFill>
                <a:prstDash val="solid"/>
              </a:ln>
            </c:spPr>
          </c:marker>
          <c:cat>
            <c:numRef>
              <c:f>'TS11.1'!$A$19:$A$30</c:f>
              <c:numCache>
                <c:formatCode>General</c:formatCode>
                <c:ptCount val="12"/>
                <c:pt idx="0">
                  <c:v>1900.0</c:v>
                </c:pt>
                <c:pt idx="1">
                  <c:v>1910.0</c:v>
                </c:pt>
                <c:pt idx="2">
                  <c:v>1920.0</c:v>
                </c:pt>
                <c:pt idx="3">
                  <c:v>1930.0</c:v>
                </c:pt>
                <c:pt idx="4">
                  <c:v>1940.0</c:v>
                </c:pt>
                <c:pt idx="5">
                  <c:v>1950.0</c:v>
                </c:pt>
                <c:pt idx="6">
                  <c:v>1960.0</c:v>
                </c:pt>
                <c:pt idx="7">
                  <c:v>1970.0</c:v>
                </c:pt>
                <c:pt idx="8">
                  <c:v>1980.0</c:v>
                </c:pt>
                <c:pt idx="9">
                  <c:v>1990.0</c:v>
                </c:pt>
                <c:pt idx="10">
                  <c:v>2000.0</c:v>
                </c:pt>
                <c:pt idx="11">
                  <c:v>2010.0</c:v>
                </c:pt>
              </c:numCache>
            </c:numRef>
          </c:cat>
          <c:val>
            <c:numRef>
              <c:f>'TS11.1'!$B$19:$B$30</c:f>
              <c:numCache>
                <c:formatCode>0.0%</c:formatCode>
                <c:ptCount val="12"/>
                <c:pt idx="0">
                  <c:v>0.24104896189101</c:v>
                </c:pt>
                <c:pt idx="1">
                  <c:v>0.226630270960735</c:v>
                </c:pt>
                <c:pt idx="2">
                  <c:v>0.0979561775251587</c:v>
                </c:pt>
                <c:pt idx="3">
                  <c:v>0.110363914562591</c:v>
                </c:pt>
                <c:pt idx="4">
                  <c:v>0.0982009699049298</c:v>
                </c:pt>
                <c:pt idx="5">
                  <c:v>0.0434770753977485</c:v>
                </c:pt>
                <c:pt idx="6">
                  <c:v>0.0585208592292304</c:v>
                </c:pt>
                <c:pt idx="7">
                  <c:v>0.0618908394078251</c:v>
                </c:pt>
                <c:pt idx="8">
                  <c:v>0.0635998567070115</c:v>
                </c:pt>
                <c:pt idx="9">
                  <c:v>0.0772535581717564</c:v>
                </c:pt>
                <c:pt idx="10">
                  <c:v>0.113862522540211</c:v>
                </c:pt>
                <c:pt idx="11">
                  <c:v>0.145250696383537</c:v>
                </c:pt>
              </c:numCache>
            </c:numRef>
          </c:val>
          <c:smooth val="0"/>
        </c:ser>
        <c:ser>
          <c:idx val="1"/>
          <c:order val="1"/>
          <c:tx>
            <c:v>U.K.</c:v>
          </c:tx>
          <c:spPr>
            <a:ln w="12700">
              <a:solidFill>
                <a:srgbClr val="000000"/>
              </a:solidFill>
              <a:prstDash val="solid"/>
            </a:ln>
          </c:spPr>
          <c:marker>
            <c:symbol val="square"/>
            <c:size val="8"/>
            <c:spPr>
              <a:solidFill>
                <a:srgbClr val="FFFFFF"/>
              </a:solidFill>
              <a:ln>
                <a:solidFill>
                  <a:srgbClr val="000000"/>
                </a:solidFill>
                <a:prstDash val="solid"/>
              </a:ln>
            </c:spPr>
          </c:marker>
          <c:val>
            <c:numRef>
              <c:f>'TS11.3'!$B$8:$B$19</c:f>
              <c:numCache>
                <c:formatCode>0.0%</c:formatCode>
                <c:ptCount val="12"/>
                <c:pt idx="0">
                  <c:v>0.20563396622349</c:v>
                </c:pt>
                <c:pt idx="1">
                  <c:v>0.193340284173956</c:v>
                </c:pt>
                <c:pt idx="2">
                  <c:v>0.13887198472005</c:v>
                </c:pt>
                <c:pt idx="3">
                  <c:v>0.15723309317564</c:v>
                </c:pt>
                <c:pt idx="4">
                  <c:v>0.112809786993726</c:v>
                </c:pt>
                <c:pt idx="5">
                  <c:v>0.0792277807972974</c:v>
                </c:pt>
                <c:pt idx="6">
                  <c:v>0.0754129316504255</c:v>
                </c:pt>
                <c:pt idx="7">
                  <c:v>0.0609033429312912</c:v>
                </c:pt>
                <c:pt idx="8">
                  <c:v>0.0585168338384487</c:v>
                </c:pt>
                <c:pt idx="9">
                  <c:v>0.0617734606692402</c:v>
                </c:pt>
                <c:pt idx="10">
                  <c:v>0.0791390713239346</c:v>
                </c:pt>
                <c:pt idx="11">
                  <c:v>0.0820232567731306</c:v>
                </c:pt>
              </c:numCache>
            </c:numRef>
          </c:val>
          <c:smooth val="0"/>
        </c:ser>
        <c:ser>
          <c:idx val="2"/>
          <c:order val="2"/>
          <c:tx>
            <c:v>Germany</c:v>
          </c:tx>
          <c:spPr>
            <a:ln w="25400">
              <a:solidFill>
                <a:srgbClr val="000000"/>
              </a:solidFill>
              <a:prstDash val="solid"/>
            </a:ln>
          </c:spPr>
          <c:marker>
            <c:symbol val="triangle"/>
            <c:size val="8"/>
            <c:spPr>
              <a:solidFill>
                <a:srgbClr val="FFFFFF"/>
              </a:solidFill>
              <a:ln>
                <a:solidFill>
                  <a:srgbClr val="000000"/>
                </a:solidFill>
                <a:prstDash val="solid"/>
              </a:ln>
            </c:spPr>
          </c:marker>
          <c:val>
            <c:numRef>
              <c:f>'TS11.3'!$C$8:$C$19</c:f>
              <c:numCache>
                <c:formatCode>0.0%</c:formatCode>
                <c:ptCount val="12"/>
                <c:pt idx="1">
                  <c:v>0.15851</c:v>
                </c:pt>
                <c:pt idx="6">
                  <c:v>0.0191</c:v>
                </c:pt>
                <c:pt idx="7">
                  <c:v>0.0365</c:v>
                </c:pt>
                <c:pt idx="8">
                  <c:v>0.0399</c:v>
                </c:pt>
                <c:pt idx="9">
                  <c:v>0.0729</c:v>
                </c:pt>
                <c:pt idx="10">
                  <c:v>0.0953</c:v>
                </c:pt>
                <c:pt idx="11">
                  <c:v>0.1074</c:v>
                </c:pt>
              </c:numCache>
            </c:numRef>
          </c:val>
          <c:smooth val="0"/>
        </c:ser>
        <c:dLbls>
          <c:showLegendKey val="0"/>
          <c:showVal val="0"/>
          <c:showCatName val="0"/>
          <c:showSerName val="0"/>
          <c:showPercent val="0"/>
          <c:showBubbleSize val="0"/>
        </c:dLbls>
        <c:marker val="1"/>
        <c:smooth val="0"/>
        <c:axId val="-2144073912"/>
        <c:axId val="-2144042440"/>
      </c:lineChart>
      <c:catAx>
        <c:axId val="-2144073912"/>
        <c:scaling>
          <c:orientation val="minMax"/>
        </c:scaling>
        <c:delete val="0"/>
        <c:axPos val="b"/>
        <c:majorGridlines>
          <c:spPr>
            <a:ln w="12700">
              <a:solidFill>
                <a:srgbClr val="000000"/>
              </a:solidFill>
              <a:prstDash val="lg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inheritance flow follows a U-shaped in curve in France as well as in the U.K. and Germany. It is possible that gifts are under-estimated in the U.K. at the end of the period. Sources and series: see piketty.pse.ens.fr/capital21c.</a:t>
                </a:r>
              </a:p>
              <a:p>
                <a:pPr>
                  <a:defRPr sz="1000" b="0" i="0" u="none" strike="noStrike" baseline="0">
                    <a:solidFill>
                      <a:srgbClr val="000000"/>
                    </a:solidFill>
                    <a:latin typeface="Arial"/>
                    <a:ea typeface="Arial"/>
                    <a:cs typeface="Arial"/>
                  </a:defRPr>
                </a:pPr>
                <a:endParaRPr lang="en-US" sz="1100" b="0" i="0" u="none" strike="noStrike" baseline="0">
                  <a:solidFill>
                    <a:srgbClr val="000000"/>
                  </a:solidFill>
                  <a:latin typeface="Arial"/>
                  <a:ea typeface="Arial"/>
                  <a:cs typeface="Arial"/>
                </a:endParaRPr>
              </a:p>
            </c:rich>
          </c:tx>
          <c:layout>
            <c:manualLayout>
              <c:xMode val="edge"/>
              <c:yMode val="edge"/>
              <c:x val="0.14"/>
              <c:y val="0.89280875363552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fr-FR"/>
          </a:p>
        </c:txPr>
        <c:crossAx val="-2144042440"/>
        <c:crossesAt val="0.0"/>
        <c:auto val="1"/>
        <c:lblAlgn val="ctr"/>
        <c:lblOffset val="100"/>
        <c:tickLblSkip val="1"/>
        <c:tickMarkSkip val="1"/>
        <c:noMultiLvlLbl val="0"/>
      </c:catAx>
      <c:valAx>
        <c:axId val="-2144042440"/>
        <c:scaling>
          <c:orientation val="minMax"/>
          <c:max val="0.26"/>
          <c:min val="0.0"/>
        </c:scaling>
        <c:delete val="0"/>
        <c:axPos val="l"/>
        <c:majorGridlines>
          <c:spPr>
            <a:ln w="12700">
              <a:solidFill>
                <a:srgbClr val="000000"/>
              </a:solidFill>
              <a:prstDash val="lgDash"/>
            </a:ln>
          </c:spPr>
        </c:majorGridlines>
        <c:title>
          <c:tx>
            <c:rich>
              <a:bodyPr/>
              <a:lstStyle/>
              <a:p>
                <a:pPr>
                  <a:defRPr sz="1025" b="0" i="0" u="none" strike="noStrike" baseline="0">
                    <a:solidFill>
                      <a:srgbClr val="000000"/>
                    </a:solidFill>
                    <a:latin typeface="Arial Narrow"/>
                    <a:ea typeface="Arial Narrow"/>
                    <a:cs typeface="Arial Narrow"/>
                  </a:defRPr>
                </a:pPr>
                <a:r>
                  <a:rPr lang="fr-FR"/>
                  <a:t>Annual</a:t>
                </a:r>
                <a:r>
                  <a:rPr lang="fr-FR" baseline="0"/>
                  <a:t> value of bequests and gifts (% national income</a:t>
                </a:r>
                <a:r>
                  <a:rPr lang="fr-FR"/>
                  <a:t>)</a:t>
                </a:r>
              </a:p>
            </c:rich>
          </c:tx>
          <c:layout>
            <c:manualLayout>
              <c:xMode val="edge"/>
              <c:yMode val="edge"/>
              <c:x val="0.0"/>
              <c:y val="0.1628222316804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fr-FR"/>
          </a:p>
        </c:txPr>
        <c:crossAx val="-2144073912"/>
        <c:crosses val="autoZero"/>
        <c:crossBetween val="midCat"/>
        <c:majorUnit val="0.04"/>
        <c:minorUnit val="0.001"/>
      </c:valAx>
      <c:spPr>
        <a:solidFill>
          <a:srgbClr val="FFFFFF"/>
        </a:solidFill>
        <a:ln w="12700">
          <a:solidFill>
            <a:srgbClr val="000000"/>
          </a:solidFill>
          <a:prstDash val="solid"/>
        </a:ln>
      </c:spPr>
    </c:plotArea>
    <c:legend>
      <c:legendPos val="r"/>
      <c:layout>
        <c:manualLayout>
          <c:xMode val="edge"/>
          <c:yMode val="edge"/>
          <c:x val="0.520833333333333"/>
          <c:y val="0.130925551535788"/>
          <c:w val="0.188888888888889"/>
          <c:h val="0.279909732567213"/>
        </c:manualLayout>
      </c:layout>
      <c:overlay val="0"/>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Arial"/>
                <a:cs typeface="Arial"/>
              </a:rPr>
              <a:t>Figure S11.1. Share of inherited wealth in total wealth, France 1850-2100 </a:t>
            </a:r>
            <a:r>
              <a:rPr lang="en-US" sz="1400" b="0" i="0" u="none" strike="noStrike" baseline="0">
                <a:solidFill>
                  <a:srgbClr val="000000"/>
                </a:solidFill>
                <a:latin typeface="Arial"/>
                <a:ea typeface="Arial"/>
                <a:cs typeface="Arial"/>
              </a:rPr>
              <a:t>(2010-2100: g=1,7%, r=3,0%)</a:t>
            </a:r>
          </a:p>
        </c:rich>
      </c:tx>
      <c:layout>
        <c:manualLayout>
          <c:xMode val="edge"/>
          <c:yMode val="edge"/>
          <c:x val="0.165000054756716"/>
          <c:y val="0.00225225225225225"/>
        </c:manualLayout>
      </c:layout>
      <c:overlay val="0"/>
      <c:spPr>
        <a:noFill/>
        <a:ln w="25400">
          <a:noFill/>
        </a:ln>
      </c:spPr>
    </c:title>
    <c:autoTitleDeleted val="0"/>
    <c:plotArea>
      <c:layout>
        <c:manualLayout>
          <c:layoutTarget val="inner"/>
          <c:xMode val="edge"/>
          <c:yMode val="edge"/>
          <c:x val="0.0916666666666666"/>
          <c:y val="0.122116689280868"/>
          <c:w val="0.865833333333333"/>
          <c:h val="0.720488466757123"/>
        </c:manualLayout>
      </c:layout>
      <c:lineChart>
        <c:grouping val="standard"/>
        <c:varyColors val="0"/>
        <c:ser>
          <c:idx val="0"/>
          <c:order val="0"/>
          <c:tx>
            <c:v>Partially capitalized inherited wealth (PPVR definition)</c:v>
          </c:tx>
          <c:spPr>
            <a:ln w="25400">
              <a:solidFill>
                <a:srgbClr val="000000"/>
              </a:solidFill>
              <a:prstDash val="solid"/>
            </a:ln>
          </c:spPr>
          <c:marker>
            <c:symbol val="diamond"/>
            <c:size val="9"/>
            <c:spPr>
              <a:solidFill>
                <a:srgbClr val="000000"/>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'TS11.2'!$H$9:$H$34</c:f>
              <c:numCache>
                <c:formatCode>0%</c:formatCode>
                <c:ptCount val="26"/>
                <c:pt idx="0">
                  <c:v>0.853591796261005</c:v>
                </c:pt>
                <c:pt idx="1">
                  <c:v>0.842183737863495</c:v>
                </c:pt>
                <c:pt idx="2">
                  <c:v>0.857555012899225</c:v>
                </c:pt>
                <c:pt idx="3">
                  <c:v>0.879482076239984</c:v>
                </c:pt>
                <c:pt idx="4">
                  <c:v>0.878190603622677</c:v>
                </c:pt>
                <c:pt idx="5">
                  <c:v>0.890595642993074</c:v>
                </c:pt>
                <c:pt idx="6">
                  <c:v>0.894596710502608</c:v>
                </c:pt>
                <c:pt idx="7">
                  <c:v>0.78444536021513</c:v>
                </c:pt>
                <c:pt idx="8">
                  <c:v>0.592058118598526</c:v>
                </c:pt>
                <c:pt idx="9">
                  <c:v>0.637840026966527</c:v>
                </c:pt>
                <c:pt idx="10">
                  <c:v>0.572063911491426</c:v>
                </c:pt>
                <c:pt idx="11">
                  <c:v>0.471050995707645</c:v>
                </c:pt>
                <c:pt idx="12">
                  <c:v>0.443171301062814</c:v>
                </c:pt>
                <c:pt idx="13">
                  <c:v>0.469057547020992</c:v>
                </c:pt>
                <c:pt idx="14">
                  <c:v>0.539391583934632</c:v>
                </c:pt>
                <c:pt idx="15">
                  <c:v>0.582976078869222</c:v>
                </c:pt>
                <c:pt idx="16">
                  <c:v>0.666269033495277</c:v>
                </c:pt>
                <c:pt idx="17">
                  <c:v>0.729365269031805</c:v>
                </c:pt>
                <c:pt idx="18">
                  <c:v>0.757148111588765</c:v>
                </c:pt>
                <c:pt idx="19">
                  <c:v>0.783946566938497</c:v>
                </c:pt>
                <c:pt idx="20">
                  <c:v>0.801331852248773</c:v>
                </c:pt>
                <c:pt idx="21">
                  <c:v>0.808843878556018</c:v>
                </c:pt>
                <c:pt idx="22">
                  <c:v>0.81003364461055</c:v>
                </c:pt>
                <c:pt idx="23">
                  <c:v>0.807804312406588</c:v>
                </c:pt>
                <c:pt idx="24">
                  <c:v>0.80423620064543</c:v>
                </c:pt>
                <c:pt idx="25">
                  <c:v>0.802768367041129</c:v>
                </c:pt>
              </c:numCache>
            </c:numRef>
          </c:val>
          <c:smooth val="0"/>
        </c:ser>
        <c:ser>
          <c:idx val="2"/>
          <c:order val="1"/>
          <c:tx>
            <c:v>Non-capitalized inheritance (Modigliani)</c:v>
          </c:tx>
          <c:spPr>
            <a:ln w="12700">
              <a:solidFill>
                <a:srgbClr val="000000"/>
              </a:solidFill>
              <a:prstDash val="solid"/>
            </a:ln>
          </c:spPr>
          <c:marker>
            <c:symbol val="square"/>
            <c:size val="8"/>
            <c:spPr>
              <a:solidFill>
                <a:srgbClr val="FFFFFF"/>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'TS11.2'!$B$9:$B$34</c:f>
              <c:numCache>
                <c:formatCode>0%</c:formatCode>
                <c:ptCount val="26"/>
                <c:pt idx="0">
                  <c:v>0.775992542055459</c:v>
                </c:pt>
                <c:pt idx="1">
                  <c:v>0.765621579875905</c:v>
                </c:pt>
                <c:pt idx="2">
                  <c:v>0.779595466272023</c:v>
                </c:pt>
                <c:pt idx="3">
                  <c:v>0.799529160218167</c:v>
                </c:pt>
                <c:pt idx="4">
                  <c:v>0.798355094202434</c:v>
                </c:pt>
                <c:pt idx="5">
                  <c:v>0.809632402720976</c:v>
                </c:pt>
                <c:pt idx="6">
                  <c:v>0.828330287502415</c:v>
                </c:pt>
                <c:pt idx="7">
                  <c:v>0.68212640018707</c:v>
                </c:pt>
                <c:pt idx="8">
                  <c:v>0.514833146607414</c:v>
                </c:pt>
                <c:pt idx="9">
                  <c:v>0.57985456996957</c:v>
                </c:pt>
                <c:pt idx="10">
                  <c:v>0.520058101355842</c:v>
                </c:pt>
                <c:pt idx="11">
                  <c:v>0.409609561484908</c:v>
                </c:pt>
                <c:pt idx="12">
                  <c:v>0.385366348750273</c:v>
                </c:pt>
                <c:pt idx="13">
                  <c:v>0.407876127844341</c:v>
                </c:pt>
                <c:pt idx="14">
                  <c:v>0.469036159943159</c:v>
                </c:pt>
                <c:pt idx="15">
                  <c:v>0.506935720755845</c:v>
                </c:pt>
                <c:pt idx="16">
                  <c:v>0.616915771754886</c:v>
                </c:pt>
                <c:pt idx="17">
                  <c:v>0.663059335483459</c:v>
                </c:pt>
                <c:pt idx="18">
                  <c:v>0.688316465080696</c:v>
                </c:pt>
                <c:pt idx="19">
                  <c:v>0.712678697216816</c:v>
                </c:pt>
                <c:pt idx="20">
                  <c:v>0.728483502044339</c:v>
                </c:pt>
                <c:pt idx="21">
                  <c:v>0.735312616869107</c:v>
                </c:pt>
                <c:pt idx="22">
                  <c:v>0.736394222373227</c:v>
                </c:pt>
                <c:pt idx="23">
                  <c:v>0.734367556733262</c:v>
                </c:pt>
                <c:pt idx="24">
                  <c:v>0.731123818768573</c:v>
                </c:pt>
                <c:pt idx="25">
                  <c:v>0.729789424582844</c:v>
                </c:pt>
              </c:numCache>
            </c:numRef>
          </c:val>
          <c:smooth val="0"/>
        </c:ser>
        <c:dLbls>
          <c:showLegendKey val="0"/>
          <c:showVal val="0"/>
          <c:showCatName val="0"/>
          <c:showSerName val="0"/>
          <c:showPercent val="0"/>
          <c:showBubbleSize val="0"/>
        </c:dLbls>
        <c:marker val="1"/>
        <c:smooth val="0"/>
        <c:axId val="2118160168"/>
        <c:axId val="2139875064"/>
      </c:lineChart>
      <c:catAx>
        <c:axId val="2118160168"/>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Calibri"/>
                    <a:cs typeface="Arial"/>
                  </a:rPr>
                  <a:t>Taking into account capitalized inherited wealth increases the inheritance share; PPVR definition (capitalized income in the limit of the current wealth) limits this effect. </a:t>
                </a:r>
                <a:r>
                  <a:rPr lang="en-US" sz="1100" b="0" i="0" u="none" strike="noStrike" baseline="0">
                    <a:solidFill>
                      <a:srgbClr val="000000"/>
                    </a:solidFill>
                    <a:latin typeface="Arial"/>
                    <a:ea typeface="Arial Narrow"/>
                    <a:cs typeface="Arial"/>
                  </a:rPr>
                  <a:t>Sources and series: see piketty.pse.ens.fr/capital21c</a:t>
                </a:r>
                <a:endParaRPr lang="en-US" sz="1100" b="1" i="0" u="none" strike="noStrike" baseline="0">
                  <a:solidFill>
                    <a:srgbClr val="000000"/>
                  </a:solidFill>
                  <a:latin typeface="Arial"/>
                  <a:ea typeface="Arial"/>
                  <a:cs typeface="Arial"/>
                </a:endParaRPr>
              </a:p>
            </c:rich>
          </c:tx>
          <c:layout>
            <c:manualLayout>
              <c:xMode val="edge"/>
              <c:yMode val="edge"/>
              <c:x val="0.141944410982007"/>
              <c:y val="0.91846864581116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39875064"/>
        <c:crossesAt val="0.0"/>
        <c:auto val="1"/>
        <c:lblAlgn val="ctr"/>
        <c:lblOffset val="100"/>
        <c:tickLblSkip val="2"/>
        <c:tickMarkSkip val="2"/>
        <c:noMultiLvlLbl val="0"/>
      </c:catAx>
      <c:valAx>
        <c:axId val="2139875064"/>
        <c:scaling>
          <c:orientation val="minMax"/>
          <c:max val="1.0"/>
          <c:min val="0.3"/>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t>Cumulated value of inheritedd wealth (% total wealth of the living)</a:t>
                </a:r>
              </a:p>
            </c:rich>
          </c:tx>
          <c:layout>
            <c:manualLayout>
              <c:xMode val="edge"/>
              <c:yMode val="edge"/>
              <c:x val="0.0"/>
              <c:y val="0.1682496275803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18160168"/>
        <c:crosses val="autoZero"/>
        <c:crossBetween val="midCat"/>
        <c:majorUnit val="0.1"/>
        <c:minorUnit val="0.012"/>
      </c:valAx>
      <c:spPr>
        <a:solidFill>
          <a:srgbClr val="FFFFFF"/>
        </a:solidFill>
        <a:ln w="12700">
          <a:solidFill>
            <a:srgbClr val="000000"/>
          </a:solidFill>
          <a:prstDash val="solid"/>
        </a:ln>
      </c:spPr>
    </c:plotArea>
    <c:legend>
      <c:legendPos val="r"/>
      <c:layout>
        <c:manualLayout>
          <c:xMode val="edge"/>
          <c:yMode val="edge"/>
          <c:wMode val="edge"/>
          <c:hMode val="edge"/>
          <c:x val="0.379166712297263"/>
          <c:y val="0.14215630985316"/>
          <c:w val="0.663888931477446"/>
          <c:h val="0.340801943675959"/>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Arial"/>
                <a:cs typeface="Arial"/>
              </a:rPr>
              <a:t>Figure S11.2. Share of inherited wealth </a:t>
            </a:r>
            <a:r>
              <a:rPr lang="en-US" sz="1800" b="1" i="0" u="none" strike="noStrike" baseline="0">
                <a:solidFill>
                  <a:srgbClr val="000000"/>
                </a:solidFill>
                <a:latin typeface="Calibri"/>
                <a:ea typeface="Calibri"/>
                <a:cs typeface="Calibri"/>
              </a:rPr>
              <a:t>in total wealth, France 1850-2100  </a:t>
            </a:r>
            <a:r>
              <a:rPr lang="en-US" sz="1400" b="0" i="0" u="none" strike="noStrike" baseline="0">
                <a:solidFill>
                  <a:srgbClr val="000000"/>
                </a:solidFill>
                <a:latin typeface="Arial"/>
                <a:ea typeface="Arial"/>
                <a:cs typeface="Arial"/>
              </a:rPr>
              <a:t>(2010-2100: g=1,7%, r=3,0%)</a:t>
            </a:r>
          </a:p>
        </c:rich>
      </c:tx>
      <c:layout>
        <c:manualLayout>
          <c:xMode val="edge"/>
          <c:yMode val="edge"/>
          <c:x val="0.148333315081095"/>
          <c:y val="0.0"/>
        </c:manualLayout>
      </c:layout>
      <c:overlay val="0"/>
      <c:spPr>
        <a:noFill/>
        <a:ln w="25400">
          <a:noFill/>
        </a:ln>
      </c:spPr>
    </c:title>
    <c:autoTitleDeleted val="0"/>
    <c:plotArea>
      <c:layout>
        <c:manualLayout>
          <c:layoutTarget val="inner"/>
          <c:xMode val="edge"/>
          <c:yMode val="edge"/>
          <c:x val="0.0916666666666666"/>
          <c:y val="0.122116689280868"/>
          <c:w val="0.865833333333333"/>
          <c:h val="0.720488466757123"/>
        </c:manualLayout>
      </c:layout>
      <c:lineChart>
        <c:grouping val="standard"/>
        <c:varyColors val="0"/>
        <c:ser>
          <c:idx val="0"/>
          <c:order val="0"/>
          <c:tx>
            <c:v>Capitalized inherited wealth (KS1) (Kotlikoff-Summers, r=3%, 30yrs)</c:v>
          </c:tx>
          <c:spPr>
            <a:ln w="12700">
              <a:solidFill>
                <a:srgbClr val="000000"/>
              </a:solidFill>
              <a:prstDash val="solid"/>
            </a:ln>
          </c:spPr>
          <c:marker>
            <c:symbol val="circle"/>
            <c:size val="7"/>
            <c:spPr>
              <a:solidFill>
                <a:srgbClr val="FFFFFF"/>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'TS11.2'!$D$9:$D$34</c:f>
              <c:numCache>
                <c:formatCode>0%</c:formatCode>
                <c:ptCount val="26"/>
                <c:pt idx="0">
                  <c:v>1.88353757525428</c:v>
                </c:pt>
                <c:pt idx="1">
                  <c:v>1.85836452796572</c:v>
                </c:pt>
                <c:pt idx="2">
                  <c:v>1.892282817991685</c:v>
                </c:pt>
                <c:pt idx="3">
                  <c:v>1.940667125219341</c:v>
                </c:pt>
                <c:pt idx="4">
                  <c:v>1.937817358840653</c:v>
                </c:pt>
                <c:pt idx="5">
                  <c:v>1.965190346583737</c:v>
                </c:pt>
                <c:pt idx="6">
                  <c:v>2.010575020604352</c:v>
                </c:pt>
                <c:pt idx="7">
                  <c:v>1.655699811781774</c:v>
                </c:pt>
                <c:pt idx="8">
                  <c:v>1.249635175684659</c:v>
                </c:pt>
                <c:pt idx="9">
                  <c:v>1.407459236434956</c:v>
                </c:pt>
                <c:pt idx="10">
                  <c:v>1.262317512259182</c:v>
                </c:pt>
                <c:pt idx="11">
                  <c:v>0.994229916432771</c:v>
                </c:pt>
                <c:pt idx="12">
                  <c:v>0.935385275980924</c:v>
                </c:pt>
                <c:pt idx="13">
                  <c:v>0.990022418010725</c:v>
                </c:pt>
                <c:pt idx="14">
                  <c:v>1.13847386866094</c:v>
                </c:pt>
                <c:pt idx="15">
                  <c:v>1.230466050296144</c:v>
                </c:pt>
                <c:pt idx="16">
                  <c:v>1.497416500665641</c:v>
                </c:pt>
                <c:pt idx="17">
                  <c:v>1.609419041190955</c:v>
                </c:pt>
                <c:pt idx="18">
                  <c:v>1.670724723992301</c:v>
                </c:pt>
                <c:pt idx="19">
                  <c:v>1.729858255770715</c:v>
                </c:pt>
                <c:pt idx="20">
                  <c:v>1.76822066539304</c:v>
                </c:pt>
                <c:pt idx="21">
                  <c:v>1.784796719518644</c:v>
                </c:pt>
                <c:pt idx="22">
                  <c:v>1.787422059967427</c:v>
                </c:pt>
                <c:pt idx="23">
                  <c:v>1.782502810517889</c:v>
                </c:pt>
                <c:pt idx="24">
                  <c:v>1.774629407089827</c:v>
                </c:pt>
                <c:pt idx="25">
                  <c:v>1.771390482161034</c:v>
                </c:pt>
              </c:numCache>
            </c:numRef>
          </c:val>
          <c:smooth val="0"/>
        </c:ser>
        <c:ser>
          <c:idx val="2"/>
          <c:order val="1"/>
          <c:tx>
            <c:v>Partially capitalized inherited wealth (PPVR definition)</c:v>
          </c:tx>
          <c:spPr>
            <a:ln w="25400">
              <a:solidFill>
                <a:srgbClr val="000000"/>
              </a:solidFill>
              <a:prstDash val="solid"/>
            </a:ln>
          </c:spPr>
          <c:marker>
            <c:symbol val="diamond"/>
            <c:size val="7"/>
            <c:spPr>
              <a:solidFill>
                <a:srgbClr val="000000"/>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'TS11.2'!$H$9:$H$34</c:f>
              <c:numCache>
                <c:formatCode>0%</c:formatCode>
                <c:ptCount val="26"/>
                <c:pt idx="0">
                  <c:v>0.853591796261005</c:v>
                </c:pt>
                <c:pt idx="1">
                  <c:v>0.842183737863495</c:v>
                </c:pt>
                <c:pt idx="2">
                  <c:v>0.857555012899225</c:v>
                </c:pt>
                <c:pt idx="3">
                  <c:v>0.879482076239984</c:v>
                </c:pt>
                <c:pt idx="4">
                  <c:v>0.878190603622677</c:v>
                </c:pt>
                <c:pt idx="5">
                  <c:v>0.890595642993074</c:v>
                </c:pt>
                <c:pt idx="6">
                  <c:v>0.894596710502608</c:v>
                </c:pt>
                <c:pt idx="7">
                  <c:v>0.78444536021513</c:v>
                </c:pt>
                <c:pt idx="8">
                  <c:v>0.592058118598526</c:v>
                </c:pt>
                <c:pt idx="9">
                  <c:v>0.637840026966527</c:v>
                </c:pt>
                <c:pt idx="10">
                  <c:v>0.572063911491426</c:v>
                </c:pt>
                <c:pt idx="11">
                  <c:v>0.471050995707645</c:v>
                </c:pt>
                <c:pt idx="12">
                  <c:v>0.443171301062814</c:v>
                </c:pt>
                <c:pt idx="13">
                  <c:v>0.469057547020992</c:v>
                </c:pt>
                <c:pt idx="14">
                  <c:v>0.539391583934632</c:v>
                </c:pt>
                <c:pt idx="15">
                  <c:v>0.582976078869222</c:v>
                </c:pt>
                <c:pt idx="16">
                  <c:v>0.666269033495277</c:v>
                </c:pt>
                <c:pt idx="17">
                  <c:v>0.729365269031805</c:v>
                </c:pt>
                <c:pt idx="18">
                  <c:v>0.757148111588765</c:v>
                </c:pt>
                <c:pt idx="19">
                  <c:v>0.783946566938497</c:v>
                </c:pt>
                <c:pt idx="20">
                  <c:v>0.801331852248773</c:v>
                </c:pt>
                <c:pt idx="21">
                  <c:v>0.808843878556018</c:v>
                </c:pt>
                <c:pt idx="22">
                  <c:v>0.81003364461055</c:v>
                </c:pt>
                <c:pt idx="23">
                  <c:v>0.807804312406588</c:v>
                </c:pt>
                <c:pt idx="24">
                  <c:v>0.80423620064543</c:v>
                </c:pt>
                <c:pt idx="25">
                  <c:v>0.802768367041129</c:v>
                </c:pt>
              </c:numCache>
            </c:numRef>
          </c:val>
          <c:smooth val="0"/>
        </c:ser>
        <c:ser>
          <c:idx val="3"/>
          <c:order val="2"/>
          <c:tx>
            <c:v>Non-capitalized inheritance (Modigliani)</c:v>
          </c:tx>
          <c:spPr>
            <a:ln w="12700">
              <a:solidFill>
                <a:srgbClr val="000000"/>
              </a:solidFill>
              <a:prstDash val="solid"/>
            </a:ln>
          </c:spPr>
          <c:marker>
            <c:symbol val="square"/>
            <c:size val="7"/>
            <c:spPr>
              <a:solidFill>
                <a:srgbClr val="FFFFFF"/>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'TS11.2'!$B$9:$B$34</c:f>
              <c:numCache>
                <c:formatCode>0%</c:formatCode>
                <c:ptCount val="26"/>
                <c:pt idx="0">
                  <c:v>0.775992542055459</c:v>
                </c:pt>
                <c:pt idx="1">
                  <c:v>0.765621579875905</c:v>
                </c:pt>
                <c:pt idx="2">
                  <c:v>0.779595466272023</c:v>
                </c:pt>
                <c:pt idx="3">
                  <c:v>0.799529160218167</c:v>
                </c:pt>
                <c:pt idx="4">
                  <c:v>0.798355094202434</c:v>
                </c:pt>
                <c:pt idx="5">
                  <c:v>0.809632402720976</c:v>
                </c:pt>
                <c:pt idx="6">
                  <c:v>0.828330287502415</c:v>
                </c:pt>
                <c:pt idx="7">
                  <c:v>0.68212640018707</c:v>
                </c:pt>
                <c:pt idx="8">
                  <c:v>0.514833146607414</c:v>
                </c:pt>
                <c:pt idx="9">
                  <c:v>0.57985456996957</c:v>
                </c:pt>
                <c:pt idx="10">
                  <c:v>0.520058101355842</c:v>
                </c:pt>
                <c:pt idx="11">
                  <c:v>0.409609561484908</c:v>
                </c:pt>
                <c:pt idx="12">
                  <c:v>0.385366348750273</c:v>
                </c:pt>
                <c:pt idx="13">
                  <c:v>0.407876127844341</c:v>
                </c:pt>
                <c:pt idx="14">
                  <c:v>0.469036159943159</c:v>
                </c:pt>
                <c:pt idx="15">
                  <c:v>0.506935720755845</c:v>
                </c:pt>
                <c:pt idx="16">
                  <c:v>0.616915771754886</c:v>
                </c:pt>
                <c:pt idx="17">
                  <c:v>0.663059335483459</c:v>
                </c:pt>
                <c:pt idx="18">
                  <c:v>0.688316465080696</c:v>
                </c:pt>
                <c:pt idx="19">
                  <c:v>0.712678697216816</c:v>
                </c:pt>
                <c:pt idx="20">
                  <c:v>0.728483502044339</c:v>
                </c:pt>
                <c:pt idx="21">
                  <c:v>0.735312616869107</c:v>
                </c:pt>
                <c:pt idx="22">
                  <c:v>0.736394222373227</c:v>
                </c:pt>
                <c:pt idx="23">
                  <c:v>0.734367556733262</c:v>
                </c:pt>
                <c:pt idx="24">
                  <c:v>0.731123818768573</c:v>
                </c:pt>
                <c:pt idx="25">
                  <c:v>0.729789424582844</c:v>
                </c:pt>
              </c:numCache>
            </c:numRef>
          </c:val>
          <c:smooth val="0"/>
        </c:ser>
        <c:dLbls>
          <c:showLegendKey val="0"/>
          <c:showVal val="0"/>
          <c:showCatName val="0"/>
          <c:showSerName val="0"/>
          <c:showPercent val="0"/>
          <c:showBubbleSize val="0"/>
        </c:dLbls>
        <c:marker val="1"/>
        <c:smooth val="0"/>
        <c:axId val="2079004312"/>
        <c:axId val="-2141593944"/>
      </c:lineChart>
      <c:catAx>
        <c:axId val="2079004312"/>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baseline="0">
                    <a:effectLst/>
                  </a:rPr>
                  <a:t>Taking into account capitalized inherited wealth increases the inheritance share; PPVR definition (capitalized income in the limit of the current wealth) limits this effect. Sources and series: see piketty.pse.ens.fr/capital21c</a:t>
                </a:r>
                <a:endParaRPr lang="en-US" sz="1100">
                  <a:effectLst/>
                </a:endParaRPr>
              </a:p>
            </c:rich>
          </c:tx>
          <c:layout>
            <c:manualLayout>
              <c:xMode val="edge"/>
              <c:yMode val="edge"/>
              <c:x val="0.143333369837811"/>
              <c:y val="0.90814056182166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1593944"/>
        <c:crossesAt val="0.0"/>
        <c:auto val="1"/>
        <c:lblAlgn val="ctr"/>
        <c:lblOffset val="100"/>
        <c:tickLblSkip val="2"/>
        <c:tickMarkSkip val="2"/>
        <c:noMultiLvlLbl val="0"/>
      </c:catAx>
      <c:valAx>
        <c:axId val="-2141593944"/>
        <c:scaling>
          <c:orientation val="minMax"/>
          <c:max val="2.6"/>
          <c:min val="0.2"/>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Narrow"/>
                    <a:ea typeface="Arial Narrow"/>
                    <a:cs typeface="Arial Narrow"/>
                  </a:defRPr>
                </a:pPr>
                <a:r>
                  <a:rPr lang="en-US" sz="1100" b="0" i="0" baseline="0">
                    <a:effectLst/>
                    <a:latin typeface="Arial"/>
                    <a:cs typeface="Arial"/>
                  </a:rPr>
                  <a:t>Cumulated value of inheritedd wealth (% total wealth of the living)</a:t>
                </a:r>
                <a:endParaRPr lang="en-US" sz="1100">
                  <a:effectLst/>
                  <a:latin typeface="Arial"/>
                  <a:cs typeface="Arial"/>
                </a:endParaRPr>
              </a:p>
            </c:rich>
          </c:tx>
          <c:layout>
            <c:manualLayout>
              <c:xMode val="edge"/>
              <c:yMode val="edge"/>
              <c:x val="0.0"/>
              <c:y val="0.10969106902177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079004312"/>
        <c:crosses val="autoZero"/>
        <c:crossBetween val="midCat"/>
        <c:majorUnit val="0.2"/>
        <c:minorUnit val="0.012"/>
      </c:valAx>
      <c:spPr>
        <a:solidFill>
          <a:srgbClr val="FFFFFF"/>
        </a:solidFill>
        <a:ln w="12700">
          <a:solidFill>
            <a:srgbClr val="000000"/>
          </a:solidFill>
          <a:prstDash val="solid"/>
        </a:ln>
      </c:spPr>
    </c:plotArea>
    <c:legend>
      <c:legendPos val="r"/>
      <c:layout>
        <c:manualLayout>
          <c:xMode val="edge"/>
          <c:yMode val="edge"/>
          <c:wMode val="edge"/>
          <c:hMode val="edge"/>
          <c:x val="0.35"/>
          <c:y val="0.133126906433993"/>
          <c:w val="0.663888931477446"/>
          <c:h val="0.417551252039441"/>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sz="1600" b="1" i="0" u="none" strike="noStrike" baseline="0">
                <a:latin typeface="Arial"/>
                <a:ea typeface="Calibri"/>
                <a:cs typeface="Arial"/>
              </a:rPr>
              <a:t>Figure S11.3. Share of inherited wealth in total wealth, France 1850-2100 </a:t>
            </a:r>
            <a:r>
              <a:rPr lang="en-US" sz="1600" b="1" i="0" u="none" strike="noStrike" baseline="0">
                <a:solidFill>
                  <a:srgbClr val="000000"/>
                </a:solidFill>
                <a:latin typeface="Arial"/>
                <a:ea typeface="Arial"/>
                <a:cs typeface="Arial"/>
              </a:rPr>
              <a:t>(2010-2100: g=1,7%, r=3,0%)</a:t>
            </a:r>
          </a:p>
        </c:rich>
      </c:tx>
      <c:layout>
        <c:manualLayout>
          <c:xMode val="edge"/>
          <c:yMode val="edge"/>
          <c:x val="0.135833342459453"/>
          <c:y val="0.0"/>
        </c:manualLayout>
      </c:layout>
      <c:overlay val="0"/>
      <c:spPr>
        <a:noFill/>
        <a:ln w="25400">
          <a:noFill/>
        </a:ln>
      </c:spPr>
    </c:title>
    <c:autoTitleDeleted val="0"/>
    <c:plotArea>
      <c:layout>
        <c:manualLayout>
          <c:layoutTarget val="inner"/>
          <c:xMode val="edge"/>
          <c:yMode val="edge"/>
          <c:x val="0.0916666666666666"/>
          <c:y val="0.122116689280868"/>
          <c:w val="0.865833333333333"/>
          <c:h val="0.720488466757123"/>
        </c:manualLayout>
      </c:layout>
      <c:lineChart>
        <c:grouping val="standard"/>
        <c:varyColors val="0"/>
        <c:ser>
          <c:idx val="1"/>
          <c:order val="0"/>
          <c:tx>
            <c:v>Capitalized inherited wealth (KS2) (Kotlikoff-Summers, observed r)</c:v>
          </c:tx>
          <c:spPr>
            <a:ln w="12700">
              <a:solidFill>
                <a:srgbClr val="000000"/>
              </a:solidFill>
              <a:prstDash val="solid"/>
            </a:ln>
          </c:spPr>
          <c:marker>
            <c:symbol val="triangle"/>
            <c:size val="7"/>
            <c:spPr>
              <a:solidFill>
                <a:srgbClr val="FFFFFF"/>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'TS11.2'!$F$9:$F$34</c:f>
              <c:numCache>
                <c:formatCode>0%</c:formatCode>
                <c:ptCount val="26"/>
                <c:pt idx="0">
                  <c:v>2.85</c:v>
                </c:pt>
                <c:pt idx="1">
                  <c:v>3.23</c:v>
                </c:pt>
                <c:pt idx="2">
                  <c:v>3.26</c:v>
                </c:pt>
                <c:pt idx="3">
                  <c:v>3.03</c:v>
                </c:pt>
                <c:pt idx="4">
                  <c:v>3.06</c:v>
                </c:pt>
                <c:pt idx="5">
                  <c:v>3.17</c:v>
                </c:pt>
                <c:pt idx="6">
                  <c:v>3.27</c:v>
                </c:pt>
                <c:pt idx="7">
                  <c:v>2.77</c:v>
                </c:pt>
                <c:pt idx="8">
                  <c:v>2.72</c:v>
                </c:pt>
                <c:pt idx="9">
                  <c:v>2.7</c:v>
                </c:pt>
                <c:pt idx="10">
                  <c:v>2.36</c:v>
                </c:pt>
                <c:pt idx="11">
                  <c:v>1.94</c:v>
                </c:pt>
                <c:pt idx="12">
                  <c:v>1.59</c:v>
                </c:pt>
                <c:pt idx="13">
                  <c:v>1.3</c:v>
                </c:pt>
                <c:pt idx="14">
                  <c:v>1.35</c:v>
                </c:pt>
                <c:pt idx="15">
                  <c:v>1.35</c:v>
                </c:pt>
                <c:pt idx="16">
                  <c:v>1.584</c:v>
                </c:pt>
                <c:pt idx="17">
                  <c:v>1.6675</c:v>
                </c:pt>
                <c:pt idx="18">
                  <c:v>1.752</c:v>
                </c:pt>
                <c:pt idx="19">
                  <c:v>1.924</c:v>
                </c:pt>
                <c:pt idx="20">
                  <c:v>1.937</c:v>
                </c:pt>
                <c:pt idx="21">
                  <c:v>1.898</c:v>
                </c:pt>
                <c:pt idx="22">
                  <c:v>1.9305</c:v>
                </c:pt>
                <c:pt idx="23">
                  <c:v>1.988</c:v>
                </c:pt>
                <c:pt idx="24">
                  <c:v>1.988</c:v>
                </c:pt>
                <c:pt idx="25">
                  <c:v>1.988</c:v>
                </c:pt>
              </c:numCache>
            </c:numRef>
          </c:val>
          <c:smooth val="0"/>
        </c:ser>
        <c:ser>
          <c:idx val="0"/>
          <c:order val="1"/>
          <c:tx>
            <c:v>Capitalized inherited wealth (KS1) (Kotlikoff-Summers, r=3%, 30yrs)</c:v>
          </c:tx>
          <c:spPr>
            <a:ln w="12700">
              <a:solidFill>
                <a:srgbClr val="000000"/>
              </a:solidFill>
              <a:prstDash val="solid"/>
            </a:ln>
          </c:spPr>
          <c:marker>
            <c:symbol val="circle"/>
            <c:size val="7"/>
            <c:spPr>
              <a:solidFill>
                <a:srgbClr val="FFFFFF"/>
              </a:solidFill>
              <a:ln>
                <a:solidFill>
                  <a:srgbClr val="000000"/>
                </a:solidFill>
                <a:prstDash val="solid"/>
              </a:ln>
            </c:spPr>
          </c:marker>
          <c:val>
            <c:numRef>
              <c:f>'TS11.2'!$D$9:$D$34</c:f>
              <c:numCache>
                <c:formatCode>0%</c:formatCode>
                <c:ptCount val="26"/>
                <c:pt idx="0">
                  <c:v>1.88353757525428</c:v>
                </c:pt>
                <c:pt idx="1">
                  <c:v>1.85836452796572</c:v>
                </c:pt>
                <c:pt idx="2">
                  <c:v>1.892282817991685</c:v>
                </c:pt>
                <c:pt idx="3">
                  <c:v>1.940667125219341</c:v>
                </c:pt>
                <c:pt idx="4">
                  <c:v>1.937817358840653</c:v>
                </c:pt>
                <c:pt idx="5">
                  <c:v>1.965190346583737</c:v>
                </c:pt>
                <c:pt idx="6">
                  <c:v>2.010575020604352</c:v>
                </c:pt>
                <c:pt idx="7">
                  <c:v>1.655699811781774</c:v>
                </c:pt>
                <c:pt idx="8">
                  <c:v>1.249635175684659</c:v>
                </c:pt>
                <c:pt idx="9">
                  <c:v>1.407459236434956</c:v>
                </c:pt>
                <c:pt idx="10">
                  <c:v>1.262317512259182</c:v>
                </c:pt>
                <c:pt idx="11">
                  <c:v>0.994229916432771</c:v>
                </c:pt>
                <c:pt idx="12">
                  <c:v>0.935385275980924</c:v>
                </c:pt>
                <c:pt idx="13">
                  <c:v>0.990022418010725</c:v>
                </c:pt>
                <c:pt idx="14">
                  <c:v>1.13847386866094</c:v>
                </c:pt>
                <c:pt idx="15">
                  <c:v>1.230466050296144</c:v>
                </c:pt>
                <c:pt idx="16">
                  <c:v>1.497416500665641</c:v>
                </c:pt>
                <c:pt idx="17">
                  <c:v>1.609419041190955</c:v>
                </c:pt>
                <c:pt idx="18">
                  <c:v>1.670724723992301</c:v>
                </c:pt>
                <c:pt idx="19">
                  <c:v>1.729858255770715</c:v>
                </c:pt>
                <c:pt idx="20">
                  <c:v>1.76822066539304</c:v>
                </c:pt>
                <c:pt idx="21">
                  <c:v>1.784796719518644</c:v>
                </c:pt>
                <c:pt idx="22">
                  <c:v>1.787422059967427</c:v>
                </c:pt>
                <c:pt idx="23">
                  <c:v>1.782502810517889</c:v>
                </c:pt>
                <c:pt idx="24">
                  <c:v>1.774629407089827</c:v>
                </c:pt>
                <c:pt idx="25">
                  <c:v>1.771390482161034</c:v>
                </c:pt>
              </c:numCache>
            </c:numRef>
          </c:val>
          <c:smooth val="0"/>
        </c:ser>
        <c:ser>
          <c:idx val="2"/>
          <c:order val="2"/>
          <c:tx>
            <c:v>Partially capitalized inherited wealth (PPVR definition)</c:v>
          </c:tx>
          <c:spPr>
            <a:ln w="25400">
              <a:solidFill>
                <a:srgbClr val="000000"/>
              </a:solidFill>
              <a:prstDash val="solid"/>
            </a:ln>
          </c:spPr>
          <c:marker>
            <c:symbol val="diamond"/>
            <c:size val="7"/>
            <c:spPr>
              <a:solidFill>
                <a:srgbClr val="000000"/>
              </a:solidFill>
              <a:ln>
                <a:solidFill>
                  <a:srgbClr val="000000"/>
                </a:solidFill>
                <a:prstDash val="solid"/>
              </a:ln>
            </c:spPr>
          </c:marker>
          <c:val>
            <c:numRef>
              <c:f>'TS11.2'!$H$9:$H$34</c:f>
              <c:numCache>
                <c:formatCode>0%</c:formatCode>
                <c:ptCount val="26"/>
                <c:pt idx="0">
                  <c:v>0.853591796261005</c:v>
                </c:pt>
                <c:pt idx="1">
                  <c:v>0.842183737863495</c:v>
                </c:pt>
                <c:pt idx="2">
                  <c:v>0.857555012899225</c:v>
                </c:pt>
                <c:pt idx="3">
                  <c:v>0.879482076239984</c:v>
                </c:pt>
                <c:pt idx="4">
                  <c:v>0.878190603622677</c:v>
                </c:pt>
                <c:pt idx="5">
                  <c:v>0.890595642993074</c:v>
                </c:pt>
                <c:pt idx="6">
                  <c:v>0.894596710502608</c:v>
                </c:pt>
                <c:pt idx="7">
                  <c:v>0.78444536021513</c:v>
                </c:pt>
                <c:pt idx="8">
                  <c:v>0.592058118598526</c:v>
                </c:pt>
                <c:pt idx="9">
                  <c:v>0.637840026966527</c:v>
                </c:pt>
                <c:pt idx="10">
                  <c:v>0.572063911491426</c:v>
                </c:pt>
                <c:pt idx="11">
                  <c:v>0.471050995707645</c:v>
                </c:pt>
                <c:pt idx="12">
                  <c:v>0.443171301062814</c:v>
                </c:pt>
                <c:pt idx="13">
                  <c:v>0.469057547020992</c:v>
                </c:pt>
                <c:pt idx="14">
                  <c:v>0.539391583934632</c:v>
                </c:pt>
                <c:pt idx="15">
                  <c:v>0.582976078869222</c:v>
                </c:pt>
                <c:pt idx="16">
                  <c:v>0.666269033495277</c:v>
                </c:pt>
                <c:pt idx="17">
                  <c:v>0.729365269031805</c:v>
                </c:pt>
                <c:pt idx="18">
                  <c:v>0.757148111588765</c:v>
                </c:pt>
                <c:pt idx="19">
                  <c:v>0.783946566938497</c:v>
                </c:pt>
                <c:pt idx="20">
                  <c:v>0.801331852248773</c:v>
                </c:pt>
                <c:pt idx="21">
                  <c:v>0.808843878556018</c:v>
                </c:pt>
                <c:pt idx="22">
                  <c:v>0.81003364461055</c:v>
                </c:pt>
                <c:pt idx="23">
                  <c:v>0.807804312406588</c:v>
                </c:pt>
                <c:pt idx="24">
                  <c:v>0.80423620064543</c:v>
                </c:pt>
                <c:pt idx="25">
                  <c:v>0.802768367041129</c:v>
                </c:pt>
              </c:numCache>
            </c:numRef>
          </c:val>
          <c:smooth val="0"/>
        </c:ser>
        <c:ser>
          <c:idx val="3"/>
          <c:order val="3"/>
          <c:tx>
            <c:v>Non-capitalized inheritance (Modigliani)</c:v>
          </c:tx>
          <c:spPr>
            <a:ln w="12700">
              <a:solidFill>
                <a:srgbClr val="000000"/>
              </a:solidFill>
              <a:prstDash val="solid"/>
            </a:ln>
          </c:spPr>
          <c:marker>
            <c:symbol val="square"/>
            <c:size val="7"/>
            <c:spPr>
              <a:solidFill>
                <a:srgbClr val="FFFFFF"/>
              </a:solidFill>
              <a:ln>
                <a:solidFill>
                  <a:srgbClr val="000000"/>
                </a:solidFill>
                <a:prstDash val="solid"/>
              </a:ln>
            </c:spPr>
          </c:marker>
          <c:val>
            <c:numRef>
              <c:f>'TS11.2'!$B$9:$B$34</c:f>
              <c:numCache>
                <c:formatCode>0%</c:formatCode>
                <c:ptCount val="26"/>
                <c:pt idx="0">
                  <c:v>0.775992542055459</c:v>
                </c:pt>
                <c:pt idx="1">
                  <c:v>0.765621579875905</c:v>
                </c:pt>
                <c:pt idx="2">
                  <c:v>0.779595466272023</c:v>
                </c:pt>
                <c:pt idx="3">
                  <c:v>0.799529160218167</c:v>
                </c:pt>
                <c:pt idx="4">
                  <c:v>0.798355094202434</c:v>
                </c:pt>
                <c:pt idx="5">
                  <c:v>0.809632402720976</c:v>
                </c:pt>
                <c:pt idx="6">
                  <c:v>0.828330287502415</c:v>
                </c:pt>
                <c:pt idx="7">
                  <c:v>0.68212640018707</c:v>
                </c:pt>
                <c:pt idx="8">
                  <c:v>0.514833146607414</c:v>
                </c:pt>
                <c:pt idx="9">
                  <c:v>0.57985456996957</c:v>
                </c:pt>
                <c:pt idx="10">
                  <c:v>0.520058101355842</c:v>
                </c:pt>
                <c:pt idx="11">
                  <c:v>0.409609561484908</c:v>
                </c:pt>
                <c:pt idx="12">
                  <c:v>0.385366348750273</c:v>
                </c:pt>
                <c:pt idx="13">
                  <c:v>0.407876127844341</c:v>
                </c:pt>
                <c:pt idx="14">
                  <c:v>0.469036159943159</c:v>
                </c:pt>
                <c:pt idx="15">
                  <c:v>0.506935720755845</c:v>
                </c:pt>
                <c:pt idx="16">
                  <c:v>0.616915771754886</c:v>
                </c:pt>
                <c:pt idx="17">
                  <c:v>0.663059335483459</c:v>
                </c:pt>
                <c:pt idx="18">
                  <c:v>0.688316465080696</c:v>
                </c:pt>
                <c:pt idx="19">
                  <c:v>0.712678697216816</c:v>
                </c:pt>
                <c:pt idx="20">
                  <c:v>0.728483502044339</c:v>
                </c:pt>
                <c:pt idx="21">
                  <c:v>0.735312616869107</c:v>
                </c:pt>
                <c:pt idx="22">
                  <c:v>0.736394222373227</c:v>
                </c:pt>
                <c:pt idx="23">
                  <c:v>0.734367556733262</c:v>
                </c:pt>
                <c:pt idx="24">
                  <c:v>0.731123818768573</c:v>
                </c:pt>
                <c:pt idx="25">
                  <c:v>0.729789424582844</c:v>
                </c:pt>
              </c:numCache>
            </c:numRef>
          </c:val>
          <c:smooth val="0"/>
        </c:ser>
        <c:dLbls>
          <c:showLegendKey val="0"/>
          <c:showVal val="0"/>
          <c:showCatName val="0"/>
          <c:showSerName val="0"/>
          <c:showPercent val="0"/>
          <c:showBubbleSize val="0"/>
        </c:dLbls>
        <c:marker val="1"/>
        <c:smooth val="0"/>
        <c:axId val="-2141806056"/>
        <c:axId val="-2141475912"/>
      </c:lineChart>
      <c:catAx>
        <c:axId val="-2141806056"/>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baseline="0">
                    <a:effectLst/>
                  </a:rPr>
                  <a:t>Taking into account capitalized inherited wealth increases the inheritance share; PPVR definition (capitalized income in the limit of the current wealth) limits this effect. Sources and series: see piketty.pse.ens.fr/capital21c</a:t>
                </a:r>
                <a:endParaRPr lang="en-US" sz="1100">
                  <a:effectLst/>
                </a:endParaRPr>
              </a:p>
            </c:rich>
          </c:tx>
          <c:layout>
            <c:manualLayout>
              <c:xMode val="edge"/>
              <c:yMode val="edge"/>
              <c:x val="0.143333369837811"/>
              <c:y val="0.910392814073916"/>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1475912"/>
        <c:crossesAt val="0.0"/>
        <c:auto val="1"/>
        <c:lblAlgn val="ctr"/>
        <c:lblOffset val="100"/>
        <c:tickLblSkip val="2"/>
        <c:tickMarkSkip val="2"/>
        <c:noMultiLvlLbl val="0"/>
      </c:catAx>
      <c:valAx>
        <c:axId val="-2141475912"/>
        <c:scaling>
          <c:orientation val="minMax"/>
          <c:max val="4.0"/>
          <c:min val="0.0"/>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Narrow"/>
                    <a:cs typeface="Arial"/>
                  </a:defRPr>
                </a:pPr>
                <a:r>
                  <a:rPr lang="en-US" sz="1100" b="0" i="0" baseline="0">
                    <a:effectLst/>
                    <a:latin typeface="Arial"/>
                    <a:cs typeface="Arial"/>
                  </a:rPr>
                  <a:t>Cumulatied value of inheritedd wealth (% total wealth of the living)</a:t>
                </a:r>
                <a:endParaRPr lang="en-US" sz="1100">
                  <a:effectLst/>
                  <a:latin typeface="Arial"/>
                  <a:cs typeface="Arial"/>
                </a:endParaRPr>
              </a:p>
            </c:rich>
          </c:tx>
          <c:layout>
            <c:manualLayout>
              <c:xMode val="edge"/>
              <c:yMode val="edge"/>
              <c:x val="0.0"/>
              <c:y val="0.11644782577853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141806056"/>
        <c:crosses val="autoZero"/>
        <c:crossBetween val="midCat"/>
        <c:majorUnit val="0.5"/>
        <c:minorUnit val="0.012"/>
      </c:valAx>
      <c:spPr>
        <a:solidFill>
          <a:srgbClr val="FFFFFF"/>
        </a:solidFill>
        <a:ln w="12700">
          <a:solidFill>
            <a:srgbClr val="000000"/>
          </a:solidFill>
          <a:prstDash val="solid"/>
        </a:ln>
      </c:spPr>
    </c:plotArea>
    <c:legend>
      <c:legendPos val="r"/>
      <c:layout>
        <c:manualLayout>
          <c:xMode val="edge"/>
          <c:yMode val="edge"/>
          <c:wMode val="edge"/>
          <c:hMode val="edge"/>
          <c:x val="0.484722219180182"/>
          <c:y val="0.112866744697453"/>
          <c:w val="0.816666630162189"/>
          <c:h val="0.453724551322976"/>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Arial"/>
                <a:cs typeface="Arial"/>
              </a:rPr>
              <a:t>Figure S11.4. Share of inherited wealth in total wealth, France 1850-2100</a:t>
            </a:r>
            <a:r>
              <a:rPr lang="en-US" sz="1800" b="1" i="0" u="none" strike="noStrike" baseline="0">
                <a:solidFill>
                  <a:srgbClr val="000000"/>
                </a:solidFill>
                <a:latin typeface="Arial"/>
                <a:ea typeface="Arial"/>
                <a:cs typeface="Arial"/>
              </a:rPr>
              <a:t> </a:t>
            </a:r>
            <a:r>
              <a:rPr lang="en-US" sz="1600" b="1" i="0" u="none" strike="noStrike" baseline="0">
                <a:solidFill>
                  <a:srgbClr val="000000"/>
                </a:solidFill>
                <a:latin typeface="Arial"/>
                <a:ea typeface="Arial"/>
                <a:cs typeface="Arial"/>
              </a:rPr>
              <a:t> </a:t>
            </a:r>
            <a:r>
              <a:rPr lang="en-US" sz="1400" b="0" i="0" u="none" strike="noStrike" baseline="0">
                <a:solidFill>
                  <a:srgbClr val="000000"/>
                </a:solidFill>
                <a:latin typeface="Arial"/>
                <a:ea typeface="Arial"/>
                <a:cs typeface="Arial"/>
              </a:rPr>
              <a:t>(2010-2100: g=1,0%, r=5,0%)</a:t>
            </a:r>
          </a:p>
        </c:rich>
      </c:tx>
      <c:layout>
        <c:manualLayout>
          <c:xMode val="edge"/>
          <c:yMode val="edge"/>
          <c:x val="0.135833342459453"/>
          <c:y val="0.0"/>
        </c:manualLayout>
      </c:layout>
      <c:overlay val="0"/>
      <c:spPr>
        <a:noFill/>
        <a:ln w="25400">
          <a:noFill/>
        </a:ln>
      </c:spPr>
    </c:title>
    <c:autoTitleDeleted val="0"/>
    <c:plotArea>
      <c:layout>
        <c:manualLayout>
          <c:layoutTarget val="inner"/>
          <c:xMode val="edge"/>
          <c:yMode val="edge"/>
          <c:x val="0.0916666666666666"/>
          <c:y val="0.122116689280868"/>
          <c:w val="0.865833333333333"/>
          <c:h val="0.720488466757123"/>
        </c:manualLayout>
      </c:layout>
      <c:lineChart>
        <c:grouping val="standard"/>
        <c:varyColors val="0"/>
        <c:ser>
          <c:idx val="0"/>
          <c:order val="0"/>
          <c:tx>
            <c:v>Partially capitalized inherited wealth (PPVR definition)</c:v>
          </c:tx>
          <c:spPr>
            <a:ln w="25400">
              <a:solidFill>
                <a:srgbClr val="000000"/>
              </a:solidFill>
              <a:prstDash val="solid"/>
            </a:ln>
          </c:spPr>
          <c:marker>
            <c:symbol val="diamond"/>
            <c:size val="9"/>
            <c:spPr>
              <a:solidFill>
                <a:srgbClr val="000000"/>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'TS11.2'!$I$9:$I$34</c:f>
              <c:numCache>
                <c:formatCode>0%</c:formatCode>
                <c:ptCount val="26"/>
                <c:pt idx="0">
                  <c:v>0.853591796261005</c:v>
                </c:pt>
                <c:pt idx="1">
                  <c:v>0.842183737863495</c:v>
                </c:pt>
                <c:pt idx="2">
                  <c:v>0.857555012899225</c:v>
                </c:pt>
                <c:pt idx="3">
                  <c:v>0.879482076239984</c:v>
                </c:pt>
                <c:pt idx="4">
                  <c:v>0.878190603622677</c:v>
                </c:pt>
                <c:pt idx="5">
                  <c:v>0.890595642993074</c:v>
                </c:pt>
                <c:pt idx="6">
                  <c:v>0.894596710502608</c:v>
                </c:pt>
                <c:pt idx="7">
                  <c:v>0.78444536021513</c:v>
                </c:pt>
                <c:pt idx="8">
                  <c:v>0.592058118598526</c:v>
                </c:pt>
                <c:pt idx="9">
                  <c:v>0.637840026966527</c:v>
                </c:pt>
                <c:pt idx="10">
                  <c:v>0.572063911491426</c:v>
                </c:pt>
                <c:pt idx="11">
                  <c:v>0.471050995707645</c:v>
                </c:pt>
                <c:pt idx="12">
                  <c:v>0.443171301062814</c:v>
                </c:pt>
                <c:pt idx="13">
                  <c:v>0.469057547020992</c:v>
                </c:pt>
                <c:pt idx="14">
                  <c:v>0.539391583934632</c:v>
                </c:pt>
                <c:pt idx="15">
                  <c:v>0.582976078869222</c:v>
                </c:pt>
                <c:pt idx="16">
                  <c:v>0.667345864458577</c:v>
                </c:pt>
                <c:pt idx="17">
                  <c:v>0.738212707212522</c:v>
                </c:pt>
                <c:pt idx="18">
                  <c:v>0.779934896934102</c:v>
                </c:pt>
                <c:pt idx="19">
                  <c:v>0.824806923667688</c:v>
                </c:pt>
                <c:pt idx="20">
                  <c:v>0.86162842439911</c:v>
                </c:pt>
                <c:pt idx="21">
                  <c:v>0.88705618592056</c:v>
                </c:pt>
                <c:pt idx="22">
                  <c:v>0.902899319546326</c:v>
                </c:pt>
                <c:pt idx="23">
                  <c:v>0.911314410477957</c:v>
                </c:pt>
                <c:pt idx="24">
                  <c:v>0.915670902738029</c:v>
                </c:pt>
                <c:pt idx="25">
                  <c:v>0.911314410477957</c:v>
                </c:pt>
              </c:numCache>
            </c:numRef>
          </c:val>
          <c:smooth val="0"/>
        </c:ser>
        <c:ser>
          <c:idx val="2"/>
          <c:order val="1"/>
          <c:tx>
            <c:v>Non capitalized inheritance (Modigliani)</c:v>
          </c:tx>
          <c:spPr>
            <a:ln w="12700">
              <a:solidFill>
                <a:srgbClr val="000000"/>
              </a:solidFill>
              <a:prstDash val="solid"/>
            </a:ln>
          </c:spPr>
          <c:marker>
            <c:symbol val="square"/>
            <c:size val="8"/>
            <c:spPr>
              <a:solidFill>
                <a:srgbClr val="FFFFFF"/>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'TS11.2'!$C$9:$C$34</c:f>
              <c:numCache>
                <c:formatCode>0%</c:formatCode>
                <c:ptCount val="26"/>
                <c:pt idx="0">
                  <c:v>0.775992542055459</c:v>
                </c:pt>
                <c:pt idx="1">
                  <c:v>0.765621579875905</c:v>
                </c:pt>
                <c:pt idx="2">
                  <c:v>0.779595466272023</c:v>
                </c:pt>
                <c:pt idx="3">
                  <c:v>0.799529160218167</c:v>
                </c:pt>
                <c:pt idx="4">
                  <c:v>0.798355094202434</c:v>
                </c:pt>
                <c:pt idx="5">
                  <c:v>0.809632402720976</c:v>
                </c:pt>
                <c:pt idx="6">
                  <c:v>0.828330287502415</c:v>
                </c:pt>
                <c:pt idx="7">
                  <c:v>0.68212640018707</c:v>
                </c:pt>
                <c:pt idx="8">
                  <c:v>0.514833146607414</c:v>
                </c:pt>
                <c:pt idx="9">
                  <c:v>0.57985456996957</c:v>
                </c:pt>
                <c:pt idx="10">
                  <c:v>0.520058101355842</c:v>
                </c:pt>
                <c:pt idx="11">
                  <c:v>0.409609561484908</c:v>
                </c:pt>
                <c:pt idx="12">
                  <c:v>0.385366348750273</c:v>
                </c:pt>
                <c:pt idx="13">
                  <c:v>0.407876127844341</c:v>
                </c:pt>
                <c:pt idx="14">
                  <c:v>0.469036159943159</c:v>
                </c:pt>
                <c:pt idx="15">
                  <c:v>0.506935720755845</c:v>
                </c:pt>
                <c:pt idx="16">
                  <c:v>0.617912837461646</c:v>
                </c:pt>
                <c:pt idx="17">
                  <c:v>0.671102461102293</c:v>
                </c:pt>
                <c:pt idx="18">
                  <c:v>0.709031724485548</c:v>
                </c:pt>
                <c:pt idx="19">
                  <c:v>0.749824476061535</c:v>
                </c:pt>
                <c:pt idx="20">
                  <c:v>0.783298567635555</c:v>
                </c:pt>
                <c:pt idx="21">
                  <c:v>0.806414714473236</c:v>
                </c:pt>
                <c:pt idx="22">
                  <c:v>0.820817563223932</c:v>
                </c:pt>
                <c:pt idx="23">
                  <c:v>0.828467645889052</c:v>
                </c:pt>
                <c:pt idx="24">
                  <c:v>0.832428093398208</c:v>
                </c:pt>
                <c:pt idx="25">
                  <c:v>0.828467645889052</c:v>
                </c:pt>
              </c:numCache>
            </c:numRef>
          </c:val>
          <c:smooth val="0"/>
        </c:ser>
        <c:dLbls>
          <c:showLegendKey val="0"/>
          <c:showVal val="0"/>
          <c:showCatName val="0"/>
          <c:showSerName val="0"/>
          <c:showPercent val="0"/>
          <c:showBubbleSize val="0"/>
        </c:dLbls>
        <c:marker val="1"/>
        <c:smooth val="0"/>
        <c:axId val="-2140192328"/>
        <c:axId val="2068759256"/>
      </c:lineChart>
      <c:catAx>
        <c:axId val="-2140192328"/>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baseline="0">
                    <a:effectLst/>
                  </a:rPr>
                  <a:t>Taking into account capitalized inherited wealth increases the inheritance share; PPVR definition (capitalized income in the limit of the current wealth) limits this effect. Sources and series: see piketty.pse.ens.fr/capital21c</a:t>
                </a:r>
                <a:endParaRPr lang="en-US" sz="1100">
                  <a:effectLst/>
                </a:endParaRPr>
              </a:p>
            </c:rich>
          </c:tx>
          <c:layout>
            <c:manualLayout>
              <c:xMode val="edge"/>
              <c:yMode val="edge"/>
              <c:x val="0.126666630162189"/>
              <c:y val="0.914897318578421"/>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68759256"/>
        <c:crossesAt val="0.0"/>
        <c:auto val="1"/>
        <c:lblAlgn val="ctr"/>
        <c:lblOffset val="100"/>
        <c:tickLblSkip val="2"/>
        <c:tickMarkSkip val="2"/>
        <c:noMultiLvlLbl val="0"/>
      </c:catAx>
      <c:valAx>
        <c:axId val="2068759256"/>
        <c:scaling>
          <c:orientation val="minMax"/>
          <c:max val="1.0"/>
          <c:min val="0.3"/>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Narrow"/>
                    <a:cs typeface="Arial"/>
                  </a:defRPr>
                </a:pPr>
                <a:r>
                  <a:rPr lang="en-US" sz="1100" b="0" i="0" baseline="0">
                    <a:effectLst/>
                    <a:latin typeface="Arial"/>
                    <a:cs typeface="Arial"/>
                  </a:rPr>
                  <a:t>Cumulated value of inheritedd wealth (% total wealth of the living)</a:t>
                </a:r>
                <a:endParaRPr lang="en-US" sz="1100">
                  <a:effectLst/>
                  <a:latin typeface="Arial"/>
                  <a:cs typeface="Arial"/>
                </a:endParaRPr>
              </a:p>
            </c:rich>
          </c:tx>
          <c:layout>
            <c:manualLayout>
              <c:xMode val="edge"/>
              <c:yMode val="edge"/>
              <c:x val="0.0"/>
              <c:y val="0.12320458253529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140192328"/>
        <c:crosses val="autoZero"/>
        <c:crossBetween val="midCat"/>
        <c:majorUnit val="0.1"/>
        <c:minorUnit val="0.012"/>
      </c:valAx>
      <c:spPr>
        <a:solidFill>
          <a:srgbClr val="FFFFFF"/>
        </a:solidFill>
        <a:ln w="12700">
          <a:solidFill>
            <a:srgbClr val="000000"/>
          </a:solidFill>
          <a:prstDash val="solid"/>
        </a:ln>
      </c:spPr>
    </c:plotArea>
    <c:legend>
      <c:legendPos val="r"/>
      <c:layout>
        <c:manualLayout>
          <c:xMode val="edge"/>
          <c:yMode val="edge"/>
          <c:wMode val="edge"/>
          <c:hMode val="edge"/>
          <c:x val="0.379166712297263"/>
          <c:y val="0.117381535078385"/>
          <c:w val="0.663888931477446"/>
          <c:h val="0.316027168901185"/>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Calibri"/>
                <a:cs typeface="Arial"/>
              </a:rPr>
              <a:t>Figure S11.5. Share of inherited wealth in total wealth, France 1850-2100 </a:t>
            </a:r>
            <a:r>
              <a:rPr lang="en-US" sz="1600" b="0" i="0" u="none" strike="noStrike" baseline="0">
                <a:solidFill>
                  <a:srgbClr val="000000"/>
                </a:solidFill>
                <a:latin typeface="Arial"/>
                <a:ea typeface="Arial"/>
                <a:cs typeface="Arial"/>
              </a:rPr>
              <a:t>(2010-2100: g=1,0%, r=5,0%)</a:t>
            </a:r>
          </a:p>
        </c:rich>
      </c:tx>
      <c:layout>
        <c:manualLayout>
          <c:xMode val="edge"/>
          <c:yMode val="edge"/>
          <c:x val="0.135833342459453"/>
          <c:y val="0.0"/>
        </c:manualLayout>
      </c:layout>
      <c:overlay val="0"/>
      <c:spPr>
        <a:noFill/>
        <a:ln w="25400">
          <a:noFill/>
        </a:ln>
      </c:spPr>
    </c:title>
    <c:autoTitleDeleted val="0"/>
    <c:plotArea>
      <c:layout>
        <c:manualLayout>
          <c:layoutTarget val="inner"/>
          <c:xMode val="edge"/>
          <c:yMode val="edge"/>
          <c:x val="0.0916666666666666"/>
          <c:y val="0.122116689280868"/>
          <c:w val="0.865833333333333"/>
          <c:h val="0.720488466757123"/>
        </c:manualLayout>
      </c:layout>
      <c:lineChart>
        <c:grouping val="standard"/>
        <c:varyColors val="0"/>
        <c:ser>
          <c:idx val="0"/>
          <c:order val="0"/>
          <c:tx>
            <c:v>Capitalized inherited wealth (KS1) (Kotlikoff-Summers, r=3%, 30yrs)</c:v>
          </c:tx>
          <c:spPr>
            <a:ln w="12700">
              <a:solidFill>
                <a:srgbClr val="000000"/>
              </a:solidFill>
              <a:prstDash val="solid"/>
            </a:ln>
          </c:spPr>
          <c:marker>
            <c:symbol val="circle"/>
            <c:size val="7"/>
            <c:spPr>
              <a:solidFill>
                <a:srgbClr val="FFFFFF"/>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'TS11.2'!$E$9:$E$34</c:f>
              <c:numCache>
                <c:formatCode>0%</c:formatCode>
                <c:ptCount val="26"/>
                <c:pt idx="0">
                  <c:v>1.88353757525428</c:v>
                </c:pt>
                <c:pt idx="1">
                  <c:v>1.85836452796572</c:v>
                </c:pt>
                <c:pt idx="2">
                  <c:v>1.892282817991685</c:v>
                </c:pt>
                <c:pt idx="3">
                  <c:v>1.940667125219341</c:v>
                </c:pt>
                <c:pt idx="4">
                  <c:v>1.937817358840653</c:v>
                </c:pt>
                <c:pt idx="5">
                  <c:v>1.965190346583737</c:v>
                </c:pt>
                <c:pt idx="6">
                  <c:v>2.010575020604352</c:v>
                </c:pt>
                <c:pt idx="7">
                  <c:v>1.655699811781774</c:v>
                </c:pt>
                <c:pt idx="8">
                  <c:v>1.249635175684659</c:v>
                </c:pt>
                <c:pt idx="9">
                  <c:v>1.407459236434956</c:v>
                </c:pt>
                <c:pt idx="10">
                  <c:v>1.262317512259182</c:v>
                </c:pt>
                <c:pt idx="11">
                  <c:v>0.994229916432771</c:v>
                </c:pt>
                <c:pt idx="12">
                  <c:v>0.935385275980924</c:v>
                </c:pt>
                <c:pt idx="13">
                  <c:v>0.990022418010725</c:v>
                </c:pt>
                <c:pt idx="14">
                  <c:v>1.13847386866094</c:v>
                </c:pt>
                <c:pt idx="15">
                  <c:v>1.230466050296144</c:v>
                </c:pt>
                <c:pt idx="16">
                  <c:v>1.499836640836968</c:v>
                </c:pt>
                <c:pt idx="17">
                  <c:v>1.628941818156613</c:v>
                </c:pt>
                <c:pt idx="18">
                  <c:v>1.721006095726656</c:v>
                </c:pt>
                <c:pt idx="19">
                  <c:v>1.820020810723612</c:v>
                </c:pt>
                <c:pt idx="20">
                  <c:v>1.901271216958397</c:v>
                </c:pt>
                <c:pt idx="21">
                  <c:v>1.95738017265601</c:v>
                </c:pt>
                <c:pt idx="22">
                  <c:v>1.992339666906797</c:v>
                </c:pt>
                <c:pt idx="23">
                  <c:v>2.01090842546134</c:v>
                </c:pt>
                <c:pt idx="24">
                  <c:v>2.020521471069432</c:v>
                </c:pt>
                <c:pt idx="25">
                  <c:v>2.01090842546134</c:v>
                </c:pt>
              </c:numCache>
            </c:numRef>
          </c:val>
          <c:smooth val="0"/>
        </c:ser>
        <c:ser>
          <c:idx val="2"/>
          <c:order val="1"/>
          <c:tx>
            <c:v>Partially capitalized inherited wealth (PPVR definition)</c:v>
          </c:tx>
          <c:spPr>
            <a:ln w="25400">
              <a:solidFill>
                <a:srgbClr val="000000"/>
              </a:solidFill>
              <a:prstDash val="solid"/>
            </a:ln>
          </c:spPr>
          <c:marker>
            <c:symbol val="diamond"/>
            <c:size val="7"/>
            <c:spPr>
              <a:solidFill>
                <a:srgbClr val="000000"/>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'TS11.2'!$I$9:$I$34</c:f>
              <c:numCache>
                <c:formatCode>0%</c:formatCode>
                <c:ptCount val="26"/>
                <c:pt idx="0">
                  <c:v>0.853591796261005</c:v>
                </c:pt>
                <c:pt idx="1">
                  <c:v>0.842183737863495</c:v>
                </c:pt>
                <c:pt idx="2">
                  <c:v>0.857555012899225</c:v>
                </c:pt>
                <c:pt idx="3">
                  <c:v>0.879482076239984</c:v>
                </c:pt>
                <c:pt idx="4">
                  <c:v>0.878190603622677</c:v>
                </c:pt>
                <c:pt idx="5">
                  <c:v>0.890595642993074</c:v>
                </c:pt>
                <c:pt idx="6">
                  <c:v>0.894596710502608</c:v>
                </c:pt>
                <c:pt idx="7">
                  <c:v>0.78444536021513</c:v>
                </c:pt>
                <c:pt idx="8">
                  <c:v>0.592058118598526</c:v>
                </c:pt>
                <c:pt idx="9">
                  <c:v>0.637840026966527</c:v>
                </c:pt>
                <c:pt idx="10">
                  <c:v>0.572063911491426</c:v>
                </c:pt>
                <c:pt idx="11">
                  <c:v>0.471050995707645</c:v>
                </c:pt>
                <c:pt idx="12">
                  <c:v>0.443171301062814</c:v>
                </c:pt>
                <c:pt idx="13">
                  <c:v>0.469057547020992</c:v>
                </c:pt>
                <c:pt idx="14">
                  <c:v>0.539391583934632</c:v>
                </c:pt>
                <c:pt idx="15">
                  <c:v>0.582976078869222</c:v>
                </c:pt>
                <c:pt idx="16">
                  <c:v>0.667345864458577</c:v>
                </c:pt>
                <c:pt idx="17">
                  <c:v>0.738212707212522</c:v>
                </c:pt>
                <c:pt idx="18">
                  <c:v>0.779934896934102</c:v>
                </c:pt>
                <c:pt idx="19">
                  <c:v>0.824806923667688</c:v>
                </c:pt>
                <c:pt idx="20">
                  <c:v>0.86162842439911</c:v>
                </c:pt>
                <c:pt idx="21">
                  <c:v>0.88705618592056</c:v>
                </c:pt>
                <c:pt idx="22">
                  <c:v>0.902899319546326</c:v>
                </c:pt>
                <c:pt idx="23">
                  <c:v>0.911314410477957</c:v>
                </c:pt>
                <c:pt idx="24">
                  <c:v>0.915670902738029</c:v>
                </c:pt>
                <c:pt idx="25">
                  <c:v>0.911314410477957</c:v>
                </c:pt>
              </c:numCache>
            </c:numRef>
          </c:val>
          <c:smooth val="0"/>
        </c:ser>
        <c:ser>
          <c:idx val="3"/>
          <c:order val="2"/>
          <c:tx>
            <c:v>Non-capitalized inheritance (Modigliani)</c:v>
          </c:tx>
          <c:spPr>
            <a:ln w="12700">
              <a:solidFill>
                <a:srgbClr val="000000"/>
              </a:solidFill>
              <a:prstDash val="solid"/>
            </a:ln>
          </c:spPr>
          <c:marker>
            <c:symbol val="square"/>
            <c:size val="7"/>
            <c:spPr>
              <a:solidFill>
                <a:srgbClr val="FFFFFF"/>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'TS11.2'!$C$9:$C$34</c:f>
              <c:numCache>
                <c:formatCode>0%</c:formatCode>
                <c:ptCount val="26"/>
                <c:pt idx="0">
                  <c:v>0.775992542055459</c:v>
                </c:pt>
                <c:pt idx="1">
                  <c:v>0.765621579875905</c:v>
                </c:pt>
                <c:pt idx="2">
                  <c:v>0.779595466272023</c:v>
                </c:pt>
                <c:pt idx="3">
                  <c:v>0.799529160218167</c:v>
                </c:pt>
                <c:pt idx="4">
                  <c:v>0.798355094202434</c:v>
                </c:pt>
                <c:pt idx="5">
                  <c:v>0.809632402720976</c:v>
                </c:pt>
                <c:pt idx="6">
                  <c:v>0.828330287502415</c:v>
                </c:pt>
                <c:pt idx="7">
                  <c:v>0.68212640018707</c:v>
                </c:pt>
                <c:pt idx="8">
                  <c:v>0.514833146607414</c:v>
                </c:pt>
                <c:pt idx="9">
                  <c:v>0.57985456996957</c:v>
                </c:pt>
                <c:pt idx="10">
                  <c:v>0.520058101355842</c:v>
                </c:pt>
                <c:pt idx="11">
                  <c:v>0.409609561484908</c:v>
                </c:pt>
                <c:pt idx="12">
                  <c:v>0.385366348750273</c:v>
                </c:pt>
                <c:pt idx="13">
                  <c:v>0.407876127844341</c:v>
                </c:pt>
                <c:pt idx="14">
                  <c:v>0.469036159943159</c:v>
                </c:pt>
                <c:pt idx="15">
                  <c:v>0.506935720755845</c:v>
                </c:pt>
                <c:pt idx="16">
                  <c:v>0.617912837461646</c:v>
                </c:pt>
                <c:pt idx="17">
                  <c:v>0.671102461102293</c:v>
                </c:pt>
                <c:pt idx="18">
                  <c:v>0.709031724485548</c:v>
                </c:pt>
                <c:pt idx="19">
                  <c:v>0.749824476061535</c:v>
                </c:pt>
                <c:pt idx="20">
                  <c:v>0.783298567635555</c:v>
                </c:pt>
                <c:pt idx="21">
                  <c:v>0.806414714473236</c:v>
                </c:pt>
                <c:pt idx="22">
                  <c:v>0.820817563223932</c:v>
                </c:pt>
                <c:pt idx="23">
                  <c:v>0.828467645889052</c:v>
                </c:pt>
                <c:pt idx="24">
                  <c:v>0.832428093398208</c:v>
                </c:pt>
                <c:pt idx="25">
                  <c:v>0.828467645889052</c:v>
                </c:pt>
              </c:numCache>
            </c:numRef>
          </c:val>
          <c:smooth val="0"/>
        </c:ser>
        <c:dLbls>
          <c:showLegendKey val="0"/>
          <c:showVal val="0"/>
          <c:showCatName val="0"/>
          <c:showSerName val="0"/>
          <c:showPercent val="0"/>
          <c:showBubbleSize val="0"/>
        </c:dLbls>
        <c:marker val="1"/>
        <c:smooth val="0"/>
        <c:axId val="2068533784"/>
        <c:axId val="-2140620296"/>
      </c:lineChart>
      <c:catAx>
        <c:axId val="2068533784"/>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baseline="0">
                    <a:effectLst/>
                  </a:rPr>
                  <a:t>Taking into account capitalized inherited wealth increases the inheritance share; PPVR definition (capitalized income in the limit of the current wealth) limits this effect. Sources and series: see piketty.pse.ens.fr/capital21c</a:t>
                </a:r>
                <a:endParaRPr lang="en-US" sz="1100">
                  <a:effectLst/>
                </a:endParaRPr>
              </a:p>
            </c:rich>
          </c:tx>
          <c:layout>
            <c:manualLayout>
              <c:xMode val="edge"/>
              <c:yMode val="edge"/>
              <c:x val="0.130833287702737"/>
              <c:y val="0.90588830956941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0620296"/>
        <c:crossesAt val="0.0"/>
        <c:auto val="1"/>
        <c:lblAlgn val="ctr"/>
        <c:lblOffset val="100"/>
        <c:tickLblSkip val="2"/>
        <c:tickMarkSkip val="2"/>
        <c:noMultiLvlLbl val="0"/>
      </c:catAx>
      <c:valAx>
        <c:axId val="-2140620296"/>
        <c:scaling>
          <c:orientation val="minMax"/>
          <c:max val="2.6"/>
          <c:min val="0.2"/>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Narrow"/>
                    <a:ea typeface="Arial Narrow"/>
                    <a:cs typeface="Arial Narrow"/>
                  </a:defRPr>
                </a:pPr>
                <a:r>
                  <a:rPr lang="en-US" sz="1100" b="0" i="0" baseline="0">
                    <a:effectLst/>
                    <a:latin typeface="Arial"/>
                    <a:cs typeface="Arial"/>
                  </a:rPr>
                  <a:t>Cumulatied value of inheritedd wealth (% total wealth of the living)</a:t>
                </a:r>
                <a:endParaRPr lang="en-US" sz="1100">
                  <a:effectLst/>
                  <a:latin typeface="Arial"/>
                  <a:cs typeface="Arial"/>
                </a:endParaRPr>
              </a:p>
            </c:rich>
          </c:tx>
          <c:layout>
            <c:manualLayout>
              <c:xMode val="edge"/>
              <c:yMode val="edge"/>
              <c:x val="0.0"/>
              <c:y val="0.12770908703979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068533784"/>
        <c:crosses val="autoZero"/>
        <c:crossBetween val="midCat"/>
        <c:majorUnit val="0.2"/>
        <c:minorUnit val="0.012"/>
      </c:valAx>
      <c:spPr>
        <a:solidFill>
          <a:srgbClr val="FFFFFF"/>
        </a:solidFill>
        <a:ln w="12700">
          <a:solidFill>
            <a:srgbClr val="000000"/>
          </a:solidFill>
          <a:prstDash val="solid"/>
        </a:ln>
      </c:spPr>
    </c:plotArea>
    <c:legend>
      <c:legendPos val="r"/>
      <c:layout>
        <c:manualLayout>
          <c:xMode val="edge"/>
          <c:yMode val="edge"/>
          <c:wMode val="edge"/>
          <c:hMode val="edge"/>
          <c:x val="0.344444493117081"/>
          <c:y val="0.144388167695254"/>
          <c:w val="0.658333424594526"/>
          <c:h val="0.428812513300702"/>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Arial"/>
                <a:cs typeface="Arial"/>
              </a:rPr>
              <a:t>Figure S11.6. Share of inherited wealth in total wealth, France 1850-2100 </a:t>
            </a:r>
            <a:r>
              <a:rPr lang="en-US" sz="1400" b="0" i="0" u="none" strike="noStrike" baseline="0">
                <a:solidFill>
                  <a:srgbClr val="000000"/>
                </a:solidFill>
                <a:latin typeface="Arial"/>
                <a:ea typeface="Arial"/>
                <a:cs typeface="Arial"/>
              </a:rPr>
              <a:t>(2010-2100: g=1,0%, r=5,0%)</a:t>
            </a:r>
          </a:p>
        </c:rich>
      </c:tx>
      <c:layout>
        <c:manualLayout>
          <c:xMode val="edge"/>
          <c:yMode val="edge"/>
          <c:x val="0.135833342459453"/>
          <c:y val="0.0"/>
        </c:manualLayout>
      </c:layout>
      <c:overlay val="0"/>
      <c:spPr>
        <a:noFill/>
        <a:ln w="25400">
          <a:noFill/>
        </a:ln>
      </c:spPr>
    </c:title>
    <c:autoTitleDeleted val="0"/>
    <c:plotArea>
      <c:layout>
        <c:manualLayout>
          <c:layoutTarget val="inner"/>
          <c:xMode val="edge"/>
          <c:yMode val="edge"/>
          <c:x val="0.0916666666666666"/>
          <c:y val="0.122116689280868"/>
          <c:w val="0.865833333333333"/>
          <c:h val="0.720488466757123"/>
        </c:manualLayout>
      </c:layout>
      <c:lineChart>
        <c:grouping val="standard"/>
        <c:varyColors val="0"/>
        <c:ser>
          <c:idx val="1"/>
          <c:order val="0"/>
          <c:tx>
            <c:v>Capitalized inherited wealth (KS2) (Kotlikoff-Summers, observed r)</c:v>
          </c:tx>
          <c:spPr>
            <a:ln w="12700">
              <a:solidFill>
                <a:srgbClr val="000000"/>
              </a:solidFill>
              <a:prstDash val="solid"/>
            </a:ln>
          </c:spPr>
          <c:marker>
            <c:symbol val="triangle"/>
            <c:size val="7"/>
            <c:spPr>
              <a:solidFill>
                <a:srgbClr val="FFFFFF"/>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'TS11.2'!$G$9:$G$34</c:f>
              <c:numCache>
                <c:formatCode>0%</c:formatCode>
                <c:ptCount val="26"/>
                <c:pt idx="0">
                  <c:v>2.85</c:v>
                </c:pt>
                <c:pt idx="1">
                  <c:v>3.23</c:v>
                </c:pt>
                <c:pt idx="2">
                  <c:v>3.26</c:v>
                </c:pt>
                <c:pt idx="3">
                  <c:v>3.03</c:v>
                </c:pt>
                <c:pt idx="4">
                  <c:v>3.06</c:v>
                </c:pt>
                <c:pt idx="5">
                  <c:v>3.17</c:v>
                </c:pt>
                <c:pt idx="6">
                  <c:v>3.27</c:v>
                </c:pt>
                <c:pt idx="7">
                  <c:v>2.77</c:v>
                </c:pt>
                <c:pt idx="8">
                  <c:v>2.72</c:v>
                </c:pt>
                <c:pt idx="9">
                  <c:v>2.7</c:v>
                </c:pt>
                <c:pt idx="10">
                  <c:v>2.36</c:v>
                </c:pt>
                <c:pt idx="11">
                  <c:v>1.94</c:v>
                </c:pt>
                <c:pt idx="12">
                  <c:v>1.59</c:v>
                </c:pt>
                <c:pt idx="13">
                  <c:v>1.3</c:v>
                </c:pt>
                <c:pt idx="14">
                  <c:v>1.35</c:v>
                </c:pt>
                <c:pt idx="15">
                  <c:v>1.35</c:v>
                </c:pt>
                <c:pt idx="16">
                  <c:v>1.617</c:v>
                </c:pt>
                <c:pt idx="17">
                  <c:v>1.85</c:v>
                </c:pt>
                <c:pt idx="18">
                  <c:v>2.17</c:v>
                </c:pt>
                <c:pt idx="19">
                  <c:v>2.49</c:v>
                </c:pt>
                <c:pt idx="20">
                  <c:v>2.74</c:v>
                </c:pt>
                <c:pt idx="21">
                  <c:v>2.85</c:v>
                </c:pt>
                <c:pt idx="22">
                  <c:v>2.87</c:v>
                </c:pt>
                <c:pt idx="23">
                  <c:v>2.87</c:v>
                </c:pt>
                <c:pt idx="24">
                  <c:v>2.89</c:v>
                </c:pt>
                <c:pt idx="25">
                  <c:v>2.89</c:v>
                </c:pt>
              </c:numCache>
            </c:numRef>
          </c:val>
          <c:smooth val="0"/>
        </c:ser>
        <c:ser>
          <c:idx val="0"/>
          <c:order val="1"/>
          <c:tx>
            <c:v>Capitalized inherited wealth (KS1) (Kotlikoff-Summers, r=3%, 30yrs)</c:v>
          </c:tx>
          <c:spPr>
            <a:ln w="12700">
              <a:solidFill>
                <a:srgbClr val="000000"/>
              </a:solidFill>
              <a:prstDash val="solid"/>
            </a:ln>
          </c:spPr>
          <c:marker>
            <c:symbol val="circle"/>
            <c:size val="7"/>
            <c:spPr>
              <a:solidFill>
                <a:srgbClr val="FFFFFF"/>
              </a:solidFill>
              <a:ln>
                <a:solidFill>
                  <a:srgbClr val="000000"/>
                </a:solidFill>
                <a:prstDash val="solid"/>
              </a:ln>
            </c:spPr>
          </c:marker>
          <c:val>
            <c:numRef>
              <c:f>'TS11.2'!$E$9:$E$34</c:f>
              <c:numCache>
                <c:formatCode>0%</c:formatCode>
                <c:ptCount val="26"/>
                <c:pt idx="0">
                  <c:v>1.88353757525428</c:v>
                </c:pt>
                <c:pt idx="1">
                  <c:v>1.85836452796572</c:v>
                </c:pt>
                <c:pt idx="2">
                  <c:v>1.892282817991685</c:v>
                </c:pt>
                <c:pt idx="3">
                  <c:v>1.940667125219341</c:v>
                </c:pt>
                <c:pt idx="4">
                  <c:v>1.937817358840653</c:v>
                </c:pt>
                <c:pt idx="5">
                  <c:v>1.965190346583737</c:v>
                </c:pt>
                <c:pt idx="6">
                  <c:v>2.010575020604352</c:v>
                </c:pt>
                <c:pt idx="7">
                  <c:v>1.655699811781774</c:v>
                </c:pt>
                <c:pt idx="8">
                  <c:v>1.249635175684659</c:v>
                </c:pt>
                <c:pt idx="9">
                  <c:v>1.407459236434956</c:v>
                </c:pt>
                <c:pt idx="10">
                  <c:v>1.262317512259182</c:v>
                </c:pt>
                <c:pt idx="11">
                  <c:v>0.994229916432771</c:v>
                </c:pt>
                <c:pt idx="12">
                  <c:v>0.935385275980924</c:v>
                </c:pt>
                <c:pt idx="13">
                  <c:v>0.990022418010725</c:v>
                </c:pt>
                <c:pt idx="14">
                  <c:v>1.13847386866094</c:v>
                </c:pt>
                <c:pt idx="15">
                  <c:v>1.230466050296144</c:v>
                </c:pt>
                <c:pt idx="16">
                  <c:v>1.499836640836968</c:v>
                </c:pt>
                <c:pt idx="17">
                  <c:v>1.628941818156613</c:v>
                </c:pt>
                <c:pt idx="18">
                  <c:v>1.721006095726656</c:v>
                </c:pt>
                <c:pt idx="19">
                  <c:v>1.820020810723612</c:v>
                </c:pt>
                <c:pt idx="20">
                  <c:v>1.901271216958397</c:v>
                </c:pt>
                <c:pt idx="21">
                  <c:v>1.95738017265601</c:v>
                </c:pt>
                <c:pt idx="22">
                  <c:v>1.992339666906797</c:v>
                </c:pt>
                <c:pt idx="23">
                  <c:v>2.01090842546134</c:v>
                </c:pt>
                <c:pt idx="24">
                  <c:v>2.020521471069432</c:v>
                </c:pt>
                <c:pt idx="25">
                  <c:v>2.01090842546134</c:v>
                </c:pt>
              </c:numCache>
            </c:numRef>
          </c:val>
          <c:smooth val="0"/>
        </c:ser>
        <c:ser>
          <c:idx val="2"/>
          <c:order val="2"/>
          <c:tx>
            <c:v>Partially capitalized inherited wealth (PPVR definition)</c:v>
          </c:tx>
          <c:spPr>
            <a:ln w="25400">
              <a:solidFill>
                <a:srgbClr val="000000"/>
              </a:solidFill>
              <a:prstDash val="solid"/>
            </a:ln>
          </c:spPr>
          <c:marker>
            <c:symbol val="diamond"/>
            <c:size val="7"/>
            <c:spPr>
              <a:solidFill>
                <a:srgbClr val="000000"/>
              </a:solidFill>
              <a:ln>
                <a:solidFill>
                  <a:srgbClr val="000000"/>
                </a:solidFill>
                <a:prstDash val="solid"/>
              </a:ln>
            </c:spPr>
          </c:marker>
          <c:val>
            <c:numRef>
              <c:f>'TS11.2'!$I$9:$I$34</c:f>
              <c:numCache>
                <c:formatCode>0%</c:formatCode>
                <c:ptCount val="26"/>
                <c:pt idx="0">
                  <c:v>0.853591796261005</c:v>
                </c:pt>
                <c:pt idx="1">
                  <c:v>0.842183737863495</c:v>
                </c:pt>
                <c:pt idx="2">
                  <c:v>0.857555012899225</c:v>
                </c:pt>
                <c:pt idx="3">
                  <c:v>0.879482076239984</c:v>
                </c:pt>
                <c:pt idx="4">
                  <c:v>0.878190603622677</c:v>
                </c:pt>
                <c:pt idx="5">
                  <c:v>0.890595642993074</c:v>
                </c:pt>
                <c:pt idx="6">
                  <c:v>0.894596710502608</c:v>
                </c:pt>
                <c:pt idx="7">
                  <c:v>0.78444536021513</c:v>
                </c:pt>
                <c:pt idx="8">
                  <c:v>0.592058118598526</c:v>
                </c:pt>
                <c:pt idx="9">
                  <c:v>0.637840026966527</c:v>
                </c:pt>
                <c:pt idx="10">
                  <c:v>0.572063911491426</c:v>
                </c:pt>
                <c:pt idx="11">
                  <c:v>0.471050995707645</c:v>
                </c:pt>
                <c:pt idx="12">
                  <c:v>0.443171301062814</c:v>
                </c:pt>
                <c:pt idx="13">
                  <c:v>0.469057547020992</c:v>
                </c:pt>
                <c:pt idx="14">
                  <c:v>0.539391583934632</c:v>
                </c:pt>
                <c:pt idx="15">
                  <c:v>0.582976078869222</c:v>
                </c:pt>
                <c:pt idx="16">
                  <c:v>0.667345864458577</c:v>
                </c:pt>
                <c:pt idx="17">
                  <c:v>0.738212707212522</c:v>
                </c:pt>
                <c:pt idx="18">
                  <c:v>0.779934896934102</c:v>
                </c:pt>
                <c:pt idx="19">
                  <c:v>0.824806923667688</c:v>
                </c:pt>
                <c:pt idx="20">
                  <c:v>0.86162842439911</c:v>
                </c:pt>
                <c:pt idx="21">
                  <c:v>0.88705618592056</c:v>
                </c:pt>
                <c:pt idx="22">
                  <c:v>0.902899319546326</c:v>
                </c:pt>
                <c:pt idx="23">
                  <c:v>0.911314410477957</c:v>
                </c:pt>
                <c:pt idx="24">
                  <c:v>0.915670902738029</c:v>
                </c:pt>
                <c:pt idx="25">
                  <c:v>0.911314410477957</c:v>
                </c:pt>
              </c:numCache>
            </c:numRef>
          </c:val>
          <c:smooth val="0"/>
        </c:ser>
        <c:ser>
          <c:idx val="3"/>
          <c:order val="3"/>
          <c:tx>
            <c:v>Non-capitalized inheritance (Modigliani)</c:v>
          </c:tx>
          <c:spPr>
            <a:ln w="12700">
              <a:solidFill>
                <a:srgbClr val="000000"/>
              </a:solidFill>
              <a:prstDash val="solid"/>
            </a:ln>
          </c:spPr>
          <c:marker>
            <c:symbol val="square"/>
            <c:size val="7"/>
            <c:spPr>
              <a:solidFill>
                <a:srgbClr val="FFFFFF"/>
              </a:solidFill>
              <a:ln>
                <a:solidFill>
                  <a:srgbClr val="000000"/>
                </a:solidFill>
                <a:prstDash val="solid"/>
              </a:ln>
            </c:spPr>
          </c:marker>
          <c:val>
            <c:numRef>
              <c:f>'TS11.2'!$C$9:$C$34</c:f>
              <c:numCache>
                <c:formatCode>0%</c:formatCode>
                <c:ptCount val="26"/>
                <c:pt idx="0">
                  <c:v>0.775992542055459</c:v>
                </c:pt>
                <c:pt idx="1">
                  <c:v>0.765621579875905</c:v>
                </c:pt>
                <c:pt idx="2">
                  <c:v>0.779595466272023</c:v>
                </c:pt>
                <c:pt idx="3">
                  <c:v>0.799529160218167</c:v>
                </c:pt>
                <c:pt idx="4">
                  <c:v>0.798355094202434</c:v>
                </c:pt>
                <c:pt idx="5">
                  <c:v>0.809632402720976</c:v>
                </c:pt>
                <c:pt idx="6">
                  <c:v>0.828330287502415</c:v>
                </c:pt>
                <c:pt idx="7">
                  <c:v>0.68212640018707</c:v>
                </c:pt>
                <c:pt idx="8">
                  <c:v>0.514833146607414</c:v>
                </c:pt>
                <c:pt idx="9">
                  <c:v>0.57985456996957</c:v>
                </c:pt>
                <c:pt idx="10">
                  <c:v>0.520058101355842</c:v>
                </c:pt>
                <c:pt idx="11">
                  <c:v>0.409609561484908</c:v>
                </c:pt>
                <c:pt idx="12">
                  <c:v>0.385366348750273</c:v>
                </c:pt>
                <c:pt idx="13">
                  <c:v>0.407876127844341</c:v>
                </c:pt>
                <c:pt idx="14">
                  <c:v>0.469036159943159</c:v>
                </c:pt>
                <c:pt idx="15">
                  <c:v>0.506935720755845</c:v>
                </c:pt>
                <c:pt idx="16">
                  <c:v>0.617912837461646</c:v>
                </c:pt>
                <c:pt idx="17">
                  <c:v>0.671102461102293</c:v>
                </c:pt>
                <c:pt idx="18">
                  <c:v>0.709031724485548</c:v>
                </c:pt>
                <c:pt idx="19">
                  <c:v>0.749824476061535</c:v>
                </c:pt>
                <c:pt idx="20">
                  <c:v>0.783298567635555</c:v>
                </c:pt>
                <c:pt idx="21">
                  <c:v>0.806414714473236</c:v>
                </c:pt>
                <c:pt idx="22">
                  <c:v>0.820817563223932</c:v>
                </c:pt>
                <c:pt idx="23">
                  <c:v>0.828467645889052</c:v>
                </c:pt>
                <c:pt idx="24">
                  <c:v>0.832428093398208</c:v>
                </c:pt>
                <c:pt idx="25">
                  <c:v>0.828467645889052</c:v>
                </c:pt>
              </c:numCache>
            </c:numRef>
          </c:val>
          <c:smooth val="0"/>
        </c:ser>
        <c:dLbls>
          <c:showLegendKey val="0"/>
          <c:showVal val="0"/>
          <c:showCatName val="0"/>
          <c:showSerName val="0"/>
          <c:showPercent val="0"/>
          <c:showBubbleSize val="0"/>
        </c:dLbls>
        <c:marker val="1"/>
        <c:smooth val="0"/>
        <c:axId val="2096611176"/>
        <c:axId val="2146949000"/>
      </c:lineChart>
      <c:catAx>
        <c:axId val="2096611176"/>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baseline="0">
                    <a:effectLst/>
                  </a:rPr>
                  <a:t>Taking into account capitalized inherited wealth increases the inheritance share; PPVR definition (capitalized income in the limit of the current wealth) limits this effect. Sources and series: see piketty.pse.ens.fr/capital21c</a:t>
                </a:r>
                <a:endParaRPr lang="en-US" sz="1100">
                  <a:effectLst/>
                </a:endParaRPr>
              </a:p>
            </c:rich>
          </c:tx>
          <c:layout>
            <c:manualLayout>
              <c:xMode val="edge"/>
              <c:yMode val="edge"/>
              <c:x val="0.143333369837811"/>
              <c:y val="0.91714957083067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6949000"/>
        <c:crossesAt val="0.0"/>
        <c:auto val="1"/>
        <c:lblAlgn val="ctr"/>
        <c:lblOffset val="100"/>
        <c:tickLblSkip val="2"/>
        <c:tickMarkSkip val="2"/>
        <c:noMultiLvlLbl val="0"/>
      </c:catAx>
      <c:valAx>
        <c:axId val="2146949000"/>
        <c:scaling>
          <c:orientation val="minMax"/>
          <c:max val="4.5"/>
          <c:min val="0.0"/>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Narrow"/>
                    <a:ea typeface="Arial Narrow"/>
                    <a:cs typeface="Arial Narrow"/>
                  </a:defRPr>
                </a:pPr>
                <a:r>
                  <a:rPr lang="en-US" sz="1100" b="0" i="0" baseline="0">
                    <a:effectLst/>
                    <a:latin typeface="Arial"/>
                    <a:cs typeface="Arial"/>
                  </a:rPr>
                  <a:t>Cumulated value of inheritedd wealth (% total wealth of the living)</a:t>
                </a:r>
                <a:endParaRPr lang="en-US" sz="1100">
                  <a:effectLst/>
                  <a:latin typeface="Arial"/>
                  <a:cs typeface="Arial"/>
                </a:endParaRPr>
              </a:p>
            </c:rich>
          </c:tx>
          <c:layout>
            <c:manualLayout>
              <c:xMode val="edge"/>
              <c:yMode val="edge"/>
              <c:x val="0.00138884934237184"/>
              <c:y val="0.10969106902177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096611176"/>
        <c:crosses val="autoZero"/>
        <c:crossBetween val="midCat"/>
        <c:majorUnit val="0.5"/>
        <c:minorUnit val="0.012"/>
      </c:valAx>
      <c:spPr>
        <a:solidFill>
          <a:srgbClr val="FFFFFF"/>
        </a:solidFill>
        <a:ln w="12700">
          <a:solidFill>
            <a:srgbClr val="000000"/>
          </a:solidFill>
          <a:prstDash val="solid"/>
        </a:ln>
      </c:spPr>
    </c:plotArea>
    <c:legend>
      <c:legendPos val="r"/>
      <c:layout>
        <c:manualLayout>
          <c:xMode val="edge"/>
          <c:yMode val="edge"/>
          <c:wMode val="edge"/>
          <c:hMode val="edge"/>
          <c:x val="0.352777808198175"/>
          <c:y val="0.135379158686245"/>
          <c:w val="0.920833397216168"/>
          <c:h val="0.352083422004682"/>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fr-FR" sz="1600" b="1" i="0" u="none" strike="noStrike" baseline="0">
                <a:solidFill>
                  <a:srgbClr val="000000"/>
                </a:solidFill>
                <a:latin typeface="Arial"/>
                <a:ea typeface="Arial"/>
                <a:cs typeface="Arial"/>
              </a:rPr>
              <a:t>Figure S11.7. </a:t>
            </a:r>
            <a:r>
              <a:rPr lang="fr-FR" sz="1600" b="1" i="0" u="none" strike="noStrike" baseline="0">
                <a:effectLst/>
              </a:rPr>
              <a:t>Share of inherited wealth in total wealth</a:t>
            </a:r>
            <a:r>
              <a:rPr lang="fr-FR" sz="1600" b="1" i="0" u="none" strike="noStrike" baseline="0">
                <a:solidFill>
                  <a:srgbClr val="000000"/>
                </a:solidFill>
                <a:latin typeface="Arial"/>
                <a:ea typeface="Arial"/>
                <a:cs typeface="Arial"/>
              </a:rPr>
              <a:t>, Paris 1872-1937 </a:t>
            </a:r>
          </a:p>
        </c:rich>
      </c:tx>
      <c:layout>
        <c:manualLayout>
          <c:xMode val="edge"/>
          <c:yMode val="edge"/>
          <c:x val="0.124722219180182"/>
          <c:y val="0.0112612612612613"/>
        </c:manualLayout>
      </c:layout>
      <c:overlay val="0"/>
      <c:spPr>
        <a:noFill/>
        <a:ln w="25400">
          <a:noFill/>
        </a:ln>
      </c:spPr>
    </c:title>
    <c:autoTitleDeleted val="0"/>
    <c:plotArea>
      <c:layout>
        <c:manualLayout>
          <c:layoutTarget val="inner"/>
          <c:xMode val="edge"/>
          <c:yMode val="edge"/>
          <c:x val="0.0916666666666666"/>
          <c:y val="0.122116689280868"/>
          <c:w val="0.865833333333333"/>
          <c:h val="0.720488466757123"/>
        </c:manualLayout>
      </c:layout>
      <c:lineChart>
        <c:grouping val="standard"/>
        <c:varyColors val="0"/>
        <c:ser>
          <c:idx val="0"/>
          <c:order val="0"/>
          <c:tx>
            <c:v>Capitalized inherited wealth (KS1) (Kotlikoff-Summers, r=3%, 30yrs)</c:v>
          </c:tx>
          <c:spPr>
            <a:ln w="12700">
              <a:solidFill>
                <a:srgbClr val="000000"/>
              </a:solidFill>
              <a:prstDash val="solid"/>
            </a:ln>
          </c:spPr>
          <c:marker>
            <c:symbol val="circle"/>
            <c:size val="7"/>
            <c:spPr>
              <a:solidFill>
                <a:srgbClr val="FFFFFF"/>
              </a:solidFill>
              <a:ln>
                <a:solidFill>
                  <a:srgbClr val="000000"/>
                </a:solidFill>
                <a:prstDash val="solid"/>
              </a:ln>
            </c:spPr>
          </c:marker>
          <c:cat>
            <c:numRef>
              <c:f>'TS11.2'!$N$9:$N$15</c:f>
              <c:numCache>
                <c:formatCode>General</c:formatCode>
                <c:ptCount val="7"/>
                <c:pt idx="0">
                  <c:v>1872.0</c:v>
                </c:pt>
                <c:pt idx="1">
                  <c:v>1882.0</c:v>
                </c:pt>
                <c:pt idx="2">
                  <c:v>1912.0</c:v>
                </c:pt>
                <c:pt idx="3">
                  <c:v>1922.0</c:v>
                </c:pt>
                <c:pt idx="4">
                  <c:v>1927.0</c:v>
                </c:pt>
                <c:pt idx="5">
                  <c:v>1932.0</c:v>
                </c:pt>
                <c:pt idx="6">
                  <c:v>1937.0</c:v>
                </c:pt>
              </c:numCache>
            </c:numRef>
          </c:cat>
          <c:val>
            <c:numRef>
              <c:f>'TS11.2'!$P$9:$P$15</c:f>
              <c:numCache>
                <c:formatCode>0%</c:formatCode>
                <c:ptCount val="7"/>
                <c:pt idx="0">
                  <c:v>1.29975523001597</c:v>
                </c:pt>
                <c:pt idx="1">
                  <c:v>1.27643743549348</c:v>
                </c:pt>
                <c:pt idx="2">
                  <c:v>1.36632692954488</c:v>
                </c:pt>
                <c:pt idx="3">
                  <c:v>1.346526161354671</c:v>
                </c:pt>
                <c:pt idx="4">
                  <c:v>1.265782254716368</c:v>
                </c:pt>
                <c:pt idx="5">
                  <c:v>1.20046239334183</c:v>
                </c:pt>
                <c:pt idx="6">
                  <c:v>1.161519308630973</c:v>
                </c:pt>
              </c:numCache>
            </c:numRef>
          </c:val>
          <c:smooth val="0"/>
        </c:ser>
        <c:ser>
          <c:idx val="2"/>
          <c:order val="1"/>
          <c:tx>
            <c:v>Partially capitalized inherited wealth (PPVR definition)</c:v>
          </c:tx>
          <c:spPr>
            <a:ln w="25400">
              <a:solidFill>
                <a:srgbClr val="000000"/>
              </a:solidFill>
              <a:prstDash val="solid"/>
            </a:ln>
          </c:spPr>
          <c:marker>
            <c:symbol val="diamond"/>
            <c:size val="7"/>
            <c:spPr>
              <a:solidFill>
                <a:srgbClr val="000000"/>
              </a:solidFill>
              <a:ln>
                <a:solidFill>
                  <a:srgbClr val="000000"/>
                </a:solidFill>
                <a:prstDash val="solid"/>
              </a:ln>
            </c:spPr>
          </c:marker>
          <c:cat>
            <c:numRef>
              <c:f>'TS11.2'!$N$9:$N$15</c:f>
              <c:numCache>
                <c:formatCode>General</c:formatCode>
                <c:ptCount val="7"/>
                <c:pt idx="0">
                  <c:v>1872.0</c:v>
                </c:pt>
                <c:pt idx="1">
                  <c:v>1882.0</c:v>
                </c:pt>
                <c:pt idx="2">
                  <c:v>1912.0</c:v>
                </c:pt>
                <c:pt idx="3">
                  <c:v>1922.0</c:v>
                </c:pt>
                <c:pt idx="4">
                  <c:v>1927.0</c:v>
                </c:pt>
                <c:pt idx="5">
                  <c:v>1932.0</c:v>
                </c:pt>
                <c:pt idx="6">
                  <c:v>1937.0</c:v>
                </c:pt>
              </c:numCache>
            </c:numRef>
          </c:cat>
          <c:val>
            <c:numRef>
              <c:f>'TS11.2'!$R$9:$R$15</c:f>
              <c:numCache>
                <c:formatCode>0%</c:formatCode>
                <c:ptCount val="7"/>
                <c:pt idx="0">
                  <c:v>0.716771775641603</c:v>
                </c:pt>
                <c:pt idx="1">
                  <c:v>0.721300078180021</c:v>
                </c:pt>
                <c:pt idx="2">
                  <c:v>0.737953703589366</c:v>
                </c:pt>
                <c:pt idx="3">
                  <c:v>0.715979261359826</c:v>
                </c:pt>
                <c:pt idx="4">
                  <c:v>0.661524126292539</c:v>
                </c:pt>
                <c:pt idx="5">
                  <c:v>0.655769416874891</c:v>
                </c:pt>
                <c:pt idx="6">
                  <c:v>0.673026059626682</c:v>
                </c:pt>
              </c:numCache>
            </c:numRef>
          </c:val>
          <c:smooth val="0"/>
        </c:ser>
        <c:ser>
          <c:idx val="3"/>
          <c:order val="2"/>
          <c:tx>
            <c:v>Non-capitalized inheritance (Modigliani)</c:v>
          </c:tx>
          <c:spPr>
            <a:ln w="12700">
              <a:solidFill>
                <a:srgbClr val="000000"/>
              </a:solidFill>
              <a:prstDash val="solid"/>
            </a:ln>
          </c:spPr>
          <c:marker>
            <c:symbol val="square"/>
            <c:size val="7"/>
            <c:spPr>
              <a:solidFill>
                <a:srgbClr val="FFFFFF"/>
              </a:solidFill>
              <a:ln>
                <a:solidFill>
                  <a:srgbClr val="000000"/>
                </a:solidFill>
                <a:prstDash val="solid"/>
              </a:ln>
            </c:spPr>
          </c:marker>
          <c:cat>
            <c:numRef>
              <c:f>'TS11.2'!$N$9:$N$15</c:f>
              <c:numCache>
                <c:formatCode>General</c:formatCode>
                <c:ptCount val="7"/>
                <c:pt idx="0">
                  <c:v>1872.0</c:v>
                </c:pt>
                <c:pt idx="1">
                  <c:v>1882.0</c:v>
                </c:pt>
                <c:pt idx="2">
                  <c:v>1912.0</c:v>
                </c:pt>
                <c:pt idx="3">
                  <c:v>1922.0</c:v>
                </c:pt>
                <c:pt idx="4">
                  <c:v>1927.0</c:v>
                </c:pt>
                <c:pt idx="5">
                  <c:v>1932.0</c:v>
                </c:pt>
                <c:pt idx="6">
                  <c:v>1937.0</c:v>
                </c:pt>
              </c:numCache>
            </c:numRef>
          </c:cat>
          <c:val>
            <c:numRef>
              <c:f>'TS11.2'!$O$9:$O$15</c:f>
              <c:numCache>
                <c:formatCode>0%</c:formatCode>
                <c:ptCount val="7"/>
                <c:pt idx="0">
                  <c:v>0.493084593474949</c:v>
                </c:pt>
                <c:pt idx="1">
                  <c:v>0.479358103275413</c:v>
                </c:pt>
                <c:pt idx="2">
                  <c:v>0.562908604142514</c:v>
                </c:pt>
                <c:pt idx="3">
                  <c:v>0.554750949819904</c:v>
                </c:pt>
                <c:pt idx="4">
                  <c:v>0.521485529373335</c:v>
                </c:pt>
                <c:pt idx="5">
                  <c:v>0.49457461135361</c:v>
                </c:pt>
                <c:pt idx="6">
                  <c:v>0.478530576078031</c:v>
                </c:pt>
              </c:numCache>
            </c:numRef>
          </c:val>
          <c:smooth val="0"/>
        </c:ser>
        <c:dLbls>
          <c:showLegendKey val="0"/>
          <c:showVal val="0"/>
          <c:showCatName val="0"/>
          <c:showSerName val="0"/>
          <c:showPercent val="0"/>
          <c:showBubbleSize val="0"/>
        </c:dLbls>
        <c:marker val="1"/>
        <c:smooth val="0"/>
        <c:axId val="2068579912"/>
        <c:axId val="-2140877240"/>
      </c:lineChart>
      <c:catAx>
        <c:axId val="2068579912"/>
        <c:scaling>
          <c:orientation val="minMax"/>
        </c:scaling>
        <c:delete val="0"/>
        <c:axPos val="b"/>
        <c:majorGridlines>
          <c:spPr>
            <a:ln w="12700">
              <a:solidFill>
                <a:srgbClr val="000000"/>
              </a:solidFill>
              <a:prstDash val="lgDash"/>
            </a:ln>
          </c:spPr>
        </c:majorGridlines>
        <c:title>
          <c:tx>
            <c:rich>
              <a:bodyPr/>
              <a:lstStyle/>
              <a:p>
                <a:pPr>
                  <a:defRPr sz="1000" b="0" i="0" u="none" strike="noStrike" baseline="0">
                    <a:solidFill>
                      <a:srgbClr val="000000"/>
                    </a:solidFill>
                    <a:latin typeface="Arial"/>
                    <a:ea typeface="Arial"/>
                    <a:cs typeface="Arial"/>
                  </a:defRPr>
                </a:pPr>
                <a:r>
                  <a:rPr lang="en-US" sz="1100" b="0" i="0" baseline="0">
                    <a:effectLst/>
                  </a:rPr>
                  <a:t>Taking into account capitalized inherited wealth increases the inheritance share; PPVR definition (capitalized income in the limit of the current wealth) limits this effect. Sources and series: see piketty.pse.ens.fr/capital21c</a:t>
                </a:r>
                <a:endParaRPr lang="en-US" sz="1100">
                  <a:effectLst/>
                </a:endParaRPr>
              </a:p>
            </c:rich>
          </c:tx>
          <c:layout>
            <c:manualLayout>
              <c:xMode val="edge"/>
              <c:yMode val="edge"/>
              <c:x val="0.143333369837811"/>
              <c:y val="0.910392814073916"/>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0877240"/>
        <c:crossesAt val="0.0"/>
        <c:auto val="1"/>
        <c:lblAlgn val="ctr"/>
        <c:lblOffset val="100"/>
        <c:tickLblSkip val="1"/>
        <c:tickMarkSkip val="1"/>
        <c:noMultiLvlLbl val="0"/>
      </c:catAx>
      <c:valAx>
        <c:axId val="-2140877240"/>
        <c:scaling>
          <c:orientation val="minMax"/>
          <c:max val="1.6"/>
          <c:min val="0.2"/>
        </c:scaling>
        <c:delete val="0"/>
        <c:axPos val="l"/>
        <c:majorGridlines>
          <c:spPr>
            <a:ln w="12700">
              <a:solidFill>
                <a:srgbClr val="000000"/>
              </a:solidFill>
              <a:prstDash val="lgDash"/>
            </a:ln>
          </c:spPr>
        </c:majorGridlines>
        <c:title>
          <c:tx>
            <c:rich>
              <a:bodyPr/>
              <a:lstStyle/>
              <a:p>
                <a:pPr>
                  <a:defRPr sz="1000" b="0" i="0" u="none" strike="noStrike" baseline="0">
                    <a:solidFill>
                      <a:srgbClr val="000000"/>
                    </a:solidFill>
                    <a:latin typeface="Arial"/>
                    <a:ea typeface="Arial Narrow"/>
                    <a:cs typeface="Arial"/>
                  </a:defRPr>
                </a:pPr>
                <a:r>
                  <a:rPr lang="en-US" sz="1100" b="0" i="0" baseline="0">
                    <a:effectLst/>
                    <a:latin typeface="Arial"/>
                    <a:cs typeface="Arial"/>
                  </a:rPr>
                  <a:t>Cumulated value of inheritedd wealth (% total wealth of the living)</a:t>
                </a:r>
                <a:endParaRPr lang="en-US" sz="1100">
                  <a:effectLst/>
                  <a:latin typeface="Arial"/>
                  <a:cs typeface="Arial"/>
                </a:endParaRPr>
              </a:p>
            </c:rich>
          </c:tx>
          <c:layout>
            <c:manualLayout>
              <c:xMode val="edge"/>
              <c:yMode val="edge"/>
              <c:x val="0.0"/>
              <c:y val="0.10743881676952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068579912"/>
        <c:crosses val="autoZero"/>
        <c:crossBetween val="midCat"/>
        <c:majorUnit val="0.2"/>
        <c:minorUnit val="0.012"/>
      </c:valAx>
      <c:spPr>
        <a:solidFill>
          <a:srgbClr val="FFFFFF"/>
        </a:solidFill>
        <a:ln w="12700">
          <a:solidFill>
            <a:srgbClr val="000000"/>
          </a:solidFill>
          <a:prstDash val="solid"/>
        </a:ln>
      </c:spPr>
    </c:plotArea>
    <c:legend>
      <c:legendPos val="r"/>
      <c:layout>
        <c:manualLayout>
          <c:xMode val="edge"/>
          <c:yMode val="edge"/>
          <c:wMode val="edge"/>
          <c:hMode val="edge"/>
          <c:x val="0.27222224655854"/>
          <c:y val="0.293418103142513"/>
          <c:w val="0.615277780819817"/>
          <c:h val="0.534953004185288"/>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11.2. The</a:t>
            </a:r>
            <a:r>
              <a:rPr lang="fr-FR" baseline="0"/>
              <a:t> mortality rate in </a:t>
            </a:r>
            <a:r>
              <a:rPr lang="fr-FR"/>
              <a:t>France 1820-2100 </a:t>
            </a:r>
          </a:p>
        </c:rich>
      </c:tx>
      <c:layout>
        <c:manualLayout>
          <c:xMode val="edge"/>
          <c:yMode val="edge"/>
          <c:x val="0.253333333333333"/>
          <c:y val="0.0"/>
        </c:manualLayout>
      </c:layout>
      <c:overlay val="0"/>
      <c:spPr>
        <a:noFill/>
        <a:ln w="25400">
          <a:noFill/>
        </a:ln>
      </c:spPr>
    </c:title>
    <c:autoTitleDeleted val="0"/>
    <c:plotArea>
      <c:layout>
        <c:manualLayout>
          <c:layoutTarget val="inner"/>
          <c:xMode val="edge"/>
          <c:yMode val="edge"/>
          <c:x val="0.0933333333333333"/>
          <c:y val="0.0651289009497965"/>
          <c:w val="0.866666666666667"/>
          <c:h val="0.751696065128901"/>
        </c:manualLayout>
      </c:layout>
      <c:lineChart>
        <c:grouping val="standard"/>
        <c:varyColors val="0"/>
        <c:ser>
          <c:idx val="0"/>
          <c:order val="0"/>
          <c:tx>
            <c:v>Mortality rate of adult population (20-year-old and over)</c:v>
          </c:tx>
          <c:spPr>
            <a:ln w="12700">
              <a:solidFill>
                <a:srgbClr val="000000"/>
              </a:solidFill>
              <a:prstDash val="solid"/>
            </a:ln>
          </c:spPr>
          <c:marker>
            <c:symbol val="diamond"/>
            <c:size val="10"/>
            <c:spPr>
              <a:solidFill>
                <a:srgbClr val="000000"/>
              </a:solidFill>
              <a:ln>
                <a:solidFill>
                  <a:srgbClr val="000000"/>
                </a:solidFill>
                <a:prstDash val="solid"/>
              </a:ln>
            </c:spPr>
          </c:marker>
          <c:cat>
            <c:numRef>
              <c:f>'TS11.1'!$A$11:$A$39</c:f>
              <c:numCache>
                <c:formatCode>General</c:formatCode>
                <c:ptCount val="29"/>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pt idx="20">
                  <c:v>2020.0</c:v>
                </c:pt>
                <c:pt idx="21">
                  <c:v>2030.0</c:v>
                </c:pt>
                <c:pt idx="22">
                  <c:v>2040.0</c:v>
                </c:pt>
                <c:pt idx="23">
                  <c:v>2050.0</c:v>
                </c:pt>
                <c:pt idx="24">
                  <c:v>2060.0</c:v>
                </c:pt>
                <c:pt idx="25">
                  <c:v>2070.0</c:v>
                </c:pt>
                <c:pt idx="26">
                  <c:v>2080.0</c:v>
                </c:pt>
                <c:pt idx="27">
                  <c:v>2090.0</c:v>
                </c:pt>
                <c:pt idx="28">
                  <c:v>2100.0</c:v>
                </c:pt>
              </c:numCache>
            </c:numRef>
          </c:cat>
          <c:val>
            <c:numRef>
              <c:f>'TS11.1'!$F$11:$F$39</c:f>
              <c:numCache>
                <c:formatCode>0.0%</c:formatCode>
                <c:ptCount val="29"/>
                <c:pt idx="0">
                  <c:v>0.0222407446749956</c:v>
                </c:pt>
                <c:pt idx="1">
                  <c:v>0.022083348748568</c:v>
                </c:pt>
                <c:pt idx="2">
                  <c:v>0.0221326442477868</c:v>
                </c:pt>
                <c:pt idx="3">
                  <c:v>0.021031000747485</c:v>
                </c:pt>
                <c:pt idx="4">
                  <c:v>0.0215502609247122</c:v>
                </c:pt>
                <c:pt idx="5">
                  <c:v>0.0217256393172928</c:v>
                </c:pt>
                <c:pt idx="6">
                  <c:v>0.0218928218788779</c:v>
                </c:pt>
                <c:pt idx="7">
                  <c:v>0.0220028802485479</c:v>
                </c:pt>
                <c:pt idx="8">
                  <c:v>0.0224033703574322</c:v>
                </c:pt>
                <c:pt idx="9">
                  <c:v>0.0213134803419173</c:v>
                </c:pt>
                <c:pt idx="10">
                  <c:v>0.0205579028545815</c:v>
                </c:pt>
                <c:pt idx="11">
                  <c:v>0.0196825990025755</c:v>
                </c:pt>
                <c:pt idx="12">
                  <c:v>0.0173562428912089</c:v>
                </c:pt>
                <c:pt idx="13">
                  <c:v>0.0163132839503402</c:v>
                </c:pt>
                <c:pt idx="14">
                  <c:v>0.0159316594426546</c:v>
                </c:pt>
                <c:pt idx="15">
                  <c:v>0.0149219471882415</c:v>
                </c:pt>
                <c:pt idx="16">
                  <c:v>0.013614787624707</c:v>
                </c:pt>
                <c:pt idx="17">
                  <c:v>0.0122913223806052</c:v>
                </c:pt>
                <c:pt idx="18">
                  <c:v>0.0115831571164176</c:v>
                </c:pt>
                <c:pt idx="19">
                  <c:v>0.0119226130503415</c:v>
                </c:pt>
                <c:pt idx="20">
                  <c:v>0.0121196708629504</c:v>
                </c:pt>
                <c:pt idx="21">
                  <c:v>0.0126576879848865</c:v>
                </c:pt>
                <c:pt idx="22">
                  <c:v>0.013906278972445</c:v>
                </c:pt>
                <c:pt idx="23">
                  <c:v>0.0143249721855004</c:v>
                </c:pt>
                <c:pt idx="24">
                  <c:v>0.0145177556499455</c:v>
                </c:pt>
                <c:pt idx="25">
                  <c:v>0.0143414116632645</c:v>
                </c:pt>
                <c:pt idx="26">
                  <c:v>0.0142920090502761</c:v>
                </c:pt>
                <c:pt idx="27">
                  <c:v>0.0144178143002188</c:v>
                </c:pt>
                <c:pt idx="28">
                  <c:v>0.0144609254202455</c:v>
                </c:pt>
              </c:numCache>
            </c:numRef>
          </c:val>
          <c:smooth val="0"/>
        </c:ser>
        <c:dLbls>
          <c:showLegendKey val="0"/>
          <c:showVal val="0"/>
          <c:showCatName val="0"/>
          <c:showSerName val="0"/>
          <c:showPercent val="0"/>
          <c:showBubbleSize val="0"/>
        </c:dLbls>
        <c:marker val="1"/>
        <c:smooth val="0"/>
        <c:axId val="2147193016"/>
        <c:axId val="2146964504"/>
      </c:lineChart>
      <c:catAx>
        <c:axId val="2147193016"/>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mortality rate fell in France during the 20th century (rise of life expectancy), and should increase somewhat during the 21st century (baby-boom effect). </a:t>
                </a:r>
                <a:r>
                  <a:rPr lang="en-US" sz="1000" b="0" i="0" u="none" strike="noStrike" baseline="0">
                    <a:solidFill>
                      <a:srgbClr val="000000"/>
                    </a:solidFill>
                    <a:latin typeface="Arial"/>
                    <a:ea typeface="Arial"/>
                    <a:cs typeface="Arial"/>
                  </a:rPr>
                  <a:t>Sources and series: see piketty.pse.ens.fr/capital21c.</a:t>
                </a:r>
                <a:endParaRPr lang="en-US" sz="1100" b="0" i="0" u="none" strike="noStrike" baseline="0">
                  <a:solidFill>
                    <a:srgbClr val="000000"/>
                  </a:solidFill>
                  <a:latin typeface="Arial"/>
                  <a:ea typeface="Arial"/>
                  <a:cs typeface="Arial"/>
                </a:endParaRPr>
              </a:p>
              <a:p>
                <a:pPr>
                  <a:defRPr sz="1000" b="0" i="0" u="none" strike="noStrike" baseline="0">
                    <a:solidFill>
                      <a:srgbClr val="000000"/>
                    </a:solidFill>
                    <a:latin typeface="Arial"/>
                    <a:ea typeface="Arial"/>
                    <a:cs typeface="Arial"/>
                  </a:defRPr>
                </a:pPr>
                <a:endParaRPr lang="en-US" sz="1100" b="0" i="0" u="none" strike="noStrike" baseline="0">
                  <a:solidFill>
                    <a:srgbClr val="000000"/>
                  </a:solidFill>
                  <a:latin typeface="Arial"/>
                  <a:ea typeface="Arial"/>
                  <a:cs typeface="Arial"/>
                </a:endParaRPr>
              </a:p>
            </c:rich>
          </c:tx>
          <c:layout>
            <c:manualLayout>
              <c:xMode val="edge"/>
              <c:yMode val="edge"/>
              <c:x val="0.144166666666667"/>
              <c:y val="0.89552245158544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fr-FR"/>
          </a:p>
        </c:txPr>
        <c:crossAx val="2146964504"/>
        <c:crossesAt val="0.0"/>
        <c:auto val="1"/>
        <c:lblAlgn val="ctr"/>
        <c:lblOffset val="100"/>
        <c:tickLblSkip val="2"/>
        <c:tickMarkSkip val="2"/>
        <c:noMultiLvlLbl val="0"/>
      </c:catAx>
      <c:valAx>
        <c:axId val="2146964504"/>
        <c:scaling>
          <c:orientation val="minMax"/>
          <c:max val="0.03"/>
          <c:min val="0.01"/>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Narrow"/>
                    <a:cs typeface="Arial"/>
                  </a:defRPr>
                </a:pPr>
                <a:r>
                  <a:rPr lang="fr-FR" sz="1200">
                    <a:latin typeface="Arial"/>
                    <a:cs typeface="Arial"/>
                  </a:rPr>
                  <a:t>Adult</a:t>
                </a:r>
                <a:r>
                  <a:rPr lang="fr-FR" sz="1200" baseline="0">
                    <a:latin typeface="Arial"/>
                    <a:cs typeface="Arial"/>
                  </a:rPr>
                  <a:t> mortality rate (%)</a:t>
                </a:r>
                <a:endParaRPr lang="fr-FR" sz="1200">
                  <a:latin typeface="Arial"/>
                  <a:cs typeface="Arial"/>
                </a:endParaRPr>
              </a:p>
            </c:rich>
          </c:tx>
          <c:layout>
            <c:manualLayout>
              <c:xMode val="edge"/>
              <c:yMode val="edge"/>
              <c:x val="0.00417016622922135"/>
              <c:y val="0.327001312335958"/>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147193016"/>
        <c:crosses val="autoZero"/>
        <c:crossBetween val="midCat"/>
        <c:majorUnit val="0.005"/>
        <c:minorUnit val="0.005"/>
      </c:valAx>
      <c:spPr>
        <a:solidFill>
          <a:srgbClr val="FFFFFF"/>
        </a:solidFill>
        <a:ln w="12700">
          <a:solidFill>
            <a:srgbClr val="000000"/>
          </a:solidFill>
          <a:prstDash val="solid"/>
        </a:ln>
      </c:spPr>
    </c:plotArea>
    <c:legend>
      <c:legendPos val="r"/>
      <c:layout>
        <c:manualLayout>
          <c:xMode val="edge"/>
          <c:yMode val="edge"/>
          <c:x val="0.509722222222222"/>
          <c:y val="0.200902851670568"/>
          <c:w val="0.244444444444445"/>
          <c:h val="0.155756189260126"/>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600" b="1" i="0" baseline="0">
                <a:effectLst/>
              </a:rPr>
              <a:t>Figure S11.7. Share of inherited wealth in total wealth, Paris 1872-1937 </a:t>
            </a:r>
            <a:endParaRPr lang="en-US" sz="1600">
              <a:effectLst/>
            </a:endParaRPr>
          </a:p>
        </c:rich>
      </c:tx>
      <c:layout>
        <c:manualLayout>
          <c:xMode val="edge"/>
          <c:yMode val="edge"/>
          <c:x val="0.146944465738723"/>
          <c:y val="0.0225225225225225"/>
        </c:manualLayout>
      </c:layout>
      <c:overlay val="0"/>
      <c:spPr>
        <a:noFill/>
        <a:ln w="25400">
          <a:noFill/>
        </a:ln>
      </c:spPr>
    </c:title>
    <c:autoTitleDeleted val="0"/>
    <c:plotArea>
      <c:layout>
        <c:manualLayout>
          <c:layoutTarget val="inner"/>
          <c:xMode val="edge"/>
          <c:yMode val="edge"/>
          <c:x val="0.0916666666666666"/>
          <c:y val="0.122116689280868"/>
          <c:w val="0.865833333333333"/>
          <c:h val="0.720488466757123"/>
        </c:manualLayout>
      </c:layout>
      <c:lineChart>
        <c:grouping val="standard"/>
        <c:varyColors val="0"/>
        <c:ser>
          <c:idx val="1"/>
          <c:order val="0"/>
          <c:tx>
            <c:v>Capitalized inherited wealth (KS2) (Kotlikoff-Summers, observed r)</c:v>
          </c:tx>
          <c:spPr>
            <a:ln w="12700">
              <a:solidFill>
                <a:srgbClr val="000000"/>
              </a:solidFill>
              <a:prstDash val="solid"/>
            </a:ln>
          </c:spPr>
          <c:marker>
            <c:symbol val="triangle"/>
            <c:size val="7"/>
            <c:spPr>
              <a:solidFill>
                <a:srgbClr val="FFFFFF"/>
              </a:solidFill>
              <a:ln>
                <a:solidFill>
                  <a:srgbClr val="000000"/>
                </a:solidFill>
                <a:prstDash val="solid"/>
              </a:ln>
            </c:spPr>
          </c:marker>
          <c:cat>
            <c:numRef>
              <c:f>'TS11.2'!$N$9:$N$15</c:f>
              <c:numCache>
                <c:formatCode>General</c:formatCode>
                <c:ptCount val="7"/>
                <c:pt idx="0">
                  <c:v>1872.0</c:v>
                </c:pt>
                <c:pt idx="1">
                  <c:v>1882.0</c:v>
                </c:pt>
                <c:pt idx="2">
                  <c:v>1912.0</c:v>
                </c:pt>
                <c:pt idx="3">
                  <c:v>1922.0</c:v>
                </c:pt>
                <c:pt idx="4">
                  <c:v>1927.0</c:v>
                </c:pt>
                <c:pt idx="5">
                  <c:v>1932.0</c:v>
                </c:pt>
                <c:pt idx="6">
                  <c:v>1937.0</c:v>
                </c:pt>
              </c:numCache>
            </c:numRef>
          </c:cat>
          <c:val>
            <c:numRef>
              <c:f>'TS11.2'!$Q$9:$Q$15</c:f>
              <c:numCache>
                <c:formatCode>0%</c:formatCode>
                <c:ptCount val="7"/>
                <c:pt idx="0">
                  <c:v>3.23943</c:v>
                </c:pt>
                <c:pt idx="1">
                  <c:v>3.31322</c:v>
                </c:pt>
                <c:pt idx="2">
                  <c:v>3.476773</c:v>
                </c:pt>
                <c:pt idx="3">
                  <c:v>2.95968</c:v>
                </c:pt>
                <c:pt idx="4">
                  <c:v>3.232245</c:v>
                </c:pt>
                <c:pt idx="5">
                  <c:v>3.339559</c:v>
                </c:pt>
                <c:pt idx="6">
                  <c:v>3.222888</c:v>
                </c:pt>
              </c:numCache>
            </c:numRef>
          </c:val>
          <c:smooth val="0"/>
        </c:ser>
        <c:ser>
          <c:idx val="0"/>
          <c:order val="1"/>
          <c:tx>
            <c:v>Capitalized inherited wealth (KS1) (Kotlikoff-Summers, r=3%, 30yrs)</c:v>
          </c:tx>
          <c:spPr>
            <a:ln w="12700">
              <a:solidFill>
                <a:srgbClr val="000000"/>
              </a:solidFill>
              <a:prstDash val="solid"/>
            </a:ln>
          </c:spPr>
          <c:marker>
            <c:symbol val="circle"/>
            <c:size val="7"/>
            <c:spPr>
              <a:solidFill>
                <a:srgbClr val="FFFFFF"/>
              </a:solidFill>
              <a:ln>
                <a:solidFill>
                  <a:srgbClr val="000000"/>
                </a:solidFill>
                <a:prstDash val="solid"/>
              </a:ln>
            </c:spPr>
          </c:marker>
          <c:cat>
            <c:numRef>
              <c:f>'TS11.2'!$N$9:$N$15</c:f>
              <c:numCache>
                <c:formatCode>General</c:formatCode>
                <c:ptCount val="7"/>
                <c:pt idx="0">
                  <c:v>1872.0</c:v>
                </c:pt>
                <c:pt idx="1">
                  <c:v>1882.0</c:v>
                </c:pt>
                <c:pt idx="2">
                  <c:v>1912.0</c:v>
                </c:pt>
                <c:pt idx="3">
                  <c:v>1922.0</c:v>
                </c:pt>
                <c:pt idx="4">
                  <c:v>1927.0</c:v>
                </c:pt>
                <c:pt idx="5">
                  <c:v>1932.0</c:v>
                </c:pt>
                <c:pt idx="6">
                  <c:v>1937.0</c:v>
                </c:pt>
              </c:numCache>
            </c:numRef>
          </c:cat>
          <c:val>
            <c:numRef>
              <c:f>'TS11.2'!$P$9:$P$15</c:f>
              <c:numCache>
                <c:formatCode>0%</c:formatCode>
                <c:ptCount val="7"/>
                <c:pt idx="0">
                  <c:v>1.29975523001597</c:v>
                </c:pt>
                <c:pt idx="1">
                  <c:v>1.27643743549348</c:v>
                </c:pt>
                <c:pt idx="2">
                  <c:v>1.36632692954488</c:v>
                </c:pt>
                <c:pt idx="3">
                  <c:v>1.346526161354671</c:v>
                </c:pt>
                <c:pt idx="4">
                  <c:v>1.265782254716368</c:v>
                </c:pt>
                <c:pt idx="5">
                  <c:v>1.20046239334183</c:v>
                </c:pt>
                <c:pt idx="6">
                  <c:v>1.161519308630973</c:v>
                </c:pt>
              </c:numCache>
            </c:numRef>
          </c:val>
          <c:smooth val="0"/>
        </c:ser>
        <c:ser>
          <c:idx val="2"/>
          <c:order val="2"/>
          <c:tx>
            <c:v>Partially capitalized inherited wealth (PPVR definition)</c:v>
          </c:tx>
          <c:spPr>
            <a:ln w="25400">
              <a:solidFill>
                <a:srgbClr val="000000"/>
              </a:solidFill>
              <a:prstDash val="solid"/>
            </a:ln>
          </c:spPr>
          <c:marker>
            <c:symbol val="diamond"/>
            <c:size val="7"/>
            <c:spPr>
              <a:solidFill>
                <a:srgbClr val="000000"/>
              </a:solidFill>
              <a:ln>
                <a:solidFill>
                  <a:srgbClr val="000000"/>
                </a:solidFill>
                <a:prstDash val="solid"/>
              </a:ln>
            </c:spPr>
          </c:marker>
          <c:cat>
            <c:numRef>
              <c:f>'TS11.2'!$N$9:$N$15</c:f>
              <c:numCache>
                <c:formatCode>General</c:formatCode>
                <c:ptCount val="7"/>
                <c:pt idx="0">
                  <c:v>1872.0</c:v>
                </c:pt>
                <c:pt idx="1">
                  <c:v>1882.0</c:v>
                </c:pt>
                <c:pt idx="2">
                  <c:v>1912.0</c:v>
                </c:pt>
                <c:pt idx="3">
                  <c:v>1922.0</c:v>
                </c:pt>
                <c:pt idx="4">
                  <c:v>1927.0</c:v>
                </c:pt>
                <c:pt idx="5">
                  <c:v>1932.0</c:v>
                </c:pt>
                <c:pt idx="6">
                  <c:v>1937.0</c:v>
                </c:pt>
              </c:numCache>
            </c:numRef>
          </c:cat>
          <c:val>
            <c:numRef>
              <c:f>'TS11.2'!$R$9:$R$15</c:f>
              <c:numCache>
                <c:formatCode>0%</c:formatCode>
                <c:ptCount val="7"/>
                <c:pt idx="0">
                  <c:v>0.716771775641603</c:v>
                </c:pt>
                <c:pt idx="1">
                  <c:v>0.721300078180021</c:v>
                </c:pt>
                <c:pt idx="2">
                  <c:v>0.737953703589366</c:v>
                </c:pt>
                <c:pt idx="3">
                  <c:v>0.715979261359826</c:v>
                </c:pt>
                <c:pt idx="4">
                  <c:v>0.661524126292539</c:v>
                </c:pt>
                <c:pt idx="5">
                  <c:v>0.655769416874891</c:v>
                </c:pt>
                <c:pt idx="6">
                  <c:v>0.673026059626682</c:v>
                </c:pt>
              </c:numCache>
            </c:numRef>
          </c:val>
          <c:smooth val="0"/>
        </c:ser>
        <c:ser>
          <c:idx val="3"/>
          <c:order val="3"/>
          <c:tx>
            <c:v>Non-capitalized inheritance (Modigliani)</c:v>
          </c:tx>
          <c:spPr>
            <a:ln w="12700">
              <a:solidFill>
                <a:srgbClr val="000000"/>
              </a:solidFill>
              <a:prstDash val="solid"/>
            </a:ln>
          </c:spPr>
          <c:marker>
            <c:symbol val="square"/>
            <c:size val="7"/>
            <c:spPr>
              <a:solidFill>
                <a:srgbClr val="FFFFFF"/>
              </a:solidFill>
              <a:ln>
                <a:solidFill>
                  <a:srgbClr val="000000"/>
                </a:solidFill>
                <a:prstDash val="solid"/>
              </a:ln>
            </c:spPr>
          </c:marker>
          <c:cat>
            <c:numRef>
              <c:f>'TS11.2'!$N$9:$N$15</c:f>
              <c:numCache>
                <c:formatCode>General</c:formatCode>
                <c:ptCount val="7"/>
                <c:pt idx="0">
                  <c:v>1872.0</c:v>
                </c:pt>
                <c:pt idx="1">
                  <c:v>1882.0</c:v>
                </c:pt>
                <c:pt idx="2">
                  <c:v>1912.0</c:v>
                </c:pt>
                <c:pt idx="3">
                  <c:v>1922.0</c:v>
                </c:pt>
                <c:pt idx="4">
                  <c:v>1927.0</c:v>
                </c:pt>
                <c:pt idx="5">
                  <c:v>1932.0</c:v>
                </c:pt>
                <c:pt idx="6">
                  <c:v>1937.0</c:v>
                </c:pt>
              </c:numCache>
            </c:numRef>
          </c:cat>
          <c:val>
            <c:numRef>
              <c:f>'TS11.2'!$O$9:$O$15</c:f>
              <c:numCache>
                <c:formatCode>0%</c:formatCode>
                <c:ptCount val="7"/>
                <c:pt idx="0">
                  <c:v>0.493084593474949</c:v>
                </c:pt>
                <c:pt idx="1">
                  <c:v>0.479358103275413</c:v>
                </c:pt>
                <c:pt idx="2">
                  <c:v>0.562908604142514</c:v>
                </c:pt>
                <c:pt idx="3">
                  <c:v>0.554750949819904</c:v>
                </c:pt>
                <c:pt idx="4">
                  <c:v>0.521485529373335</c:v>
                </c:pt>
                <c:pt idx="5">
                  <c:v>0.49457461135361</c:v>
                </c:pt>
                <c:pt idx="6">
                  <c:v>0.478530576078031</c:v>
                </c:pt>
              </c:numCache>
            </c:numRef>
          </c:val>
          <c:smooth val="0"/>
        </c:ser>
        <c:dLbls>
          <c:showLegendKey val="0"/>
          <c:showVal val="0"/>
          <c:showCatName val="0"/>
          <c:showSerName val="0"/>
          <c:showPercent val="0"/>
          <c:showBubbleSize val="0"/>
        </c:dLbls>
        <c:marker val="1"/>
        <c:smooth val="0"/>
        <c:axId val="-2141045608"/>
        <c:axId val="-2140488152"/>
      </c:lineChart>
      <c:catAx>
        <c:axId val="-2141045608"/>
        <c:scaling>
          <c:orientation val="minMax"/>
        </c:scaling>
        <c:delete val="0"/>
        <c:axPos val="b"/>
        <c:majorGridlines>
          <c:spPr>
            <a:ln w="12700">
              <a:solidFill>
                <a:srgbClr val="000000"/>
              </a:solidFill>
              <a:prstDash val="lgDash"/>
            </a:ln>
          </c:spPr>
        </c:majorGridlines>
        <c:title>
          <c:tx>
            <c:rich>
              <a:bodyPr/>
              <a:lstStyle/>
              <a:p>
                <a:pPr>
                  <a:defRPr sz="1000" b="0" i="0" u="none" strike="noStrike" baseline="0">
                    <a:solidFill>
                      <a:srgbClr val="000000"/>
                    </a:solidFill>
                    <a:latin typeface="Arial"/>
                    <a:ea typeface="Arial"/>
                    <a:cs typeface="Arial"/>
                  </a:defRPr>
                </a:pPr>
                <a:r>
                  <a:rPr lang="en-US" sz="1100" b="0" i="0" baseline="0">
                    <a:effectLst/>
                  </a:rPr>
                  <a:t>Taking into account capitalized inherited wealth increases the inheritance share; PPVR definition (capitalized income in the limit of the current wealth) limits this effect. Sources and series: see piketty.pse.ens.fr/capital21c</a:t>
                </a:r>
                <a:endParaRPr lang="en-US" sz="1100">
                  <a:effectLst/>
                </a:endParaRPr>
              </a:p>
            </c:rich>
          </c:tx>
          <c:layout>
            <c:manualLayout>
              <c:xMode val="edge"/>
              <c:yMode val="edge"/>
              <c:x val="0.143333369837811"/>
              <c:y val="0.91940182308292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0488152"/>
        <c:crossesAt val="0.0"/>
        <c:auto val="1"/>
        <c:lblAlgn val="ctr"/>
        <c:lblOffset val="100"/>
        <c:tickLblSkip val="1"/>
        <c:tickMarkSkip val="1"/>
        <c:noMultiLvlLbl val="0"/>
      </c:catAx>
      <c:valAx>
        <c:axId val="-2140488152"/>
        <c:scaling>
          <c:orientation val="minMax"/>
          <c:max val="4.0"/>
          <c:min val="0.0"/>
        </c:scaling>
        <c:delete val="0"/>
        <c:axPos val="l"/>
        <c:majorGridlines>
          <c:spPr>
            <a:ln w="12700">
              <a:solidFill>
                <a:srgbClr val="000000"/>
              </a:solidFill>
              <a:prstDash val="lgDash"/>
            </a:ln>
          </c:spPr>
        </c:majorGridlines>
        <c:title>
          <c:tx>
            <c:rich>
              <a:bodyPr/>
              <a:lstStyle/>
              <a:p>
                <a:pPr>
                  <a:defRPr sz="1100" b="0" i="0" u="none" strike="noStrike" baseline="0">
                    <a:solidFill>
                      <a:srgbClr val="000000"/>
                    </a:solidFill>
                    <a:latin typeface="Arial Narrow"/>
                    <a:ea typeface="Arial Narrow"/>
                    <a:cs typeface="Arial Narrow"/>
                  </a:defRPr>
                </a:pPr>
                <a:r>
                  <a:rPr lang="en-US" sz="1100" b="0" i="0" baseline="0">
                    <a:effectLst/>
                    <a:latin typeface="Arial"/>
                    <a:cs typeface="Arial"/>
                  </a:rPr>
                  <a:t>Cumulated value of inheritedd wealth (% total wealth of the living)</a:t>
                </a:r>
                <a:endParaRPr lang="en-US" sz="1100">
                  <a:effectLst/>
                  <a:latin typeface="Arial"/>
                  <a:cs typeface="Arial"/>
                </a:endParaRPr>
              </a:p>
            </c:rich>
          </c:tx>
          <c:layout>
            <c:manualLayout>
              <c:xMode val="edge"/>
              <c:yMode val="edge"/>
              <c:x val="0.00138884934237184"/>
              <c:y val="0.093925303256011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141045608"/>
        <c:crosses val="autoZero"/>
        <c:crossBetween val="midCat"/>
        <c:majorUnit val="0.5"/>
        <c:minorUnit val="0.012"/>
      </c:valAx>
      <c:spPr>
        <a:solidFill>
          <a:srgbClr val="FFFFFF"/>
        </a:solidFill>
        <a:ln w="12700">
          <a:solidFill>
            <a:srgbClr val="000000"/>
          </a:solidFill>
          <a:prstDash val="solid"/>
        </a:ln>
      </c:spPr>
    </c:plotArea>
    <c:legend>
      <c:legendPos val="r"/>
      <c:layout>
        <c:manualLayout>
          <c:xMode val="edge"/>
          <c:yMode val="edge"/>
          <c:wMode val="edge"/>
          <c:hMode val="edge"/>
          <c:x val="0.113888931477446"/>
          <c:y val="0.259593707881109"/>
          <c:w val="0.445833342459453"/>
          <c:h val="0.566591473363127"/>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Arial"/>
                <a:ea typeface="Arial"/>
                <a:cs typeface="Arial"/>
              </a:defRPr>
            </a:pPr>
            <a:r>
              <a:rPr lang="en-US" sz="1600" b="1" i="0" kern="1200" baseline="0">
                <a:solidFill>
                  <a:srgbClr val="000000"/>
                </a:solidFill>
                <a:effectLst/>
                <a:latin typeface="Arial"/>
                <a:ea typeface="Arial"/>
                <a:cs typeface="Arial"/>
              </a:rPr>
              <a:t>Figure S11.9. The share of inheritance in the total resources (inheritance and work) of cohorts born in 1790-2030 </a:t>
            </a:r>
            <a:endParaRPr lang="en-US">
              <a:effectLst/>
            </a:endParaRPr>
          </a:p>
        </c:rich>
      </c:tx>
      <c:layout>
        <c:manualLayout>
          <c:xMode val="edge"/>
          <c:yMode val="edge"/>
          <c:x val="0.124166666666667"/>
          <c:y val="0.0"/>
        </c:manualLayout>
      </c:layout>
      <c:overlay val="0"/>
      <c:spPr>
        <a:noFill/>
        <a:ln w="25400">
          <a:noFill/>
        </a:ln>
      </c:spPr>
    </c:title>
    <c:autoTitleDeleted val="0"/>
    <c:plotArea>
      <c:layout>
        <c:manualLayout>
          <c:layoutTarget val="inner"/>
          <c:xMode val="edge"/>
          <c:yMode val="edge"/>
          <c:x val="0.0883333333333333"/>
          <c:y val="0.094075079149706"/>
          <c:w val="0.869166666666666"/>
          <c:h val="0.748530076888286"/>
        </c:manualLayout>
      </c:layout>
      <c:lineChart>
        <c:grouping val="standard"/>
        <c:varyColors val="0"/>
        <c:ser>
          <c:idx val="1"/>
          <c:order val="0"/>
          <c:tx>
            <c:v>Share of inheritance in total average resources as a fonction of year of birth (bequests, gifts and labor income flows capitalized at age 50) (2010-2100: g=1,7%, r=3,0%)</c:v>
          </c:tx>
          <c:spPr>
            <a:ln w="12700">
              <a:solidFill>
                <a:srgbClr val="000000"/>
              </a:solidFill>
              <a:prstDash val="solid"/>
            </a:ln>
          </c:spPr>
          <c:marker>
            <c:symbol val="square"/>
            <c:size val="8"/>
            <c:spPr>
              <a:solidFill>
                <a:srgbClr val="000000"/>
              </a:solidFill>
              <a:ln>
                <a:solidFill>
                  <a:srgbClr val="000000"/>
                </a:solidFill>
                <a:prstDash val="solid"/>
              </a:ln>
            </c:spPr>
          </c:marker>
          <c:cat>
            <c:numRef>
              <c:f>'TS11.1'!$A$8:$A$32</c:f>
              <c:numCache>
                <c:formatCode>General</c:formatCode>
                <c:ptCount val="25"/>
                <c:pt idx="0">
                  <c:v>1790.0</c:v>
                </c:pt>
                <c:pt idx="1">
                  <c:v>1800.0</c:v>
                </c:pt>
                <c:pt idx="2">
                  <c:v>1810.0</c:v>
                </c:pt>
                <c:pt idx="3">
                  <c:v>1820.0</c:v>
                </c:pt>
                <c:pt idx="4">
                  <c:v>1830.0</c:v>
                </c:pt>
                <c:pt idx="5">
                  <c:v>1840.0</c:v>
                </c:pt>
                <c:pt idx="6">
                  <c:v>1850.0</c:v>
                </c:pt>
                <c:pt idx="7">
                  <c:v>1860.0</c:v>
                </c:pt>
                <c:pt idx="8">
                  <c:v>1870.0</c:v>
                </c:pt>
                <c:pt idx="9">
                  <c:v>1880.0</c:v>
                </c:pt>
                <c:pt idx="10">
                  <c:v>1890.0</c:v>
                </c:pt>
                <c:pt idx="11">
                  <c:v>1900.0</c:v>
                </c:pt>
                <c:pt idx="12">
                  <c:v>1910.0</c:v>
                </c:pt>
                <c:pt idx="13">
                  <c:v>1920.0</c:v>
                </c:pt>
                <c:pt idx="14">
                  <c:v>1930.0</c:v>
                </c:pt>
                <c:pt idx="15">
                  <c:v>1940.0</c:v>
                </c:pt>
                <c:pt idx="16">
                  <c:v>1950.0</c:v>
                </c:pt>
                <c:pt idx="17">
                  <c:v>1960.0</c:v>
                </c:pt>
                <c:pt idx="18">
                  <c:v>1970.0</c:v>
                </c:pt>
                <c:pt idx="19">
                  <c:v>1980.0</c:v>
                </c:pt>
                <c:pt idx="20">
                  <c:v>1990.0</c:v>
                </c:pt>
                <c:pt idx="21">
                  <c:v>2000.0</c:v>
                </c:pt>
                <c:pt idx="22">
                  <c:v>2010.0</c:v>
                </c:pt>
                <c:pt idx="23">
                  <c:v>2020.0</c:v>
                </c:pt>
                <c:pt idx="24">
                  <c:v>2030.0</c:v>
                </c:pt>
              </c:numCache>
            </c:numRef>
          </c:cat>
          <c:val>
            <c:numRef>
              <c:f>'TS11.1'!$P$8:$P$32</c:f>
              <c:numCache>
                <c:formatCode>0%</c:formatCode>
                <c:ptCount val="25"/>
                <c:pt idx="0">
                  <c:v>0.242297711562697</c:v>
                </c:pt>
                <c:pt idx="1">
                  <c:v>0.234384378859174</c:v>
                </c:pt>
                <c:pt idx="2">
                  <c:v>0.25021104426622</c:v>
                </c:pt>
                <c:pt idx="3">
                  <c:v>0.241893999399317</c:v>
                </c:pt>
                <c:pt idx="4">
                  <c:v>0.24971686057724</c:v>
                </c:pt>
                <c:pt idx="5">
                  <c:v>0.244039263820859</c:v>
                </c:pt>
                <c:pt idx="6">
                  <c:v>0.233688168303139</c:v>
                </c:pt>
                <c:pt idx="7">
                  <c:v>0.220412038265565</c:v>
                </c:pt>
                <c:pt idx="8">
                  <c:v>0.213157359428544</c:v>
                </c:pt>
                <c:pt idx="9">
                  <c:v>0.194955476688926</c:v>
                </c:pt>
                <c:pt idx="10">
                  <c:v>0.150162772121761</c:v>
                </c:pt>
                <c:pt idx="11">
                  <c:v>0.105716909230786</c:v>
                </c:pt>
                <c:pt idx="12">
                  <c:v>0.103353653045133</c:v>
                </c:pt>
                <c:pt idx="13">
                  <c:v>0.0970579159882505</c:v>
                </c:pt>
                <c:pt idx="14">
                  <c:v>0.11971688174775</c:v>
                </c:pt>
                <c:pt idx="15">
                  <c:v>0.136513582933776</c:v>
                </c:pt>
                <c:pt idx="16">
                  <c:v>0.143990674611221</c:v>
                </c:pt>
                <c:pt idx="17">
                  <c:v>0.181344307160296</c:v>
                </c:pt>
                <c:pt idx="18">
                  <c:v>0.215982150628332</c:v>
                </c:pt>
                <c:pt idx="19">
                  <c:v>0.222017084495909</c:v>
                </c:pt>
                <c:pt idx="20">
                  <c:v>0.227377799095069</c:v>
                </c:pt>
                <c:pt idx="21">
                  <c:v>0.219597223592517</c:v>
                </c:pt>
                <c:pt idx="22">
                  <c:v>0.22714331881863</c:v>
                </c:pt>
                <c:pt idx="23">
                  <c:v>0.238297082248301</c:v>
                </c:pt>
                <c:pt idx="24">
                  <c:v>0.240617462295231</c:v>
                </c:pt>
              </c:numCache>
            </c:numRef>
          </c:val>
          <c:smooth val="0"/>
        </c:ser>
        <c:ser>
          <c:idx val="0"/>
          <c:order val="1"/>
          <c:tx>
            <c:v>2010-2100: g=1,0%, r=5,0%</c:v>
          </c:tx>
          <c:spPr>
            <a:ln w="12700">
              <a:solidFill>
                <a:srgbClr val="000000"/>
              </a:solidFill>
              <a:prstDash val="solid"/>
            </a:ln>
          </c:spPr>
          <c:marker>
            <c:symbol val="diamond"/>
            <c:size val="9"/>
            <c:spPr>
              <a:solidFill>
                <a:schemeClr val="bg1"/>
              </a:solidFill>
              <a:ln>
                <a:solidFill>
                  <a:srgbClr val="000000"/>
                </a:solidFill>
              </a:ln>
            </c:spPr>
          </c:marker>
          <c:val>
            <c:numRef>
              <c:f>'TS11.1'!$U$8:$U$32</c:f>
              <c:numCache>
                <c:formatCode>0%</c:formatCode>
                <c:ptCount val="25"/>
                <c:pt idx="16">
                  <c:v>0.143990674611221</c:v>
                </c:pt>
                <c:pt idx="17">
                  <c:v>0.200748410752372</c:v>
                </c:pt>
                <c:pt idx="18">
                  <c:v>0.255769156767668</c:v>
                </c:pt>
                <c:pt idx="19">
                  <c:v>0.283884141144384</c:v>
                </c:pt>
                <c:pt idx="20">
                  <c:v>0.314695325719396</c:v>
                </c:pt>
                <c:pt idx="21">
                  <c:v>0.321773233862158</c:v>
                </c:pt>
                <c:pt idx="22">
                  <c:v>0.345260003837268</c:v>
                </c:pt>
                <c:pt idx="23">
                  <c:v>0.371649582289101</c:v>
                </c:pt>
                <c:pt idx="24">
                  <c:v>0.381240940472017</c:v>
                </c:pt>
              </c:numCache>
            </c:numRef>
          </c:val>
          <c:smooth val="0"/>
        </c:ser>
        <c:dLbls>
          <c:showLegendKey val="0"/>
          <c:showVal val="0"/>
          <c:showCatName val="0"/>
          <c:showSerName val="0"/>
          <c:showPercent val="0"/>
          <c:showBubbleSize val="0"/>
        </c:dLbls>
        <c:marker val="1"/>
        <c:smooth val="0"/>
        <c:axId val="2139222584"/>
        <c:axId val="2076906440"/>
      </c:lineChart>
      <c:catAx>
        <c:axId val="2139222584"/>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baseline="0">
                    <a:effectLst/>
                  </a:rPr>
                  <a:t>Inheritance made about 25% of the resources of the 19th century cohorts, down to less than 10% for cohorts born in 1910-1920 (who should have inherited in 1950-1960). Sources and series: see piketty.pse.ens.fr/capital21c. </a:t>
                </a:r>
                <a:endParaRPr lang="en-US" sz="1100">
                  <a:effectLst/>
                </a:endParaRPr>
              </a:p>
            </c:rich>
          </c:tx>
          <c:layout>
            <c:manualLayout>
              <c:xMode val="edge"/>
              <c:yMode val="edge"/>
              <c:x val="0.126388998250219"/>
              <c:y val="0.920758672057885"/>
            </c:manualLayout>
          </c:layout>
          <c:overlay val="0"/>
          <c:spPr>
            <a:noFill/>
            <a:ln w="25400">
              <a:noFill/>
            </a:ln>
          </c:spPr>
        </c:title>
        <c:numFmt formatCode="General" sourceLinked="0"/>
        <c:majorTickMark val="out"/>
        <c:minorTickMark val="none"/>
        <c:tickLblPos val="nextTo"/>
        <c:spPr>
          <a:ln w="12700">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76906440"/>
        <c:crossesAt val="0.0"/>
        <c:auto val="1"/>
        <c:lblAlgn val="ctr"/>
        <c:lblOffset val="100"/>
        <c:tickLblSkip val="2"/>
        <c:tickMarkSkip val="2"/>
        <c:noMultiLvlLbl val="0"/>
      </c:catAx>
      <c:valAx>
        <c:axId val="2076906440"/>
        <c:scaling>
          <c:orientation val="minMax"/>
          <c:max val="0.4"/>
          <c:min val="0.04"/>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baseline="0">
                    <a:effectLst/>
                  </a:rPr>
                  <a:t>Share of inheritance of the total resources of each cohort</a:t>
                </a:r>
                <a:endParaRPr lang="en-US" sz="1100">
                  <a:effectLst/>
                </a:endParaRPr>
              </a:p>
            </c:rich>
          </c:tx>
          <c:layout>
            <c:manualLayout>
              <c:xMode val="edge"/>
              <c:yMode val="edge"/>
              <c:x val="0.0"/>
              <c:y val="0.18453181527984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39222584"/>
        <c:crosses val="autoZero"/>
        <c:crossBetween val="midCat"/>
        <c:majorUnit val="0.04"/>
        <c:minorUnit val="0.0032"/>
      </c:valAx>
      <c:spPr>
        <a:solidFill>
          <a:srgbClr val="FFFFFF"/>
        </a:solidFill>
        <a:ln w="12700">
          <a:solidFill>
            <a:srgbClr val="000000"/>
          </a:solidFill>
          <a:prstDash val="solid"/>
        </a:ln>
      </c:spPr>
    </c:plotArea>
    <c:legend>
      <c:legendPos val="r"/>
      <c:layout>
        <c:manualLayout>
          <c:xMode val="edge"/>
          <c:yMode val="edge"/>
          <c:wMode val="edge"/>
          <c:hMode val="edge"/>
          <c:x val="0.35"/>
          <c:y val="0.115124139887919"/>
          <c:w val="0.702777777777778"/>
          <c:h val="0.422121905369937"/>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800" b="1" i="0" u="none" strike="noStrike" baseline="0">
                <a:solidFill>
                  <a:srgbClr val="000000"/>
                </a:solidFill>
                <a:latin typeface="Arial"/>
                <a:ea typeface="Arial"/>
                <a:cs typeface="Arial"/>
              </a:rPr>
              <a:t>Figure S11.10. The dilemma of Rastignac </a:t>
            </a:r>
            <a:endParaRPr lang="en-US" sz="1200" b="0" i="0" u="none" strike="noStrike" baseline="0">
              <a:solidFill>
                <a:srgbClr val="000000"/>
              </a:solidFill>
              <a:latin typeface="Calibri"/>
              <a:ea typeface="Calibri"/>
              <a:cs typeface="Calibri"/>
            </a:endParaRPr>
          </a:p>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Arial"/>
                <a:ea typeface="Arial"/>
                <a:cs typeface="Arial"/>
              </a:rPr>
              <a:t>for cohorts born in years 1790-2030</a:t>
            </a:r>
          </a:p>
        </c:rich>
      </c:tx>
      <c:layout>
        <c:manualLayout>
          <c:xMode val="edge"/>
          <c:yMode val="edge"/>
          <c:x val="0.2075"/>
          <c:y val="0.0"/>
        </c:manualLayout>
      </c:layout>
      <c:overlay val="0"/>
      <c:spPr>
        <a:noFill/>
        <a:ln w="25400">
          <a:noFill/>
        </a:ln>
      </c:spPr>
    </c:title>
    <c:autoTitleDeleted val="0"/>
    <c:plotArea>
      <c:layout>
        <c:manualLayout>
          <c:layoutTarget val="inner"/>
          <c:xMode val="edge"/>
          <c:yMode val="edge"/>
          <c:x val="0.0869467994982695"/>
          <c:y val="0.0936227951153324"/>
          <c:w val="0.873333333333333"/>
          <c:h val="0.756218905472637"/>
        </c:manualLayout>
      </c:layout>
      <c:lineChart>
        <c:grouping val="standard"/>
        <c:varyColors val="0"/>
        <c:ser>
          <c:idx val="1"/>
          <c:order val="0"/>
          <c:tx>
            <c:v>Living standards attained by the top 1% inheritors</c:v>
          </c:tx>
          <c:spPr>
            <a:ln w="12700">
              <a:solidFill>
                <a:srgbClr val="000000"/>
              </a:solidFill>
              <a:prstDash val="solid"/>
            </a:ln>
          </c:spPr>
          <c:marker>
            <c:symbol val="square"/>
            <c:size val="8"/>
            <c:spPr>
              <a:solidFill>
                <a:srgbClr val="000000"/>
              </a:solidFill>
              <a:ln>
                <a:solidFill>
                  <a:srgbClr val="000000"/>
                </a:solidFill>
                <a:prstDash val="solid"/>
              </a:ln>
            </c:spPr>
          </c:marker>
          <c:cat>
            <c:numRef>
              <c:f>'TS11.1'!$A$8:$A$32</c:f>
              <c:numCache>
                <c:formatCode>General</c:formatCode>
                <c:ptCount val="25"/>
                <c:pt idx="0">
                  <c:v>1790.0</c:v>
                </c:pt>
                <c:pt idx="1">
                  <c:v>1800.0</c:v>
                </c:pt>
                <c:pt idx="2">
                  <c:v>1810.0</c:v>
                </c:pt>
                <c:pt idx="3">
                  <c:v>1820.0</c:v>
                </c:pt>
                <c:pt idx="4">
                  <c:v>1830.0</c:v>
                </c:pt>
                <c:pt idx="5">
                  <c:v>1840.0</c:v>
                </c:pt>
                <c:pt idx="6">
                  <c:v>1850.0</c:v>
                </c:pt>
                <c:pt idx="7">
                  <c:v>1860.0</c:v>
                </c:pt>
                <c:pt idx="8">
                  <c:v>1870.0</c:v>
                </c:pt>
                <c:pt idx="9">
                  <c:v>1880.0</c:v>
                </c:pt>
                <c:pt idx="10">
                  <c:v>1890.0</c:v>
                </c:pt>
                <c:pt idx="11">
                  <c:v>1900.0</c:v>
                </c:pt>
                <c:pt idx="12">
                  <c:v>1910.0</c:v>
                </c:pt>
                <c:pt idx="13">
                  <c:v>1920.0</c:v>
                </c:pt>
                <c:pt idx="14">
                  <c:v>1930.0</c:v>
                </c:pt>
                <c:pt idx="15">
                  <c:v>1940.0</c:v>
                </c:pt>
                <c:pt idx="16">
                  <c:v>1950.0</c:v>
                </c:pt>
                <c:pt idx="17">
                  <c:v>1960.0</c:v>
                </c:pt>
                <c:pt idx="18">
                  <c:v>1970.0</c:v>
                </c:pt>
                <c:pt idx="19">
                  <c:v>1980.0</c:v>
                </c:pt>
                <c:pt idx="20">
                  <c:v>1990.0</c:v>
                </c:pt>
                <c:pt idx="21">
                  <c:v>2000.0</c:v>
                </c:pt>
                <c:pt idx="22">
                  <c:v>2010.0</c:v>
                </c:pt>
                <c:pt idx="23">
                  <c:v>2020.0</c:v>
                </c:pt>
                <c:pt idx="24">
                  <c:v>2030.0</c:v>
                </c:pt>
              </c:numCache>
            </c:numRef>
          </c:cat>
          <c:val>
            <c:numRef>
              <c:f>'TS11.1'!$R$8:$R$32</c:f>
              <c:numCache>
                <c:formatCode>0%</c:formatCode>
                <c:ptCount val="25"/>
                <c:pt idx="0">
                  <c:v>26.66597391812671</c:v>
                </c:pt>
                <c:pt idx="1">
                  <c:v>25.51945118221692</c:v>
                </c:pt>
                <c:pt idx="2">
                  <c:v>27.8124966540365</c:v>
                </c:pt>
                <c:pt idx="3">
                  <c:v>26.59056622452736</c:v>
                </c:pt>
                <c:pt idx="4">
                  <c:v>27.7384694107621</c:v>
                </c:pt>
                <c:pt idx="5">
                  <c:v>26.90720377733205</c:v>
                </c:pt>
                <c:pt idx="6">
                  <c:v>25.4212265855266</c:v>
                </c:pt>
                <c:pt idx="7">
                  <c:v>23.56176956925628</c:v>
                </c:pt>
                <c:pt idx="8">
                  <c:v>21.61031985975091</c:v>
                </c:pt>
                <c:pt idx="9">
                  <c:v>17.2946242724168</c:v>
                </c:pt>
                <c:pt idx="10">
                  <c:v>11.26829941742035</c:v>
                </c:pt>
                <c:pt idx="11">
                  <c:v>6.453921776330205</c:v>
                </c:pt>
                <c:pt idx="12">
                  <c:v>5.33826639250009</c:v>
                </c:pt>
                <c:pt idx="13">
                  <c:v>4.47956347670873</c:v>
                </c:pt>
                <c:pt idx="14">
                  <c:v>5.67477338111295</c:v>
                </c:pt>
                <c:pt idx="15">
                  <c:v>6.60188957438114</c:v>
                </c:pt>
                <c:pt idx="16">
                  <c:v>7.017280281612702</c:v>
                </c:pt>
                <c:pt idx="17">
                  <c:v>9.239071931045023</c:v>
                </c:pt>
                <c:pt idx="18">
                  <c:v>11.49425172761306</c:v>
                </c:pt>
                <c:pt idx="19">
                  <c:v>11.8917774627693</c:v>
                </c:pt>
                <c:pt idx="20">
                  <c:v>12.26345762049798</c:v>
                </c:pt>
                <c:pt idx="21">
                  <c:v>11.72486294517629</c:v>
                </c:pt>
                <c:pt idx="22">
                  <c:v>12.24682649268964</c:v>
                </c:pt>
                <c:pt idx="23">
                  <c:v>13.0358096795802</c:v>
                </c:pt>
                <c:pt idx="24">
                  <c:v>13.20247319083391</c:v>
                </c:pt>
              </c:numCache>
            </c:numRef>
          </c:val>
          <c:smooth val="0"/>
        </c:ser>
        <c:ser>
          <c:idx val="2"/>
          <c:order val="1"/>
          <c:tx>
            <c:v>2010-2100: g=1,0%, r=5,0%</c:v>
          </c:tx>
          <c:spPr>
            <a:ln w="12700">
              <a:solidFill>
                <a:srgbClr val="000000"/>
              </a:solidFill>
              <a:prstDash val="solid"/>
            </a:ln>
          </c:spPr>
          <c:marker>
            <c:symbol val="triangle"/>
            <c:size val="9"/>
            <c:spPr>
              <a:solidFill>
                <a:srgbClr val="FFFFFF"/>
              </a:solidFill>
              <a:ln>
                <a:solidFill>
                  <a:prstClr val="black"/>
                </a:solidFill>
              </a:ln>
            </c:spPr>
          </c:marker>
          <c:val>
            <c:numRef>
              <c:f>'TS11.1'!$W$8:$W$32</c:f>
              <c:numCache>
                <c:formatCode>General</c:formatCode>
                <c:ptCount val="25"/>
                <c:pt idx="16" formatCode="0%">
                  <c:v>7.017280281612702</c:v>
                </c:pt>
                <c:pt idx="17" formatCode="0%">
                  <c:v>10.48579609208862</c:v>
                </c:pt>
                <c:pt idx="18" formatCode="0%">
                  <c:v>14.36199378542254</c:v>
                </c:pt>
                <c:pt idx="19" formatCode="0%">
                  <c:v>16.52737990048206</c:v>
                </c:pt>
                <c:pt idx="20" formatCode="0%">
                  <c:v>19.13960944076883</c:v>
                </c:pt>
                <c:pt idx="21" formatCode="0%">
                  <c:v>19.77375818490073</c:v>
                </c:pt>
                <c:pt idx="22" formatCode="0%">
                  <c:v>21.98047689767181</c:v>
                </c:pt>
                <c:pt idx="23" formatCode="0%">
                  <c:v>24.65114137441979</c:v>
                </c:pt>
                <c:pt idx="24" formatCode="0%">
                  <c:v>25.67241471737292</c:v>
                </c:pt>
              </c:numCache>
            </c:numRef>
          </c:val>
          <c:smooth val="0"/>
        </c:ser>
        <c:ser>
          <c:idx val="0"/>
          <c:order val="2"/>
          <c:tx>
            <c:v>Living standards attained by top 1% labor earners               (Multiples of living standards attained by bottom 50% least paid jobs, and as a fonction of year of birth)</c:v>
          </c:tx>
          <c:spPr>
            <a:ln w="12700">
              <a:solidFill>
                <a:srgbClr val="000000"/>
              </a:solidFill>
              <a:prstDash val="solid"/>
            </a:ln>
          </c:spPr>
          <c:marker>
            <c:symbol val="square"/>
            <c:size val="8"/>
            <c:spPr>
              <a:solidFill>
                <a:srgbClr val="FFFFFF"/>
              </a:solidFill>
              <a:ln>
                <a:solidFill>
                  <a:srgbClr val="000000"/>
                </a:solidFill>
                <a:prstDash val="solid"/>
              </a:ln>
            </c:spPr>
          </c:marker>
          <c:cat>
            <c:numRef>
              <c:f>'TS11.1'!$A$8:$A$32</c:f>
              <c:numCache>
                <c:formatCode>General</c:formatCode>
                <c:ptCount val="25"/>
                <c:pt idx="0">
                  <c:v>1790.0</c:v>
                </c:pt>
                <c:pt idx="1">
                  <c:v>1800.0</c:v>
                </c:pt>
                <c:pt idx="2">
                  <c:v>1810.0</c:v>
                </c:pt>
                <c:pt idx="3">
                  <c:v>1820.0</c:v>
                </c:pt>
                <c:pt idx="4">
                  <c:v>1830.0</c:v>
                </c:pt>
                <c:pt idx="5">
                  <c:v>1840.0</c:v>
                </c:pt>
                <c:pt idx="6">
                  <c:v>1850.0</c:v>
                </c:pt>
                <c:pt idx="7">
                  <c:v>1860.0</c:v>
                </c:pt>
                <c:pt idx="8">
                  <c:v>1870.0</c:v>
                </c:pt>
                <c:pt idx="9">
                  <c:v>1880.0</c:v>
                </c:pt>
                <c:pt idx="10">
                  <c:v>1890.0</c:v>
                </c:pt>
                <c:pt idx="11">
                  <c:v>1900.0</c:v>
                </c:pt>
                <c:pt idx="12">
                  <c:v>1910.0</c:v>
                </c:pt>
                <c:pt idx="13">
                  <c:v>1920.0</c:v>
                </c:pt>
                <c:pt idx="14">
                  <c:v>1930.0</c:v>
                </c:pt>
                <c:pt idx="15">
                  <c:v>1940.0</c:v>
                </c:pt>
                <c:pt idx="16">
                  <c:v>1950.0</c:v>
                </c:pt>
                <c:pt idx="17">
                  <c:v>1960.0</c:v>
                </c:pt>
                <c:pt idx="18">
                  <c:v>1970.0</c:v>
                </c:pt>
                <c:pt idx="19">
                  <c:v>1980.0</c:v>
                </c:pt>
                <c:pt idx="20">
                  <c:v>1990.0</c:v>
                </c:pt>
                <c:pt idx="21">
                  <c:v>2000.0</c:v>
                </c:pt>
                <c:pt idx="22">
                  <c:v>2010.0</c:v>
                </c:pt>
                <c:pt idx="23">
                  <c:v>2020.0</c:v>
                </c:pt>
                <c:pt idx="24">
                  <c:v>2030.0</c:v>
                </c:pt>
              </c:numCache>
            </c:numRef>
          </c:cat>
          <c:val>
            <c:numRef>
              <c:f>'TS11.1'!$S$8:$S$32</c:f>
              <c:numCache>
                <c:formatCode>0%</c:formatCode>
                <c:ptCount val="25"/>
                <c:pt idx="0">
                  <c:v>10.51790638241042</c:v>
                </c:pt>
                <c:pt idx="1">
                  <c:v>10.45638203271806</c:v>
                </c:pt>
                <c:pt idx="2">
                  <c:v>10.57943073210279</c:v>
                </c:pt>
                <c:pt idx="3">
                  <c:v>10.33333333333333</c:v>
                </c:pt>
                <c:pt idx="4">
                  <c:v>10.82552813087224</c:v>
                </c:pt>
                <c:pt idx="5">
                  <c:v>10.66146319835927</c:v>
                </c:pt>
                <c:pt idx="6">
                  <c:v>10.25841524703581</c:v>
                </c:pt>
                <c:pt idx="7">
                  <c:v>10.38146394642054</c:v>
                </c:pt>
                <c:pt idx="8">
                  <c:v>10.39283283713755</c:v>
                </c:pt>
                <c:pt idx="9">
                  <c:v>10.12254301607122</c:v>
                </c:pt>
                <c:pt idx="10">
                  <c:v>10.91661812913771</c:v>
                </c:pt>
                <c:pt idx="11">
                  <c:v>11.46460079003113</c:v>
                </c:pt>
                <c:pt idx="12">
                  <c:v>11.34890582787669</c:v>
                </c:pt>
                <c:pt idx="13">
                  <c:v>11.34696330558193</c:v>
                </c:pt>
                <c:pt idx="14">
                  <c:v>10.70035442244375</c:v>
                </c:pt>
                <c:pt idx="15">
                  <c:v>10.18427877646093</c:v>
                </c:pt>
                <c:pt idx="16">
                  <c:v>10.56335746277832</c:v>
                </c:pt>
                <c:pt idx="17">
                  <c:v>10.86749682105</c:v>
                </c:pt>
                <c:pt idx="18">
                  <c:v>11.19600179048397</c:v>
                </c:pt>
                <c:pt idx="19">
                  <c:v>11.19600179048397</c:v>
                </c:pt>
                <c:pt idx="20">
                  <c:v>10.95315619051461</c:v>
                </c:pt>
                <c:pt idx="21">
                  <c:v>10.95315619051461</c:v>
                </c:pt>
                <c:pt idx="22">
                  <c:v>10.95315619051461</c:v>
                </c:pt>
                <c:pt idx="23">
                  <c:v>10.95315619051461</c:v>
                </c:pt>
                <c:pt idx="24">
                  <c:v>10.95315619051461</c:v>
                </c:pt>
              </c:numCache>
            </c:numRef>
          </c:val>
          <c:smooth val="0"/>
        </c:ser>
        <c:dLbls>
          <c:showLegendKey val="0"/>
          <c:showVal val="0"/>
          <c:showCatName val="0"/>
          <c:showSerName val="0"/>
          <c:showPercent val="0"/>
          <c:showBubbleSize val="0"/>
        </c:dLbls>
        <c:marker val="1"/>
        <c:smooth val="0"/>
        <c:axId val="2139909368"/>
        <c:axId val="2077156776"/>
      </c:lineChart>
      <c:catAx>
        <c:axId val="2139909368"/>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baseline="0">
                    <a:effectLst/>
                  </a:rPr>
                  <a:t>In the 19th century, the living standards that could be attained by the top 1% inheritors were a lot higher than those that could be attained by the top 1% labor earners. Sources and series: see piketty.pse.ens.fr/capital21c.</a:t>
                </a:r>
                <a:endParaRPr lang="en-US" sz="1100">
                  <a:effectLst/>
                </a:endParaRPr>
              </a:p>
            </c:rich>
          </c:tx>
          <c:layout>
            <c:manualLayout>
              <c:xMode val="edge"/>
              <c:yMode val="edge"/>
              <c:x val="0.14500010936133"/>
              <c:y val="0.909459636802156"/>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077156776"/>
        <c:crossesAt val="0.0"/>
        <c:auto val="1"/>
        <c:lblAlgn val="ctr"/>
        <c:lblOffset val="100"/>
        <c:tickLblSkip val="2"/>
        <c:tickMarkSkip val="2"/>
        <c:noMultiLvlLbl val="0"/>
      </c:catAx>
      <c:valAx>
        <c:axId val="2077156776"/>
        <c:scaling>
          <c:orientation val="minMax"/>
          <c:max val="35.0"/>
          <c:min val="0.0"/>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baseline="0">
                    <a:effectLst/>
                  </a:rPr>
                  <a:t>Multiples of average income attained by bottom 50% wage earners</a:t>
                </a:r>
                <a:endParaRPr lang="en-US" sz="1100">
                  <a:effectLst/>
                </a:endParaRPr>
              </a:p>
            </c:rich>
          </c:tx>
          <c:layout>
            <c:manualLayout>
              <c:xMode val="edge"/>
              <c:yMode val="edge"/>
              <c:x val="0.00500010936132983"/>
              <c:y val="0.15603798680570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39909368"/>
        <c:crosses val="autoZero"/>
        <c:crossBetween val="midCat"/>
        <c:majorUnit val="5.0"/>
        <c:minorUnit val="0.07"/>
      </c:valAx>
      <c:spPr>
        <a:solidFill>
          <a:srgbClr val="FFFFFF"/>
        </a:solidFill>
        <a:ln w="12700">
          <a:solidFill>
            <a:srgbClr val="000000"/>
          </a:solidFill>
          <a:prstDash val="solid"/>
        </a:ln>
      </c:spPr>
    </c:plotArea>
    <c:legend>
      <c:legendPos val="r"/>
      <c:layout>
        <c:manualLayout>
          <c:xMode val="edge"/>
          <c:yMode val="edge"/>
          <c:wMode val="edge"/>
          <c:hMode val="edge"/>
          <c:x val="0.393055555555555"/>
          <c:y val="0.112805738809676"/>
          <c:w val="0.794444444444444"/>
          <c:h val="0.390458076186423"/>
        </c:manualLayout>
      </c:layout>
      <c:overlay val="1"/>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Arial"/>
                <a:cs typeface="Arial"/>
              </a:rPr>
              <a:t>Figure S11.11. Which fraction of a cohort receives in inheritance the equivalent of a lifetime labor income? </a:t>
            </a:r>
            <a:endParaRPr lang="en-US" sz="1200" b="0" i="0" u="none" strike="noStrike" baseline="0">
              <a:solidFill>
                <a:srgbClr val="000000"/>
              </a:solidFill>
              <a:latin typeface="Calibri"/>
              <a:ea typeface="Calibri"/>
              <a:cs typeface="Calibri"/>
            </a:endParaRPr>
          </a:p>
          <a:p>
            <a:pPr>
              <a:defRPr sz="1000" b="0" i="0" u="none" strike="noStrike" baseline="0">
                <a:solidFill>
                  <a:srgbClr val="000000"/>
                </a:solidFill>
                <a:latin typeface="Arial"/>
                <a:ea typeface="Arial"/>
                <a:cs typeface="Arial"/>
              </a:defRPr>
            </a:pPr>
            <a:endParaRPr lang="en-US" sz="1200" b="0" i="0" u="none" strike="noStrike" baseline="0">
              <a:solidFill>
                <a:srgbClr val="000000"/>
              </a:solidFill>
              <a:latin typeface="Calibri"/>
              <a:ea typeface="Calibri"/>
              <a:cs typeface="Calibri"/>
            </a:endParaRPr>
          </a:p>
        </c:rich>
      </c:tx>
      <c:layout>
        <c:manualLayout>
          <c:xMode val="edge"/>
          <c:yMode val="edge"/>
          <c:x val="0.101666666666667"/>
          <c:y val="0.0"/>
        </c:manualLayout>
      </c:layout>
      <c:overlay val="0"/>
      <c:spPr>
        <a:noFill/>
        <a:ln w="25400">
          <a:noFill/>
        </a:ln>
      </c:spPr>
    </c:title>
    <c:autoTitleDeleted val="0"/>
    <c:plotArea>
      <c:layout>
        <c:manualLayout>
          <c:layoutTarget val="inner"/>
          <c:xMode val="edge"/>
          <c:yMode val="edge"/>
          <c:x val="0.09"/>
          <c:y val="0.108548168249661"/>
          <c:w val="0.8775"/>
          <c:h val="0.721845318860244"/>
        </c:manualLayout>
      </c:layout>
      <c:lineChart>
        <c:grouping val="standard"/>
        <c:varyColors val="0"/>
        <c:ser>
          <c:idx val="1"/>
          <c:order val="0"/>
          <c:tx>
            <c:v>Fraction of each cohort receiving in inheritance at least the equivalent of the lifetime labor income received by bottom 50% labor earners (as a fonction of year of birth)</c:v>
          </c:tx>
          <c:spPr>
            <a:ln w="12700">
              <a:solidFill>
                <a:srgbClr val="000000"/>
              </a:solidFill>
              <a:prstDash val="solid"/>
            </a:ln>
          </c:spPr>
          <c:marker>
            <c:symbol val="square"/>
            <c:size val="8"/>
            <c:spPr>
              <a:solidFill>
                <a:srgbClr val="000000"/>
              </a:solidFill>
              <a:ln>
                <a:solidFill>
                  <a:srgbClr val="000000"/>
                </a:solidFill>
                <a:prstDash val="solid"/>
              </a:ln>
            </c:spPr>
          </c:marker>
          <c:cat>
            <c:numRef>
              <c:f>'TS11.1'!$A$8:$A$32</c:f>
              <c:numCache>
                <c:formatCode>General</c:formatCode>
                <c:ptCount val="25"/>
                <c:pt idx="0">
                  <c:v>1790.0</c:v>
                </c:pt>
                <c:pt idx="1">
                  <c:v>1800.0</c:v>
                </c:pt>
                <c:pt idx="2">
                  <c:v>1810.0</c:v>
                </c:pt>
                <c:pt idx="3">
                  <c:v>1820.0</c:v>
                </c:pt>
                <c:pt idx="4">
                  <c:v>1830.0</c:v>
                </c:pt>
                <c:pt idx="5">
                  <c:v>1840.0</c:v>
                </c:pt>
                <c:pt idx="6">
                  <c:v>1850.0</c:v>
                </c:pt>
                <c:pt idx="7">
                  <c:v>1860.0</c:v>
                </c:pt>
                <c:pt idx="8">
                  <c:v>1870.0</c:v>
                </c:pt>
                <c:pt idx="9">
                  <c:v>1880.0</c:v>
                </c:pt>
                <c:pt idx="10">
                  <c:v>1890.0</c:v>
                </c:pt>
                <c:pt idx="11">
                  <c:v>1900.0</c:v>
                </c:pt>
                <c:pt idx="12">
                  <c:v>1910.0</c:v>
                </c:pt>
                <c:pt idx="13">
                  <c:v>1920.0</c:v>
                </c:pt>
                <c:pt idx="14">
                  <c:v>1930.0</c:v>
                </c:pt>
                <c:pt idx="15">
                  <c:v>1940.0</c:v>
                </c:pt>
                <c:pt idx="16">
                  <c:v>1950.0</c:v>
                </c:pt>
                <c:pt idx="17">
                  <c:v>1960.0</c:v>
                </c:pt>
                <c:pt idx="18">
                  <c:v>1970.0</c:v>
                </c:pt>
                <c:pt idx="19">
                  <c:v>1980.0</c:v>
                </c:pt>
                <c:pt idx="20">
                  <c:v>1990.0</c:v>
                </c:pt>
                <c:pt idx="21">
                  <c:v>2000.0</c:v>
                </c:pt>
                <c:pt idx="22">
                  <c:v>2010.0</c:v>
                </c:pt>
                <c:pt idx="23">
                  <c:v>2020.0</c:v>
                </c:pt>
                <c:pt idx="24">
                  <c:v>2030.0</c:v>
                </c:pt>
              </c:numCache>
            </c:numRef>
          </c:cat>
          <c:val>
            <c:numRef>
              <c:f>'TS11.1'!$T$8:$T$32</c:f>
              <c:numCache>
                <c:formatCode>0%</c:formatCode>
                <c:ptCount val="25"/>
                <c:pt idx="0">
                  <c:v>0.0950627906119397</c:v>
                </c:pt>
                <c:pt idx="1">
                  <c:v>0.0899615762618607</c:v>
                </c:pt>
                <c:pt idx="2">
                  <c:v>0.100164004962019</c:v>
                </c:pt>
                <c:pt idx="3">
                  <c:v>0.0946883257530616</c:v>
                </c:pt>
                <c:pt idx="4">
                  <c:v>0.0998290484973331</c:v>
                </c:pt>
                <c:pt idx="5">
                  <c:v>0.0961105455938417</c:v>
                </c:pt>
                <c:pt idx="6">
                  <c:v>0.0895306626589413</c:v>
                </c:pt>
                <c:pt idx="7">
                  <c:v>0.0814050679619076</c:v>
                </c:pt>
                <c:pt idx="8">
                  <c:v>0.0778501667144968</c:v>
                </c:pt>
                <c:pt idx="9">
                  <c:v>0.068525914113367</c:v>
                </c:pt>
                <c:pt idx="10">
                  <c:v>0.0464479474240245</c:v>
                </c:pt>
                <c:pt idx="11">
                  <c:v>0.0263531919396237</c:v>
                </c:pt>
                <c:pt idx="12">
                  <c:v>0.0248144618077207</c:v>
                </c:pt>
                <c:pt idx="13">
                  <c:v>0.023116096909134</c:v>
                </c:pt>
                <c:pt idx="14">
                  <c:v>0.0365814558027018</c:v>
                </c:pt>
                <c:pt idx="15">
                  <c:v>0.0471817093701748</c:v>
                </c:pt>
                <c:pt idx="16">
                  <c:v>0.0520093362336013</c:v>
                </c:pt>
                <c:pt idx="17">
                  <c:v>0.0821301020021388</c:v>
                </c:pt>
                <c:pt idx="18">
                  <c:v>0.118246594106967</c:v>
                </c:pt>
                <c:pt idx="19">
                  <c:v>0.124729063117328</c:v>
                </c:pt>
                <c:pt idx="20">
                  <c:v>0.13129437982265</c:v>
                </c:pt>
                <c:pt idx="21">
                  <c:v>0.121803404678212</c:v>
                </c:pt>
                <c:pt idx="22">
                  <c:v>0.130990774471495</c:v>
                </c:pt>
                <c:pt idx="23">
                  <c:v>0.145340397105952</c:v>
                </c:pt>
                <c:pt idx="24">
                  <c:v>0.148437698541529</c:v>
                </c:pt>
              </c:numCache>
            </c:numRef>
          </c:val>
          <c:smooth val="0"/>
        </c:ser>
        <c:ser>
          <c:idx val="0"/>
          <c:order val="1"/>
          <c:tx>
            <c:v>2010-2100: g=1,0%, r=5,0%</c:v>
          </c:tx>
          <c:spPr>
            <a:ln w="12700">
              <a:solidFill>
                <a:srgbClr val="000000"/>
              </a:solidFill>
              <a:prstDash val="solid"/>
            </a:ln>
          </c:spPr>
          <c:marker>
            <c:symbol val="diamond"/>
            <c:size val="9"/>
            <c:spPr>
              <a:solidFill>
                <a:srgbClr val="FFFFFF"/>
              </a:solidFill>
              <a:ln>
                <a:solidFill>
                  <a:srgbClr val="000000"/>
                </a:solidFill>
              </a:ln>
            </c:spPr>
          </c:marker>
          <c:val>
            <c:numRef>
              <c:f>'TS11.1'!$X$8:$X$32</c:f>
              <c:numCache>
                <c:formatCode>General</c:formatCode>
                <c:ptCount val="25"/>
                <c:pt idx="16" formatCode="0%">
                  <c:v>0.0520093362336013</c:v>
                </c:pt>
                <c:pt idx="17" formatCode="0%">
                  <c:v>0.0771097350121799</c:v>
                </c:pt>
                <c:pt idx="18" formatCode="0%">
                  <c:v>0.123688153222425</c:v>
                </c:pt>
                <c:pt idx="19" formatCode="0%">
                  <c:v>0.15215269739645</c:v>
                </c:pt>
                <c:pt idx="20" formatCode="0%">
                  <c:v>0.189538696217193</c:v>
                </c:pt>
                <c:pt idx="21" formatCode="0%">
                  <c:v>0.199028345375605</c:v>
                </c:pt>
                <c:pt idx="22" formatCode="0%">
                  <c:v>0.223279389810924</c:v>
                </c:pt>
                <c:pt idx="23" formatCode="0%">
                  <c:v>0.257017916039947</c:v>
                </c:pt>
                <c:pt idx="24" formatCode="0%">
                  <c:v>0.294330359051131</c:v>
                </c:pt>
              </c:numCache>
            </c:numRef>
          </c:val>
          <c:smooth val="0"/>
        </c:ser>
        <c:dLbls>
          <c:showLegendKey val="0"/>
          <c:showVal val="0"/>
          <c:showCatName val="0"/>
          <c:showSerName val="0"/>
          <c:showPercent val="0"/>
          <c:showBubbleSize val="0"/>
        </c:dLbls>
        <c:marker val="1"/>
        <c:smooth val="0"/>
        <c:axId val="-2140631464"/>
        <c:axId val="-2140536248"/>
      </c:lineChart>
      <c:catAx>
        <c:axId val="-2140631464"/>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000" b="0" i="0" u="none" strike="noStrike" baseline="0">
                    <a:solidFill>
                      <a:srgbClr val="000000"/>
                    </a:solidFill>
                    <a:latin typeface="Arial"/>
                    <a:ea typeface="Arial"/>
                    <a:cs typeface="Arial"/>
                  </a:rPr>
                  <a:t>Among cohorts born in the 1970s-1980s, 12%-14% of the people received in inheritance the equivalent of the lifetime labor income of the bottom 50% least-well paid. </a:t>
                </a:r>
                <a:r>
                  <a:rPr lang="en-US" sz="1000" b="0" i="0" u="none" strike="noStrike" baseline="0">
                    <a:solidFill>
                      <a:srgbClr val="000000"/>
                    </a:solidFill>
                    <a:latin typeface="Arial Narrow"/>
                    <a:ea typeface="Arial Narrow"/>
                    <a:cs typeface="Arial Narrow"/>
                  </a:rPr>
                  <a:t>Sources et series : see piketty.pse.ens.fr/capital21c</a:t>
                </a:r>
                <a:endParaRPr lang="en-US" sz="1000" b="0" i="0" u="none" strike="noStrike" baseline="0">
                  <a:solidFill>
                    <a:srgbClr val="000000"/>
                  </a:solidFill>
                  <a:latin typeface="Arial"/>
                  <a:ea typeface="Arial"/>
                  <a:cs typeface="Arial"/>
                </a:endParaRPr>
              </a:p>
              <a:p>
                <a:pPr>
                  <a:defRPr sz="1000" b="0" i="0" u="none" strike="noStrike" baseline="0">
                    <a:solidFill>
                      <a:srgbClr val="000000"/>
                    </a:solidFill>
                    <a:latin typeface="Arial"/>
                    <a:ea typeface="Arial"/>
                    <a:cs typeface="Arial"/>
                  </a:defRPr>
                </a:pPr>
                <a:endParaRPr lang="en-US" sz="1000" b="0" i="0" u="none" strike="noStrike" baseline="0">
                  <a:solidFill>
                    <a:srgbClr val="000000"/>
                  </a:solidFill>
                  <a:latin typeface="Arial"/>
                  <a:ea typeface="Arial"/>
                  <a:cs typeface="Arial"/>
                </a:endParaRPr>
              </a:p>
            </c:rich>
          </c:tx>
          <c:layout>
            <c:manualLayout>
              <c:xMode val="edge"/>
              <c:yMode val="edge"/>
              <c:x val="0.131666666666667"/>
              <c:y val="0.89687930056040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2140536248"/>
        <c:crossesAt val="0.0"/>
        <c:auto val="1"/>
        <c:lblAlgn val="ctr"/>
        <c:lblOffset val="100"/>
        <c:tickLblSkip val="2"/>
        <c:tickMarkSkip val="2"/>
        <c:noMultiLvlLbl val="0"/>
      </c:catAx>
      <c:valAx>
        <c:axId val="-2140536248"/>
        <c:scaling>
          <c:orientation val="minMax"/>
          <c:max val="0.32"/>
          <c:min val="0.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Fraction of each cohort</a:t>
                </a:r>
              </a:p>
            </c:rich>
          </c:tx>
          <c:layout>
            <c:manualLayout>
              <c:xMode val="edge"/>
              <c:yMode val="edge"/>
              <c:x val="0.0"/>
              <c:y val="0.30810934950698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2140631464"/>
        <c:crosses val="autoZero"/>
        <c:crossBetween val="midCat"/>
        <c:majorUnit val="0.04"/>
        <c:minorUnit val="0.04"/>
      </c:valAx>
      <c:spPr>
        <a:solidFill>
          <a:srgbClr val="FFFFFF"/>
        </a:solidFill>
        <a:ln w="3175">
          <a:solidFill>
            <a:srgbClr val="000000"/>
          </a:solidFill>
          <a:prstDash val="solid"/>
        </a:ln>
      </c:spPr>
    </c:plotArea>
    <c:legend>
      <c:legendPos val="r"/>
      <c:legendEntry>
        <c:idx val="0"/>
        <c:txPr>
          <a:bodyPr/>
          <a:lstStyle/>
          <a:p>
            <a:pPr>
              <a:defRPr sz="1010" b="0" i="0" u="none" strike="noStrike" baseline="0">
                <a:solidFill>
                  <a:srgbClr val="000000"/>
                </a:solidFill>
                <a:latin typeface="Arial"/>
                <a:ea typeface="Arial"/>
                <a:cs typeface="Arial"/>
              </a:defRPr>
            </a:pPr>
            <a:endParaRPr lang="fr-FR"/>
          </a:p>
        </c:txPr>
      </c:legendEntry>
      <c:legendEntry>
        <c:idx val="1"/>
        <c:txPr>
          <a:bodyPr/>
          <a:lstStyle/>
          <a:p>
            <a:pPr>
              <a:defRPr sz="1010" b="0" i="0" u="none" strike="noStrike" baseline="0">
                <a:solidFill>
                  <a:srgbClr val="000000"/>
                </a:solidFill>
                <a:latin typeface="Arial"/>
                <a:ea typeface="Arial"/>
                <a:cs typeface="Arial"/>
              </a:defRPr>
            </a:pPr>
            <a:endParaRPr lang="fr-FR"/>
          </a:p>
        </c:txPr>
      </c:legendEntry>
      <c:layout>
        <c:manualLayout>
          <c:xMode val="edge"/>
          <c:yMode val="edge"/>
          <c:x val="0.148611111111111"/>
          <c:y val="0.112866744697453"/>
          <c:w val="0.559722222222222"/>
          <c:h val="0.279909732567213"/>
        </c:manualLayout>
      </c:layout>
      <c:overlay val="0"/>
      <c:spPr>
        <a:solidFill>
          <a:srgbClr val="FFFFFF"/>
        </a:solidFill>
        <a:ln w="12700">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11.3. Average</a:t>
            </a:r>
            <a:r>
              <a:rPr lang="fr-FR" baseline="0"/>
              <a:t> age of decedents and inheritors</a:t>
            </a:r>
            <a:r>
              <a:rPr lang="fr-FR"/>
              <a:t>, France 1820-2100 </a:t>
            </a:r>
          </a:p>
        </c:rich>
      </c:tx>
      <c:layout>
        <c:manualLayout>
          <c:xMode val="edge"/>
          <c:yMode val="edge"/>
          <c:x val="0.118333333333333"/>
          <c:y val="0.0"/>
        </c:manualLayout>
      </c:layout>
      <c:overlay val="0"/>
      <c:spPr>
        <a:noFill/>
        <a:ln w="25400">
          <a:noFill/>
        </a:ln>
      </c:spPr>
    </c:title>
    <c:autoTitleDeleted val="0"/>
    <c:plotArea>
      <c:layout>
        <c:manualLayout>
          <c:layoutTarget val="inner"/>
          <c:xMode val="edge"/>
          <c:yMode val="edge"/>
          <c:x val="0.08"/>
          <c:y val="0.0814111261872456"/>
          <c:w val="0.8775"/>
          <c:h val="0.747625508819539"/>
        </c:manualLayout>
      </c:layout>
      <c:lineChart>
        <c:grouping val="standard"/>
        <c:varyColors val="0"/>
        <c:ser>
          <c:idx val="0"/>
          <c:order val="0"/>
          <c:tx>
            <c:v>Average age of adult decedents (20-tear-old and over)</c:v>
          </c:tx>
          <c:spPr>
            <a:ln w="12700">
              <a:solidFill>
                <a:srgbClr val="000000"/>
              </a:solidFill>
              <a:prstDash val="solid"/>
            </a:ln>
          </c:spPr>
          <c:marker>
            <c:symbol val="diamond"/>
            <c:size val="10"/>
            <c:spPr>
              <a:solidFill>
                <a:srgbClr val="000000"/>
              </a:solidFill>
              <a:ln>
                <a:solidFill>
                  <a:srgbClr val="000000"/>
                </a:solidFill>
                <a:prstDash val="solid"/>
              </a:ln>
            </c:spPr>
          </c:marker>
          <c:cat>
            <c:numRef>
              <c:f>'TS11.1'!$A$11:$A$39</c:f>
              <c:numCache>
                <c:formatCode>General</c:formatCode>
                <c:ptCount val="29"/>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pt idx="20">
                  <c:v>2020.0</c:v>
                </c:pt>
                <c:pt idx="21">
                  <c:v>2030.0</c:v>
                </c:pt>
                <c:pt idx="22">
                  <c:v>2040.0</c:v>
                </c:pt>
                <c:pt idx="23">
                  <c:v>2050.0</c:v>
                </c:pt>
                <c:pt idx="24">
                  <c:v>2060.0</c:v>
                </c:pt>
                <c:pt idx="25">
                  <c:v>2070.0</c:v>
                </c:pt>
                <c:pt idx="26">
                  <c:v>2080.0</c:v>
                </c:pt>
                <c:pt idx="27">
                  <c:v>2090.0</c:v>
                </c:pt>
                <c:pt idx="28">
                  <c:v>2100.0</c:v>
                </c:pt>
              </c:numCache>
            </c:numRef>
          </c:cat>
          <c:val>
            <c:numRef>
              <c:f>'TS11.1'!$G$11:$G$39</c:f>
              <c:numCache>
                <c:formatCode>0.0</c:formatCode>
                <c:ptCount val="29"/>
                <c:pt idx="0">
                  <c:v>56.75203999999998</c:v>
                </c:pt>
                <c:pt idx="1">
                  <c:v>56.76591599999998</c:v>
                </c:pt>
                <c:pt idx="2">
                  <c:v>56.85371300000001</c:v>
                </c:pt>
                <c:pt idx="3">
                  <c:v>57.826382</c:v>
                </c:pt>
                <c:pt idx="4">
                  <c:v>58.756909</c:v>
                </c:pt>
                <c:pt idx="5">
                  <c:v>59.573201</c:v>
                </c:pt>
                <c:pt idx="6">
                  <c:v>60.121747</c:v>
                </c:pt>
                <c:pt idx="7">
                  <c:v>60.568403</c:v>
                </c:pt>
                <c:pt idx="8">
                  <c:v>60.83611799999998</c:v>
                </c:pt>
                <c:pt idx="9">
                  <c:v>61.12592</c:v>
                </c:pt>
                <c:pt idx="10">
                  <c:v>62.34093999999999</c:v>
                </c:pt>
                <c:pt idx="11">
                  <c:v>63.467601</c:v>
                </c:pt>
                <c:pt idx="12">
                  <c:v>66.17308</c:v>
                </c:pt>
                <c:pt idx="13">
                  <c:v>68.81581800000001</c:v>
                </c:pt>
                <c:pt idx="14">
                  <c:v>70.269301</c:v>
                </c:pt>
                <c:pt idx="15">
                  <c:v>71.388851</c:v>
                </c:pt>
                <c:pt idx="16">
                  <c:v>72.97603899999999</c:v>
                </c:pt>
                <c:pt idx="17">
                  <c:v>74.41803000000001</c:v>
                </c:pt>
                <c:pt idx="18">
                  <c:v>76.00747000000001</c:v>
                </c:pt>
                <c:pt idx="19">
                  <c:v>78.009685</c:v>
                </c:pt>
                <c:pt idx="20">
                  <c:v>79.77935800000002</c:v>
                </c:pt>
                <c:pt idx="21">
                  <c:v>81.384536</c:v>
                </c:pt>
                <c:pt idx="22">
                  <c:v>83.856236</c:v>
                </c:pt>
                <c:pt idx="23">
                  <c:v>84.68902800000001</c:v>
                </c:pt>
                <c:pt idx="24">
                  <c:v>84.906287</c:v>
                </c:pt>
                <c:pt idx="25">
                  <c:v>84.792818</c:v>
                </c:pt>
                <c:pt idx="26">
                  <c:v>84.76549500000001</c:v>
                </c:pt>
                <c:pt idx="27">
                  <c:v>84.840647</c:v>
                </c:pt>
                <c:pt idx="28">
                  <c:v>84.93488</c:v>
                </c:pt>
              </c:numCache>
            </c:numRef>
          </c:val>
          <c:smooth val="0"/>
        </c:ser>
        <c:ser>
          <c:idx val="1"/>
          <c:order val="1"/>
          <c:tx>
            <c:v>Average age of inheritors (direct line)</c:v>
          </c:tx>
          <c:spPr>
            <a:ln w="12700">
              <a:solidFill>
                <a:srgbClr val="000000"/>
              </a:solidFill>
              <a:prstDash val="solid"/>
            </a:ln>
          </c:spPr>
          <c:marker>
            <c:symbol val="square"/>
            <c:size val="8"/>
            <c:spPr>
              <a:solidFill>
                <a:srgbClr val="FFFFFF"/>
              </a:solidFill>
              <a:ln>
                <a:solidFill>
                  <a:srgbClr val="000000"/>
                </a:solidFill>
                <a:prstDash val="solid"/>
              </a:ln>
            </c:spPr>
          </c:marker>
          <c:val>
            <c:numRef>
              <c:f>'TS11.1'!$H$11:$H$39</c:f>
              <c:numCache>
                <c:formatCode>0.0</c:formatCode>
                <c:ptCount val="29"/>
                <c:pt idx="0">
                  <c:v>25.540395</c:v>
                </c:pt>
                <c:pt idx="1">
                  <c:v>25.610978</c:v>
                </c:pt>
                <c:pt idx="2">
                  <c:v>25.72131</c:v>
                </c:pt>
                <c:pt idx="3">
                  <c:v>26.696759</c:v>
                </c:pt>
                <c:pt idx="4">
                  <c:v>27.61329</c:v>
                </c:pt>
                <c:pt idx="5">
                  <c:v>28.416323</c:v>
                </c:pt>
                <c:pt idx="6">
                  <c:v>28.947235</c:v>
                </c:pt>
                <c:pt idx="7">
                  <c:v>29.383887</c:v>
                </c:pt>
                <c:pt idx="8">
                  <c:v>29.647517</c:v>
                </c:pt>
                <c:pt idx="9">
                  <c:v>29.9489325</c:v>
                </c:pt>
                <c:pt idx="10">
                  <c:v>31.260555</c:v>
                </c:pt>
                <c:pt idx="11">
                  <c:v>32.393624</c:v>
                </c:pt>
                <c:pt idx="12">
                  <c:v>35.30739</c:v>
                </c:pt>
                <c:pt idx="13">
                  <c:v>38.01364400000001</c:v>
                </c:pt>
                <c:pt idx="14">
                  <c:v>39.59671</c:v>
                </c:pt>
                <c:pt idx="15">
                  <c:v>40.871994</c:v>
                </c:pt>
                <c:pt idx="16">
                  <c:v>42.69842</c:v>
                </c:pt>
                <c:pt idx="17">
                  <c:v>44.455696</c:v>
                </c:pt>
                <c:pt idx="18">
                  <c:v>46.402583</c:v>
                </c:pt>
                <c:pt idx="19">
                  <c:v>48.810143</c:v>
                </c:pt>
                <c:pt idx="20">
                  <c:v>50.95361800000001</c:v>
                </c:pt>
                <c:pt idx="21">
                  <c:v>52.619263</c:v>
                </c:pt>
                <c:pt idx="22">
                  <c:v>54.560161</c:v>
                </c:pt>
                <c:pt idx="23">
                  <c:v>54.179036</c:v>
                </c:pt>
                <c:pt idx="24">
                  <c:v>53.150241</c:v>
                </c:pt>
                <c:pt idx="25">
                  <c:v>52.343966</c:v>
                </c:pt>
                <c:pt idx="26">
                  <c:v>52.184799</c:v>
                </c:pt>
                <c:pt idx="27">
                  <c:v>52.25612899999998</c:v>
                </c:pt>
                <c:pt idx="28">
                  <c:v>52.35415</c:v>
                </c:pt>
              </c:numCache>
            </c:numRef>
          </c:val>
          <c:smooth val="0"/>
        </c:ser>
        <c:dLbls>
          <c:showLegendKey val="0"/>
          <c:showVal val="0"/>
          <c:showCatName val="0"/>
          <c:showSerName val="0"/>
          <c:showPercent val="0"/>
          <c:showBubbleSize val="0"/>
        </c:dLbls>
        <c:marker val="1"/>
        <c:smooth val="0"/>
        <c:axId val="-2140890952"/>
        <c:axId val="-2140893784"/>
      </c:lineChart>
      <c:catAx>
        <c:axId val="-2140890952"/>
        <c:scaling>
          <c:orientation val="minMax"/>
        </c:scaling>
        <c:delete val="0"/>
        <c:axPos val="b"/>
        <c:majorGridlines>
          <c:spPr>
            <a:ln w="12700">
              <a:solidFill>
                <a:srgbClr val="000000"/>
              </a:solidFill>
              <a:prstDash val="sysDash"/>
            </a:ln>
          </c:spPr>
        </c:majorGridlines>
        <c:title>
          <c:tx>
            <c:rich>
              <a:bodyPr/>
              <a:lstStyle/>
              <a:p>
                <a:pPr>
                  <a:defRPr sz="1050" b="0" i="0" u="none" strike="noStrike" baseline="0">
                    <a:solidFill>
                      <a:srgbClr val="000000"/>
                    </a:solidFill>
                    <a:latin typeface="Arial"/>
                    <a:ea typeface="Calibri"/>
                    <a:cs typeface="Arial"/>
                  </a:defRPr>
                </a:pPr>
                <a:r>
                  <a:rPr lang="fr-FR" sz="1050">
                    <a:latin typeface="Arial"/>
                    <a:cs typeface="Arial"/>
                  </a:rPr>
                  <a:t>The average of (adult) decedents rose from less than 60 years to almost 80 years during the 20th century, and the average age at the time of inheritance rose from 30 years to 50 years. Sources and series: see piketty.pse.ens.fr/capital21c.</a:t>
                </a:r>
              </a:p>
            </c:rich>
          </c:tx>
          <c:layout>
            <c:manualLayout>
              <c:xMode val="edge"/>
              <c:yMode val="edge"/>
              <c:x val="0.134166666666667"/>
              <c:y val="0.910810810810811"/>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fr-FR"/>
          </a:p>
        </c:txPr>
        <c:crossAx val="-2140893784"/>
        <c:crossesAt val="0.0"/>
        <c:auto val="1"/>
        <c:lblAlgn val="ctr"/>
        <c:lblOffset val="100"/>
        <c:tickLblSkip val="2"/>
        <c:tickMarkSkip val="2"/>
        <c:noMultiLvlLbl val="0"/>
      </c:catAx>
      <c:valAx>
        <c:axId val="-2140893784"/>
        <c:scaling>
          <c:orientation val="minMax"/>
          <c:max val="100.0"/>
          <c:min val="20.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a:t>Average</a:t>
                </a:r>
                <a:r>
                  <a:rPr lang="fr-FR" baseline="0"/>
                  <a:t> age in years</a:t>
                </a:r>
                <a:endParaRPr lang="fr-FR"/>
              </a:p>
            </c:rich>
          </c:tx>
          <c:layout>
            <c:manualLayout>
              <c:xMode val="edge"/>
              <c:yMode val="edge"/>
              <c:x val="0.0"/>
              <c:y val="0.32564446336099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fr-FR"/>
          </a:p>
        </c:txPr>
        <c:crossAx val="-2140890952"/>
        <c:crosses val="autoZero"/>
        <c:crossBetween val="midCat"/>
        <c:majorUnit val="10.0"/>
        <c:minorUnit val="10.0"/>
      </c:valAx>
      <c:spPr>
        <a:solidFill>
          <a:srgbClr val="FFFFFF"/>
        </a:solidFill>
        <a:ln w="12700">
          <a:solidFill>
            <a:srgbClr val="000000"/>
          </a:solidFill>
          <a:prstDash val="solid"/>
        </a:ln>
      </c:spPr>
    </c:plotArea>
    <c:legend>
      <c:legendPos val="r"/>
      <c:layout>
        <c:manualLayout>
          <c:xMode val="edge"/>
          <c:yMode val="edge"/>
          <c:x val="0.168055555555556"/>
          <c:y val="0.119638752926154"/>
          <c:w val="0.243055555555555"/>
          <c:h val="0.203160246861035"/>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11.4. Inheritance</a:t>
            </a:r>
            <a:r>
              <a:rPr lang="fr-FR" baseline="0"/>
              <a:t> flow vs. mortality rate</a:t>
            </a:r>
            <a:r>
              <a:rPr lang="fr-FR"/>
              <a:t>, France 1820-2010 </a:t>
            </a:r>
          </a:p>
        </c:rich>
      </c:tx>
      <c:layout>
        <c:manualLayout>
          <c:xMode val="edge"/>
          <c:yMode val="edge"/>
          <c:x val="0.181449146981627"/>
          <c:y val="0.0"/>
        </c:manualLayout>
      </c:layout>
      <c:overlay val="0"/>
      <c:spPr>
        <a:noFill/>
        <a:ln w="25400">
          <a:noFill/>
        </a:ln>
      </c:spPr>
    </c:title>
    <c:autoTitleDeleted val="0"/>
    <c:plotArea>
      <c:layout>
        <c:manualLayout>
          <c:layoutTarget val="inner"/>
          <c:xMode val="edge"/>
          <c:yMode val="edge"/>
          <c:x val="0.0933333333333333"/>
          <c:y val="0.0705563093622795"/>
          <c:w val="0.8525"/>
          <c:h val="0.757123473541384"/>
        </c:manualLayout>
      </c:layout>
      <c:lineChart>
        <c:grouping val="standard"/>
        <c:varyColors val="0"/>
        <c:ser>
          <c:idx val="1"/>
          <c:order val="0"/>
          <c:tx>
            <c:v>Annual inheritance flow as a fraction of aggregate private wealth (annual rate of wealth transmission)</c:v>
          </c:tx>
          <c:spPr>
            <a:ln w="12700">
              <a:solidFill>
                <a:srgbClr val="000000"/>
              </a:solidFill>
              <a:prstDash val="solid"/>
            </a:ln>
          </c:spPr>
          <c:marker>
            <c:symbol val="square"/>
            <c:size val="8"/>
            <c:spPr>
              <a:solidFill>
                <a:srgbClr val="FFFFFF"/>
              </a:solidFill>
              <a:ln>
                <a:solidFill>
                  <a:srgbClr val="000000"/>
                </a:solidFill>
                <a:prstDash val="solid"/>
              </a:ln>
            </c:spPr>
          </c:marker>
          <c:cat>
            <c:numRef>
              <c:f>'TS11.1'!$A$11:$A$30</c:f>
              <c:numCache>
                <c:formatCode>General</c:formatCode>
                <c:ptCount val="20"/>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numCache>
            </c:numRef>
          </c:cat>
          <c:val>
            <c:numRef>
              <c:f>'TS11.1'!$K$11:$K$30</c:f>
              <c:numCache>
                <c:formatCode>0.0%</c:formatCode>
                <c:ptCount val="20"/>
                <c:pt idx="0">
                  <c:v>0.0370262534739666</c:v>
                </c:pt>
                <c:pt idx="1">
                  <c:v>0.0351937386266743</c:v>
                </c:pt>
                <c:pt idx="2">
                  <c:v>0.0364811460199286</c:v>
                </c:pt>
                <c:pt idx="3">
                  <c:v>0.0337796202337255</c:v>
                </c:pt>
                <c:pt idx="4">
                  <c:v>0.0319428710243986</c:v>
                </c:pt>
                <c:pt idx="5">
                  <c:v>0.034572016137081</c:v>
                </c:pt>
                <c:pt idx="6">
                  <c:v>0.0347885597457608</c:v>
                </c:pt>
                <c:pt idx="7">
                  <c:v>0.0353967621612228</c:v>
                </c:pt>
                <c:pt idx="8">
                  <c:v>0.0357175660248669</c:v>
                </c:pt>
                <c:pt idx="9">
                  <c:v>0.0346297738172929</c:v>
                </c:pt>
                <c:pt idx="10">
                  <c:v>0.0310496229222244</c:v>
                </c:pt>
                <c:pt idx="11">
                  <c:v>0.0279196535440718</c:v>
                </c:pt>
                <c:pt idx="12">
                  <c:v>0.025943399805025</c:v>
                </c:pt>
                <c:pt idx="13">
                  <c:v>0.0202572745564183</c:v>
                </c:pt>
                <c:pt idx="14">
                  <c:v>0.0220511364185089</c:v>
                </c:pt>
                <c:pt idx="15">
                  <c:v>0.0216327235332886</c:v>
                </c:pt>
                <c:pt idx="16">
                  <c:v>0.0211232549723405</c:v>
                </c:pt>
                <c:pt idx="17">
                  <c:v>0.023568246480564</c:v>
                </c:pt>
                <c:pt idx="18">
                  <c:v>0.025642714912835</c:v>
                </c:pt>
                <c:pt idx="19">
                  <c:v>0.0258113423247332</c:v>
                </c:pt>
              </c:numCache>
            </c:numRef>
          </c:val>
          <c:smooth val="0"/>
        </c:ser>
        <c:ser>
          <c:idx val="0"/>
          <c:order val="1"/>
          <c:tx>
            <c:v>Annual mortality rate for adult population (20 year-old and over)</c:v>
          </c:tx>
          <c:spPr>
            <a:ln w="12700">
              <a:solidFill>
                <a:srgbClr val="000000"/>
              </a:solidFill>
              <a:prstDash val="solid"/>
            </a:ln>
          </c:spPr>
          <c:marker>
            <c:symbol val="square"/>
            <c:size val="8"/>
            <c:spPr>
              <a:solidFill>
                <a:srgbClr val="000000"/>
              </a:solidFill>
              <a:ln>
                <a:solidFill>
                  <a:srgbClr val="000000"/>
                </a:solidFill>
                <a:prstDash val="solid"/>
              </a:ln>
            </c:spPr>
          </c:marker>
          <c:cat>
            <c:numRef>
              <c:f>'TS11.1'!$A$11:$A$30</c:f>
              <c:numCache>
                <c:formatCode>General</c:formatCode>
                <c:ptCount val="20"/>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numCache>
            </c:numRef>
          </c:cat>
          <c:val>
            <c:numRef>
              <c:f>'TS11.1'!$F$11:$F$30</c:f>
              <c:numCache>
                <c:formatCode>0.0%</c:formatCode>
                <c:ptCount val="20"/>
                <c:pt idx="0">
                  <c:v>0.0222407446749956</c:v>
                </c:pt>
                <c:pt idx="1">
                  <c:v>0.022083348748568</c:v>
                </c:pt>
                <c:pt idx="2">
                  <c:v>0.0221326442477868</c:v>
                </c:pt>
                <c:pt idx="3">
                  <c:v>0.021031000747485</c:v>
                </c:pt>
                <c:pt idx="4">
                  <c:v>0.0215502609247122</c:v>
                </c:pt>
                <c:pt idx="5">
                  <c:v>0.0217256393172928</c:v>
                </c:pt>
                <c:pt idx="6">
                  <c:v>0.0218928218788779</c:v>
                </c:pt>
                <c:pt idx="7">
                  <c:v>0.0220028802485479</c:v>
                </c:pt>
                <c:pt idx="8">
                  <c:v>0.0224033703574322</c:v>
                </c:pt>
                <c:pt idx="9">
                  <c:v>0.0213134803419173</c:v>
                </c:pt>
                <c:pt idx="10">
                  <c:v>0.0205579028545815</c:v>
                </c:pt>
                <c:pt idx="11">
                  <c:v>0.0196825990025755</c:v>
                </c:pt>
                <c:pt idx="12">
                  <c:v>0.0173562428912089</c:v>
                </c:pt>
                <c:pt idx="13">
                  <c:v>0.0163132839503402</c:v>
                </c:pt>
                <c:pt idx="14">
                  <c:v>0.0159316594426546</c:v>
                </c:pt>
                <c:pt idx="15">
                  <c:v>0.0149219471882415</c:v>
                </c:pt>
                <c:pt idx="16">
                  <c:v>0.013614787624707</c:v>
                </c:pt>
                <c:pt idx="17">
                  <c:v>0.0122913223806052</c:v>
                </c:pt>
                <c:pt idx="18">
                  <c:v>0.0115831571164176</c:v>
                </c:pt>
                <c:pt idx="19">
                  <c:v>0.0119226130503415</c:v>
                </c:pt>
              </c:numCache>
            </c:numRef>
          </c:val>
          <c:smooth val="0"/>
        </c:ser>
        <c:dLbls>
          <c:showLegendKey val="0"/>
          <c:showVal val="0"/>
          <c:showCatName val="0"/>
          <c:showSerName val="0"/>
          <c:showPercent val="0"/>
          <c:showBubbleSize val="0"/>
        </c:dLbls>
        <c:marker val="1"/>
        <c:smooth val="0"/>
        <c:axId val="2139562056"/>
        <c:axId val="-2143865720"/>
      </c:lineChart>
      <c:catAx>
        <c:axId val="2139562056"/>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annual flow of inheritance (bequests and gifts) is equal to about 2.5% of aggregate wealth in 2000-2010, vs. 1.2% for the mortality rate.</a:t>
                </a:r>
                <a:r>
                  <a:rPr lang="en-US" sz="1000" b="0" i="0" u="none" strike="noStrike" baseline="0">
                    <a:solidFill>
                      <a:srgbClr val="000000"/>
                    </a:solidFill>
                    <a:latin typeface="Arial"/>
                    <a:ea typeface="Arial"/>
                    <a:cs typeface="Arial"/>
                  </a:rPr>
                  <a:t> Sources and series: see piketty.pse.ens.fr/capital21c </a:t>
                </a:r>
                <a:endParaRPr lang="en-US" sz="1100" b="0" i="0" u="none" strike="noStrike" baseline="0">
                  <a:solidFill>
                    <a:srgbClr val="000000"/>
                  </a:solidFill>
                  <a:latin typeface="Arial"/>
                  <a:ea typeface="Arial"/>
                  <a:cs typeface="Arial"/>
                </a:endParaRPr>
              </a:p>
              <a:p>
                <a:pPr>
                  <a:defRPr sz="1000" b="0" i="0" u="none" strike="noStrike" baseline="0">
                    <a:solidFill>
                      <a:srgbClr val="000000"/>
                    </a:solidFill>
                    <a:latin typeface="Arial"/>
                    <a:ea typeface="Arial"/>
                    <a:cs typeface="Arial"/>
                  </a:defRPr>
                </a:pPr>
                <a:endParaRPr lang="en-US" sz="1100" b="0" i="0" u="none" strike="noStrike" baseline="0">
                  <a:solidFill>
                    <a:srgbClr val="000000"/>
                  </a:solidFill>
                  <a:latin typeface="Arial"/>
                  <a:ea typeface="Arial"/>
                  <a:cs typeface="Arial"/>
                </a:endParaRPr>
              </a:p>
            </c:rich>
          </c:tx>
          <c:layout>
            <c:manualLayout>
              <c:xMode val="edge"/>
              <c:yMode val="edge"/>
              <c:x val="0.136666666666667"/>
              <c:y val="0.89552245158544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fr-FR"/>
          </a:p>
        </c:txPr>
        <c:crossAx val="-2143865720"/>
        <c:crossesAt val="0.0"/>
        <c:auto val="1"/>
        <c:lblAlgn val="ctr"/>
        <c:lblOffset val="100"/>
        <c:tickLblSkip val="2"/>
        <c:tickMarkSkip val="2"/>
        <c:noMultiLvlLbl val="0"/>
      </c:catAx>
      <c:valAx>
        <c:axId val="-2143865720"/>
        <c:scaling>
          <c:orientation val="minMax"/>
          <c:max val="0.045"/>
          <c:min val="0.01"/>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Annual</a:t>
                </a:r>
                <a:r>
                  <a:rPr lang="fr-FR" baseline="0"/>
                  <a:t> rate of transmission or mortality </a:t>
                </a:r>
                <a:r>
                  <a:rPr lang="fr-FR"/>
                  <a:t>(%)</a:t>
                </a:r>
              </a:p>
            </c:rich>
          </c:tx>
          <c:layout>
            <c:manualLayout>
              <c:xMode val="edge"/>
              <c:yMode val="edge"/>
              <c:x val="0.0"/>
              <c:y val="0.200814180322054"/>
            </c:manualLayout>
          </c:layout>
          <c:overlay val="0"/>
          <c:spPr>
            <a:noFill/>
            <a:ln w="25400">
              <a:noFill/>
            </a:ln>
          </c:spPr>
        </c:title>
        <c:numFmt formatCode="0.0%" sourceLinked="0"/>
        <c:majorTickMark val="out"/>
        <c:minorTickMark val="none"/>
        <c:tickLblPos val="nextTo"/>
        <c:spPr>
          <a:ln w="12700">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fr-FR"/>
          </a:p>
        </c:txPr>
        <c:crossAx val="2139562056"/>
        <c:crosses val="autoZero"/>
        <c:crossBetween val="midCat"/>
        <c:majorUnit val="0.005"/>
        <c:minorUnit val="0.005"/>
      </c:valAx>
      <c:spPr>
        <a:solidFill>
          <a:srgbClr val="FFFFFF"/>
        </a:solidFill>
        <a:ln w="12700">
          <a:solidFill>
            <a:srgbClr val="000000"/>
          </a:solidFill>
          <a:prstDash val="solid"/>
        </a:ln>
      </c:spPr>
    </c:plotArea>
    <c:legend>
      <c:legendPos val="r"/>
      <c:layout>
        <c:manualLayout>
          <c:xMode val="edge"/>
          <c:yMode val="edge"/>
          <c:x val="0.556944444444444"/>
          <c:y val="0.0857787117826488"/>
          <c:w val="0.324999890638671"/>
          <c:h val="0.21444686812797"/>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11.5. The</a:t>
            </a:r>
            <a:r>
              <a:rPr lang="fr-FR" baseline="0"/>
              <a:t> ratio between average wealth at death and average wealth of the living</a:t>
            </a:r>
            <a:r>
              <a:rPr lang="fr-FR"/>
              <a:t>, France 1820-2010 </a:t>
            </a:r>
          </a:p>
        </c:rich>
      </c:tx>
      <c:layout>
        <c:manualLayout>
          <c:xMode val="edge"/>
          <c:yMode val="edge"/>
          <c:x val="0.125528980752406"/>
          <c:y val="0.0"/>
        </c:manualLayout>
      </c:layout>
      <c:overlay val="0"/>
      <c:spPr>
        <a:noFill/>
        <a:ln w="25400">
          <a:noFill/>
        </a:ln>
      </c:spPr>
    </c:title>
    <c:autoTitleDeleted val="0"/>
    <c:plotArea>
      <c:layout>
        <c:manualLayout>
          <c:layoutTarget val="inner"/>
          <c:xMode val="edge"/>
          <c:yMode val="edge"/>
          <c:x val="0.104166666666667"/>
          <c:y val="0.10719131614654"/>
          <c:w val="0.859166666666667"/>
          <c:h val="0.704206241519674"/>
        </c:manualLayout>
      </c:layout>
      <c:lineChart>
        <c:grouping val="standard"/>
        <c:varyColors val="0"/>
        <c:ser>
          <c:idx val="0"/>
          <c:order val="0"/>
          <c:tx>
            <c:v>Ratio obtained without taking into account the gifts made before death</c:v>
          </c:tx>
          <c:spPr>
            <a:ln w="12700">
              <a:solidFill>
                <a:srgbClr val="000000"/>
              </a:solidFill>
              <a:prstDash val="solid"/>
            </a:ln>
          </c:spPr>
          <c:marker>
            <c:symbol val="diamond"/>
            <c:size val="10"/>
            <c:spPr>
              <a:solidFill>
                <a:srgbClr val="000000"/>
              </a:solidFill>
              <a:ln>
                <a:solidFill>
                  <a:srgbClr val="000000"/>
                </a:solidFill>
                <a:prstDash val="solid"/>
              </a:ln>
            </c:spPr>
          </c:marker>
          <c:cat>
            <c:numRef>
              <c:f>'TS11.1'!$A$11:$A$30</c:f>
              <c:numCache>
                <c:formatCode>General</c:formatCode>
                <c:ptCount val="20"/>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numCache>
            </c:numRef>
          </c:cat>
          <c:val>
            <c:numRef>
              <c:f>'TS11.1'!$I$11:$I$30</c:f>
              <c:numCache>
                <c:formatCode>0%</c:formatCode>
                <c:ptCount val="20"/>
                <c:pt idx="0">
                  <c:v>1.232517663887407</c:v>
                </c:pt>
                <c:pt idx="1">
                  <c:v>1.16715253090301</c:v>
                </c:pt>
                <c:pt idx="2">
                  <c:v>1.185288741386308</c:v>
                </c:pt>
                <c:pt idx="3">
                  <c:v>1.203128115017176</c:v>
                </c:pt>
                <c:pt idx="4">
                  <c:v>1.136530669036835</c:v>
                </c:pt>
                <c:pt idx="5">
                  <c:v>1.279544444672948</c:v>
                </c:pt>
                <c:pt idx="6">
                  <c:v>1.315744635781674</c:v>
                </c:pt>
                <c:pt idx="7">
                  <c:v>1.364767571802026</c:v>
                </c:pt>
                <c:pt idx="8">
                  <c:v>1.344696484295951</c:v>
                </c:pt>
                <c:pt idx="9">
                  <c:v>1.35941362631818</c:v>
                </c:pt>
                <c:pt idx="10">
                  <c:v>1.208284955425651</c:v>
                </c:pt>
                <c:pt idx="11">
                  <c:v>1.135046693493608</c:v>
                </c:pt>
                <c:pt idx="12">
                  <c:v>0.942308764756972</c:v>
                </c:pt>
                <c:pt idx="13">
                  <c:v>0.969322378217801</c:v>
                </c:pt>
                <c:pt idx="14">
                  <c:v>1.092602371469546</c:v>
                </c:pt>
                <c:pt idx="15">
                  <c:v>1.132764044052147</c:v>
                </c:pt>
                <c:pt idx="16">
                  <c:v>1.147278151610376</c:v>
                </c:pt>
                <c:pt idx="17">
                  <c:v>1.162185952446631</c:v>
                </c:pt>
                <c:pt idx="18">
                  <c:v>1.218663464199772</c:v>
                </c:pt>
                <c:pt idx="19">
                  <c:v>1.227422950844392</c:v>
                </c:pt>
              </c:numCache>
            </c:numRef>
          </c:val>
          <c:smooth val="0"/>
        </c:ser>
        <c:ser>
          <c:idx val="1"/>
          <c:order val="1"/>
          <c:tx>
            <c:v>Ratio obtained after adding back the gifts made before death</c:v>
          </c:tx>
          <c:spPr>
            <a:ln w="12700">
              <a:solidFill>
                <a:srgbClr val="000000"/>
              </a:solidFill>
              <a:prstDash val="solid"/>
            </a:ln>
          </c:spPr>
          <c:marker>
            <c:symbol val="square"/>
            <c:size val="8"/>
            <c:spPr>
              <a:solidFill>
                <a:srgbClr val="FFFFFF"/>
              </a:solidFill>
              <a:ln>
                <a:solidFill>
                  <a:srgbClr val="000000"/>
                </a:solidFill>
                <a:prstDash val="solid"/>
              </a:ln>
            </c:spPr>
          </c:marker>
          <c:cat>
            <c:numRef>
              <c:f>'TS11.1'!$A$11:$A$30</c:f>
              <c:numCache>
                <c:formatCode>General</c:formatCode>
                <c:ptCount val="20"/>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numCache>
            </c:numRef>
          </c:cat>
          <c:val>
            <c:numRef>
              <c:f>'TS11.1'!$J$11:$J$30</c:f>
              <c:numCache>
                <c:formatCode>0%</c:formatCode>
                <c:ptCount val="20"/>
                <c:pt idx="0">
                  <c:v>1.664793783438094</c:v>
                </c:pt>
                <c:pt idx="1">
                  <c:v>1.593677617800443</c:v>
                </c:pt>
                <c:pt idx="2">
                  <c:v>1.648295866119862</c:v>
                </c:pt>
                <c:pt idx="3">
                  <c:v>1.60618225634199</c:v>
                </c:pt>
                <c:pt idx="4">
                  <c:v>1.482249850059541</c:v>
                </c:pt>
                <c:pt idx="5">
                  <c:v>1.591300289587475</c:v>
                </c:pt>
                <c:pt idx="6">
                  <c:v>1.589039546305574</c:v>
                </c:pt>
                <c:pt idx="7">
                  <c:v>1.608733118636088</c:v>
                </c:pt>
                <c:pt idx="8">
                  <c:v>1.594294316212907</c:v>
                </c:pt>
                <c:pt idx="9">
                  <c:v>1.624782685030861</c:v>
                </c:pt>
                <c:pt idx="10">
                  <c:v>1.510356194282064</c:v>
                </c:pt>
                <c:pt idx="11">
                  <c:v>1.41880836686701</c:v>
                </c:pt>
                <c:pt idx="12">
                  <c:v>1.217967753589454</c:v>
                </c:pt>
                <c:pt idx="13">
                  <c:v>1.241733642271584</c:v>
                </c:pt>
                <c:pt idx="14">
                  <c:v>1.383814607768469</c:v>
                </c:pt>
                <c:pt idx="15">
                  <c:v>1.449833128862075</c:v>
                </c:pt>
                <c:pt idx="16">
                  <c:v>1.556247782064881</c:v>
                </c:pt>
                <c:pt idx="17">
                  <c:v>1.918441219145796</c:v>
                </c:pt>
                <c:pt idx="18">
                  <c:v>2.200312836494148</c:v>
                </c:pt>
                <c:pt idx="19">
                  <c:v>2.228415438730609</c:v>
                </c:pt>
              </c:numCache>
            </c:numRef>
          </c:val>
          <c:smooth val="0"/>
        </c:ser>
        <c:dLbls>
          <c:showLegendKey val="0"/>
          <c:showVal val="0"/>
          <c:showCatName val="0"/>
          <c:showSerName val="0"/>
          <c:showPercent val="0"/>
          <c:showBubbleSize val="0"/>
        </c:dLbls>
        <c:marker val="1"/>
        <c:smooth val="0"/>
        <c:axId val="2068668712"/>
        <c:axId val="-2141176952"/>
      </c:lineChart>
      <c:catAx>
        <c:axId val="2068668712"/>
        <c:scaling>
          <c:orientation val="minMax"/>
        </c:scaling>
        <c:delete val="0"/>
        <c:axPos val="b"/>
        <c:majorGridlines>
          <c:spPr>
            <a:ln w="12700">
              <a:solidFill>
                <a:srgbClr val="000000"/>
              </a:solidFill>
              <a:prstDash val="sysDash"/>
            </a:ln>
          </c:spPr>
        </c:majorGridlines>
        <c:title>
          <c:tx>
            <c:rich>
              <a:bodyPr/>
              <a:lstStyle/>
              <a:p>
                <a:pPr>
                  <a:defRPr sz="1050" b="0" i="0" u="none" strike="noStrike" baseline="0">
                    <a:solidFill>
                      <a:srgbClr val="000000"/>
                    </a:solidFill>
                    <a:latin typeface="Arial"/>
                    <a:ea typeface="Calibri"/>
                    <a:cs typeface="Arial"/>
                  </a:defRPr>
                </a:pPr>
                <a:r>
                  <a:rPr lang="fr-FR" sz="1050">
                    <a:latin typeface="Arial"/>
                    <a:cs typeface="Arial"/>
                  </a:rPr>
                  <a:t>In 2000-2010, the average wealth at death is 20% higher than that of the living if one omits the gifts that were made before death, but more than twice as large if one re-integrates gifts. Sources and series: see piketty.pse.ens.fr/capital21c</a:t>
                </a:r>
              </a:p>
            </c:rich>
          </c:tx>
          <c:layout>
            <c:manualLayout>
              <c:xMode val="edge"/>
              <c:yMode val="edge"/>
              <c:x val="0.133305555555556"/>
              <c:y val="0.888288288288288"/>
            </c:manualLayout>
          </c:layout>
          <c:overlay val="0"/>
          <c:spPr>
            <a:noFill/>
            <a:ln w="25400">
              <a:noFill/>
            </a:ln>
          </c:spPr>
        </c:title>
        <c:numFmt formatCode="General" sourceLinked="0"/>
        <c:majorTickMark val="out"/>
        <c:minorTickMark val="none"/>
        <c:tickLblPos val="nextTo"/>
        <c:spPr>
          <a:ln w="12700">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fr-FR"/>
          </a:p>
        </c:txPr>
        <c:crossAx val="-2141176952"/>
        <c:crossesAt val="0.0"/>
        <c:auto val="1"/>
        <c:lblAlgn val="ctr"/>
        <c:lblOffset val="100"/>
        <c:tickLblSkip val="2"/>
        <c:tickMarkSkip val="2"/>
        <c:noMultiLvlLbl val="0"/>
      </c:catAx>
      <c:valAx>
        <c:axId val="-2141176952"/>
        <c:scaling>
          <c:orientation val="minMax"/>
          <c:max val="2.6"/>
          <c:min val="0.6"/>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Narrow"/>
                    <a:ea typeface="Arial Narrow"/>
                    <a:cs typeface="Arial Narrow"/>
                  </a:defRPr>
                </a:pPr>
                <a:r>
                  <a:rPr lang="fr-FR"/>
                  <a:t>Ratio</a:t>
                </a:r>
                <a:r>
                  <a:rPr lang="fr-FR" baseline="0"/>
                  <a:t> between the average wealth of decedents and the living</a:t>
                </a:r>
                <a:endParaRPr lang="fr-FR"/>
              </a:p>
            </c:rich>
          </c:tx>
          <c:layout>
            <c:manualLayout>
              <c:xMode val="edge"/>
              <c:yMode val="edge"/>
              <c:x val="0.00916666666666666"/>
              <c:y val="0.17593849755267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fr-FR"/>
          </a:p>
        </c:txPr>
        <c:crossAx val="2068668712"/>
        <c:crosses val="autoZero"/>
        <c:crossBetween val="midCat"/>
        <c:majorUnit val="0.2"/>
        <c:minorUnit val="0.016"/>
      </c:valAx>
      <c:spPr>
        <a:solidFill>
          <a:srgbClr val="FFFFFF"/>
        </a:solidFill>
        <a:ln w="12700">
          <a:solidFill>
            <a:srgbClr val="000000"/>
          </a:solidFill>
          <a:prstDash val="solid"/>
        </a:ln>
      </c:spPr>
    </c:plotArea>
    <c:legend>
      <c:legendPos val="r"/>
      <c:legendEntry>
        <c:idx val="0"/>
        <c:txPr>
          <a:bodyPr/>
          <a:lstStyle/>
          <a:p>
            <a:pPr>
              <a:defRPr sz="1010" b="0" i="0" u="none" strike="noStrike" baseline="0">
                <a:solidFill>
                  <a:srgbClr val="000000"/>
                </a:solidFill>
                <a:latin typeface="Arial"/>
                <a:ea typeface="Arial"/>
                <a:cs typeface="Arial"/>
              </a:defRPr>
            </a:pPr>
            <a:endParaRPr lang="fr-FR"/>
          </a:p>
        </c:txPr>
      </c:legendEntry>
      <c:legendEntry>
        <c:idx val="1"/>
        <c:txPr>
          <a:bodyPr/>
          <a:lstStyle/>
          <a:p>
            <a:pPr>
              <a:defRPr sz="1010" b="0" i="0" u="none" strike="noStrike" baseline="0">
                <a:solidFill>
                  <a:srgbClr val="000000"/>
                </a:solidFill>
                <a:latin typeface="Arial"/>
                <a:ea typeface="Arial"/>
                <a:cs typeface="Arial"/>
              </a:defRPr>
            </a:pPr>
            <a:endParaRPr lang="fr-FR"/>
          </a:p>
        </c:txPr>
      </c:legendEntry>
      <c:layout>
        <c:manualLayout>
          <c:xMode val="edge"/>
          <c:yMode val="edge"/>
          <c:x val="0.395833333333333"/>
          <c:y val="0.14446956799319"/>
          <c:w val="0.330555555555556"/>
          <c:h val="0.17607221394623"/>
        </c:manualLayout>
      </c:layout>
      <c:overlay val="0"/>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11.6. Observed</a:t>
            </a:r>
            <a:r>
              <a:rPr lang="fr-FR" baseline="0"/>
              <a:t> and simulated inheritance flow</a:t>
            </a:r>
            <a:r>
              <a:rPr lang="fr-FR"/>
              <a:t>, France 1820-2100 </a:t>
            </a:r>
          </a:p>
        </c:rich>
      </c:tx>
      <c:layout>
        <c:manualLayout>
          <c:xMode val="edge"/>
          <c:yMode val="edge"/>
          <c:x val="0.115833333333333"/>
          <c:y val="0.0"/>
        </c:manualLayout>
      </c:layout>
      <c:overlay val="0"/>
      <c:spPr>
        <a:noFill/>
        <a:ln w="25400">
          <a:noFill/>
        </a:ln>
      </c:spPr>
    </c:title>
    <c:autoTitleDeleted val="0"/>
    <c:plotArea>
      <c:layout>
        <c:manualLayout>
          <c:layoutTarget val="inner"/>
          <c:xMode val="edge"/>
          <c:yMode val="edge"/>
          <c:x val="0.0883333333333333"/>
          <c:y val="0.067842605156038"/>
          <c:w val="0.869166666666667"/>
          <c:h val="0.761194029850746"/>
        </c:manualLayout>
      </c:layout>
      <c:lineChart>
        <c:grouping val="standard"/>
        <c:varyColors val="0"/>
        <c:ser>
          <c:idx val="0"/>
          <c:order val="0"/>
          <c:tx>
            <c:v>Observed series</c:v>
          </c:tx>
          <c:spPr>
            <a:ln w="12700">
              <a:solidFill>
                <a:srgbClr val="000000"/>
              </a:solidFill>
              <a:prstDash val="solid"/>
            </a:ln>
          </c:spPr>
          <c:marker>
            <c:symbol val="diamond"/>
            <c:size val="10"/>
            <c:spPr>
              <a:solidFill>
                <a:srgbClr val="000000"/>
              </a:solidFill>
              <a:ln>
                <a:solidFill>
                  <a:srgbClr val="000000"/>
                </a:solidFill>
                <a:prstDash val="solid"/>
              </a:ln>
            </c:spPr>
          </c:marker>
          <c:cat>
            <c:numRef>
              <c:f>'TS11.1'!$A$11:$A$39</c:f>
              <c:numCache>
                <c:formatCode>General</c:formatCode>
                <c:ptCount val="29"/>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pt idx="20">
                  <c:v>2020.0</c:v>
                </c:pt>
                <c:pt idx="21">
                  <c:v>2030.0</c:v>
                </c:pt>
                <c:pt idx="22">
                  <c:v>2040.0</c:v>
                </c:pt>
                <c:pt idx="23">
                  <c:v>2050.0</c:v>
                </c:pt>
                <c:pt idx="24">
                  <c:v>2060.0</c:v>
                </c:pt>
                <c:pt idx="25">
                  <c:v>2070.0</c:v>
                </c:pt>
                <c:pt idx="26">
                  <c:v>2080.0</c:v>
                </c:pt>
                <c:pt idx="27">
                  <c:v>2090.0</c:v>
                </c:pt>
                <c:pt idx="28">
                  <c:v>2100.0</c:v>
                </c:pt>
              </c:numCache>
            </c:numRef>
          </c:cat>
          <c:val>
            <c:numRef>
              <c:f>'TS11.1'!$B$11:$B$30</c:f>
              <c:numCache>
                <c:formatCode>0.0%</c:formatCode>
                <c:ptCount val="20"/>
                <c:pt idx="0">
                  <c:v>0.203162056709681</c:v>
                </c:pt>
                <c:pt idx="1">
                  <c:v>0.208070167747257</c:v>
                </c:pt>
                <c:pt idx="2">
                  <c:v>0.210540781687708</c:v>
                </c:pt>
                <c:pt idx="3">
                  <c:v>0.200189396618169</c:v>
                </c:pt>
                <c:pt idx="4">
                  <c:v>0.202042366098214</c:v>
                </c:pt>
                <c:pt idx="5">
                  <c:v>0.222564234354509</c:v>
                </c:pt>
                <c:pt idx="6">
                  <c:v>0.244367893096333</c:v>
                </c:pt>
                <c:pt idx="7">
                  <c:v>0.238609134497192</c:v>
                </c:pt>
                <c:pt idx="8">
                  <c:v>0.24104896189101</c:v>
                </c:pt>
                <c:pt idx="9">
                  <c:v>0.226630270960735</c:v>
                </c:pt>
                <c:pt idx="10">
                  <c:v>0.0979561775251587</c:v>
                </c:pt>
                <c:pt idx="11">
                  <c:v>0.110363914562591</c:v>
                </c:pt>
                <c:pt idx="12">
                  <c:v>0.0982009699049298</c:v>
                </c:pt>
                <c:pt idx="13">
                  <c:v>0.0434770753977485</c:v>
                </c:pt>
                <c:pt idx="14">
                  <c:v>0.0585208592292304</c:v>
                </c:pt>
                <c:pt idx="15">
                  <c:v>0.0618908394078251</c:v>
                </c:pt>
                <c:pt idx="16">
                  <c:v>0.0635998567070115</c:v>
                </c:pt>
                <c:pt idx="17">
                  <c:v>0.0772535581717564</c:v>
                </c:pt>
                <c:pt idx="18">
                  <c:v>0.113862522540211</c:v>
                </c:pt>
                <c:pt idx="19">
                  <c:v>0.145250696383537</c:v>
                </c:pt>
              </c:numCache>
            </c:numRef>
          </c:val>
          <c:smooth val="0"/>
        </c:ser>
        <c:ser>
          <c:idx val="1"/>
          <c:order val="1"/>
          <c:tx>
            <c:v>Simulated series (2010-2100: g = 1,7%, r = 3,0%)</c:v>
          </c:tx>
          <c:spPr>
            <a:ln w="12700">
              <a:solidFill>
                <a:srgbClr val="000000"/>
              </a:solidFill>
              <a:prstDash val="solid"/>
            </a:ln>
          </c:spPr>
          <c:marker>
            <c:symbol val="square"/>
            <c:size val="8"/>
            <c:spPr>
              <a:solidFill>
                <a:srgbClr val="FFFFFF"/>
              </a:solidFill>
              <a:ln>
                <a:solidFill>
                  <a:srgbClr val="000000"/>
                </a:solidFill>
                <a:prstDash val="solid"/>
              </a:ln>
            </c:spPr>
          </c:marker>
          <c:cat>
            <c:numRef>
              <c:f>'TS11.1'!$A$11:$A$39</c:f>
              <c:numCache>
                <c:formatCode>General</c:formatCode>
                <c:ptCount val="29"/>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pt idx="20">
                  <c:v>2020.0</c:v>
                </c:pt>
                <c:pt idx="21">
                  <c:v>2030.0</c:v>
                </c:pt>
                <c:pt idx="22">
                  <c:v>2040.0</c:v>
                </c:pt>
                <c:pt idx="23">
                  <c:v>2050.0</c:v>
                </c:pt>
                <c:pt idx="24">
                  <c:v>2060.0</c:v>
                </c:pt>
                <c:pt idx="25">
                  <c:v>2070.0</c:v>
                </c:pt>
                <c:pt idx="26">
                  <c:v>2080.0</c:v>
                </c:pt>
                <c:pt idx="27">
                  <c:v>2090.0</c:v>
                </c:pt>
                <c:pt idx="28">
                  <c:v>2100.0</c:v>
                </c:pt>
              </c:numCache>
            </c:numRef>
          </c:cat>
          <c:val>
            <c:numRef>
              <c:f>'TS11.1'!$L$11:$L$39</c:f>
              <c:numCache>
                <c:formatCode>0.0%</c:formatCode>
                <c:ptCount val="29"/>
                <c:pt idx="0">
                  <c:v>0.21011102</c:v>
                </c:pt>
                <c:pt idx="1">
                  <c:v>0.21958146</c:v>
                </c:pt>
                <c:pt idx="2">
                  <c:v>0.19830102</c:v>
                </c:pt>
                <c:pt idx="3">
                  <c:v>0.17017181</c:v>
                </c:pt>
                <c:pt idx="4">
                  <c:v>0.18642999</c:v>
                </c:pt>
                <c:pt idx="5">
                  <c:v>0.19901934</c:v>
                </c:pt>
                <c:pt idx="6">
                  <c:v>0.21681877</c:v>
                </c:pt>
                <c:pt idx="7">
                  <c:v>0.21605051</c:v>
                </c:pt>
                <c:pt idx="8">
                  <c:v>0.23735855</c:v>
                </c:pt>
                <c:pt idx="9">
                  <c:v>0.2146162</c:v>
                </c:pt>
                <c:pt idx="10">
                  <c:v>0.0854868</c:v>
                </c:pt>
                <c:pt idx="11">
                  <c:v>0.09997943</c:v>
                </c:pt>
                <c:pt idx="12">
                  <c:v>0.1028621</c:v>
                </c:pt>
                <c:pt idx="13">
                  <c:v>0.05285403</c:v>
                </c:pt>
                <c:pt idx="14">
                  <c:v>0.06277635</c:v>
                </c:pt>
                <c:pt idx="15">
                  <c:v>0.06780829</c:v>
                </c:pt>
                <c:pt idx="16">
                  <c:v>0.07369393</c:v>
                </c:pt>
                <c:pt idx="17">
                  <c:v>0.09129697</c:v>
                </c:pt>
                <c:pt idx="18">
                  <c:v>0.12673929</c:v>
                </c:pt>
                <c:pt idx="19">
                  <c:v>0.14448924</c:v>
                </c:pt>
                <c:pt idx="20">
                  <c:v>0.14054281</c:v>
                </c:pt>
                <c:pt idx="21">
                  <c:v>0.14549105</c:v>
                </c:pt>
                <c:pt idx="22">
                  <c:v>0.1566608</c:v>
                </c:pt>
                <c:pt idx="23">
                  <c:v>0.16033745</c:v>
                </c:pt>
                <c:pt idx="24">
                  <c:v>0.16504481</c:v>
                </c:pt>
                <c:pt idx="25">
                  <c:v>0.16340127</c:v>
                </c:pt>
                <c:pt idx="26">
                  <c:v>0.16088839</c:v>
                </c:pt>
                <c:pt idx="27">
                  <c:v>0.1595369</c:v>
                </c:pt>
                <c:pt idx="28">
                  <c:v>0.16127552</c:v>
                </c:pt>
              </c:numCache>
            </c:numRef>
          </c:val>
          <c:smooth val="0"/>
        </c:ser>
        <c:ser>
          <c:idx val="2"/>
          <c:order val="2"/>
          <c:tx>
            <c:v>Simulated series (2010-2100: g = 1,0%, r = 5,0%)</c:v>
          </c:tx>
          <c:spPr>
            <a:ln w="12700">
              <a:solidFill>
                <a:srgbClr val="000000"/>
              </a:solidFill>
              <a:prstDash val="solid"/>
            </a:ln>
          </c:spPr>
          <c:marker>
            <c:symbol val="triangle"/>
            <c:size val="9"/>
            <c:spPr>
              <a:solidFill>
                <a:srgbClr val="FFFFFF"/>
              </a:solidFill>
              <a:ln>
                <a:solidFill>
                  <a:srgbClr val="000000"/>
                </a:solidFill>
                <a:prstDash val="solid"/>
              </a:ln>
            </c:spPr>
          </c:marker>
          <c:cat>
            <c:numRef>
              <c:f>'TS11.1'!$A$11:$A$39</c:f>
              <c:numCache>
                <c:formatCode>General</c:formatCode>
                <c:ptCount val="29"/>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pt idx="20">
                  <c:v>2020.0</c:v>
                </c:pt>
                <c:pt idx="21">
                  <c:v>2030.0</c:v>
                </c:pt>
                <c:pt idx="22">
                  <c:v>2040.0</c:v>
                </c:pt>
                <c:pt idx="23">
                  <c:v>2050.0</c:v>
                </c:pt>
                <c:pt idx="24">
                  <c:v>2060.0</c:v>
                </c:pt>
                <c:pt idx="25">
                  <c:v>2070.0</c:v>
                </c:pt>
                <c:pt idx="26">
                  <c:v>2080.0</c:v>
                </c:pt>
                <c:pt idx="27">
                  <c:v>2090.0</c:v>
                </c:pt>
                <c:pt idx="28">
                  <c:v>2100.0</c:v>
                </c:pt>
              </c:numCache>
            </c:numRef>
          </c:cat>
          <c:val>
            <c:numRef>
              <c:f>'TS11.1'!$M$11:$M$39</c:f>
              <c:numCache>
                <c:formatCode>0.0%</c:formatCode>
                <c:ptCount val="29"/>
                <c:pt idx="19">
                  <c:v>0.149</c:v>
                </c:pt>
                <c:pt idx="20">
                  <c:v>0.15502182</c:v>
                </c:pt>
                <c:pt idx="21">
                  <c:v>0.17037009</c:v>
                </c:pt>
                <c:pt idx="22">
                  <c:v>0.19323869</c:v>
                </c:pt>
                <c:pt idx="23">
                  <c:v>0.20687365</c:v>
                </c:pt>
                <c:pt idx="24">
                  <c:v>0.22091081</c:v>
                </c:pt>
                <c:pt idx="25">
                  <c:v>0.22491349</c:v>
                </c:pt>
                <c:pt idx="26">
                  <c:v>0.22677049</c:v>
                </c:pt>
                <c:pt idx="27">
                  <c:v>0.22945034</c:v>
                </c:pt>
                <c:pt idx="28">
                  <c:v>0.227044773333333</c:v>
                </c:pt>
              </c:numCache>
            </c:numRef>
          </c:val>
          <c:smooth val="0"/>
        </c:ser>
        <c:dLbls>
          <c:showLegendKey val="0"/>
          <c:showVal val="0"/>
          <c:showCatName val="0"/>
          <c:showSerName val="0"/>
          <c:showPercent val="0"/>
          <c:showBubbleSize val="0"/>
        </c:dLbls>
        <c:marker val="1"/>
        <c:smooth val="0"/>
        <c:axId val="2093850984"/>
        <c:axId val="2139127240"/>
      </c:lineChart>
      <c:catAx>
        <c:axId val="2093850984"/>
        <c:scaling>
          <c:orientation val="minMax"/>
        </c:scaling>
        <c:delete val="0"/>
        <c:axPos val="b"/>
        <c:majorGridlines>
          <c:spPr>
            <a:ln w="12700">
              <a:solidFill>
                <a:srgbClr val="000000"/>
              </a:solidFill>
              <a:prstDash val="lg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latin typeface="Calibri"/>
                    <a:ea typeface="Calibri"/>
                    <a:cs typeface="Calibri"/>
                  </a:rPr>
                  <a:t>Simulations based upon the theoretical model indicate that the level of the inheritance flow in the 21st century will depend upon the growth rate and the net rate of return to capital.  </a:t>
                </a:r>
                <a:r>
                  <a:rPr lang="en-US" sz="950" b="0" i="0" u="none" strike="noStrike" baseline="0">
                    <a:solidFill>
                      <a:srgbClr val="000000"/>
                    </a:solidFill>
                    <a:latin typeface="Arial Narrow"/>
                    <a:ea typeface="Arial Narrow"/>
                    <a:cs typeface="Arial Narrow"/>
                  </a:rPr>
                  <a:t>Sources and  series: see piketty.pse.ens.fr/capital21c.</a:t>
                </a:r>
                <a:endParaRPr lang="en-US" sz="1200" b="0" i="0" u="none" strike="noStrike" baseline="0">
                  <a:solidFill>
                    <a:srgbClr val="000000"/>
                  </a:solidFill>
                  <a:latin typeface="Calibri"/>
                  <a:ea typeface="Calibri"/>
                  <a:cs typeface="Calibri"/>
                </a:endParaRPr>
              </a:p>
              <a:p>
                <a:pPr>
                  <a:defRPr sz="1000" b="0" i="0" u="none" strike="noStrike" baseline="0">
                    <a:solidFill>
                      <a:srgbClr val="000000"/>
                    </a:solidFill>
                    <a:latin typeface="Arial"/>
                    <a:ea typeface="Arial"/>
                    <a:cs typeface="Arial"/>
                  </a:defRPr>
                </a:pPr>
                <a:endParaRPr lang="en-US" sz="1200" b="0" i="0" u="none" strike="noStrike" baseline="0">
                  <a:solidFill>
                    <a:srgbClr val="000000"/>
                  </a:solidFill>
                  <a:latin typeface="Calibri"/>
                  <a:ea typeface="Calibri"/>
                  <a:cs typeface="Calibri"/>
                </a:endParaRPr>
              </a:p>
            </c:rich>
          </c:tx>
          <c:layout>
            <c:manualLayout>
              <c:xMode val="edge"/>
              <c:yMode val="edge"/>
              <c:x val="0.135802055993001"/>
              <c:y val="0.9027028800454"/>
            </c:manualLayout>
          </c:layout>
          <c:overlay val="0"/>
          <c:spPr>
            <a:noFill/>
            <a:ln w="25400">
              <a:noFill/>
            </a:ln>
          </c:spPr>
        </c:title>
        <c:numFmt formatCode="General" sourceLinked="0"/>
        <c:majorTickMark val="out"/>
        <c:minorTickMark val="none"/>
        <c:tickLblPos val="nextTo"/>
        <c:spPr>
          <a:ln w="12700">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39127240"/>
        <c:crossesAt val="0.0"/>
        <c:auto val="1"/>
        <c:lblAlgn val="ctr"/>
        <c:lblOffset val="100"/>
        <c:tickLblSkip val="2"/>
        <c:tickMarkSkip val="2"/>
        <c:noMultiLvlLbl val="0"/>
      </c:catAx>
      <c:valAx>
        <c:axId val="2139127240"/>
        <c:scaling>
          <c:orientation val="minMax"/>
          <c:max val="0.4"/>
          <c:min val="0.0"/>
        </c:scaling>
        <c:delete val="0"/>
        <c:axPos val="l"/>
        <c:majorGridlines>
          <c:spPr>
            <a:ln w="12700">
              <a:solidFill>
                <a:srgbClr val="000000"/>
              </a:solidFill>
              <a:prstDash val="lgDash"/>
            </a:ln>
          </c:spPr>
        </c:majorGridlines>
        <c:title>
          <c:tx>
            <c:rich>
              <a:bodyPr/>
              <a:lstStyle/>
              <a:p>
                <a:pPr>
                  <a:defRPr sz="950" b="0" i="0" u="none" strike="noStrike" baseline="0">
                    <a:solidFill>
                      <a:srgbClr val="000000"/>
                    </a:solidFill>
                    <a:latin typeface="Arial"/>
                    <a:ea typeface="Arial"/>
                    <a:cs typeface="Arial"/>
                  </a:defRPr>
                </a:pPr>
                <a:r>
                  <a:rPr lang="fr-FR"/>
                  <a:t>Annual</a:t>
                </a:r>
                <a:r>
                  <a:rPr lang="fr-FR" baseline="0"/>
                  <a:t> value of bequest and  gift (% national income)</a:t>
                </a:r>
                <a:endParaRPr lang="fr-FR"/>
              </a:p>
            </c:rich>
          </c:tx>
          <c:layout>
            <c:manualLayout>
              <c:xMode val="edge"/>
              <c:yMode val="edge"/>
              <c:x val="0.00499300087489064"/>
              <c:y val="0.21845321699652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325" b="0" i="0" u="none" strike="noStrike" baseline="0">
                <a:solidFill>
                  <a:srgbClr val="000000"/>
                </a:solidFill>
                <a:latin typeface="Arial"/>
                <a:ea typeface="Arial"/>
                <a:cs typeface="Arial"/>
              </a:defRPr>
            </a:pPr>
            <a:endParaRPr lang="fr-FR"/>
          </a:p>
        </c:txPr>
        <c:crossAx val="2093850984"/>
        <c:crosses val="autoZero"/>
        <c:crossBetween val="midCat"/>
        <c:majorUnit val="0.04"/>
        <c:minorUnit val="0.001"/>
      </c:valAx>
      <c:spPr>
        <a:solidFill>
          <a:srgbClr val="FFFFFF"/>
        </a:solidFill>
        <a:ln w="12700">
          <a:solidFill>
            <a:srgbClr val="000000"/>
          </a:solidFill>
          <a:prstDash val="solid"/>
        </a:ln>
      </c:spPr>
    </c:plotArea>
    <c:legend>
      <c:legendPos val="r"/>
      <c:layout>
        <c:manualLayout>
          <c:xMode val="edge"/>
          <c:yMode val="edge"/>
          <c:x val="0.381944444444444"/>
          <c:y val="0.115124139887919"/>
          <c:w val="0.434722222222223"/>
          <c:h val="0.187358835213166"/>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11.7. The</a:t>
            </a:r>
            <a:r>
              <a:rPr lang="fr-FR" baseline="0"/>
              <a:t> share of inherited wealth in total wealth</a:t>
            </a:r>
            <a:r>
              <a:rPr lang="fr-FR"/>
              <a:t>, France 1850-2100 </a:t>
            </a:r>
          </a:p>
        </c:rich>
      </c:tx>
      <c:layout>
        <c:manualLayout>
          <c:xMode val="edge"/>
          <c:yMode val="edge"/>
          <c:x val="0.111259405074366"/>
          <c:y val="0.0203527346243882"/>
        </c:manualLayout>
      </c:layout>
      <c:overlay val="0"/>
      <c:spPr>
        <a:noFill/>
        <a:ln w="25400">
          <a:noFill/>
        </a:ln>
      </c:spPr>
    </c:title>
    <c:autoTitleDeleted val="0"/>
    <c:plotArea>
      <c:layout>
        <c:manualLayout>
          <c:layoutTarget val="inner"/>
          <c:xMode val="edge"/>
          <c:yMode val="edge"/>
          <c:x val="0.0933333333333333"/>
          <c:y val="0.109905020352782"/>
          <c:w val="0.865833333333333"/>
          <c:h val="0.720488466757123"/>
        </c:manualLayout>
      </c:layout>
      <c:lineChart>
        <c:grouping val="standard"/>
        <c:varyColors val="0"/>
        <c:ser>
          <c:idx val="0"/>
          <c:order val="0"/>
          <c:tx>
            <c:v>Share of inherited wealth (2010-2100: g=1,7%, r=3,0%)</c:v>
          </c:tx>
          <c:spPr>
            <a:ln w="25400">
              <a:solidFill>
                <a:srgbClr val="000000"/>
              </a:solidFill>
              <a:prstDash val="solid"/>
            </a:ln>
          </c:spPr>
          <c:marker>
            <c:symbol val="diamond"/>
            <c:size val="9"/>
            <c:spPr>
              <a:solidFill>
                <a:srgbClr val="000000"/>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'TS11.2'!$H$9:$H$34</c:f>
              <c:numCache>
                <c:formatCode>0%</c:formatCode>
                <c:ptCount val="26"/>
                <c:pt idx="0">
                  <c:v>0.853591796261005</c:v>
                </c:pt>
                <c:pt idx="1">
                  <c:v>0.842183737863495</c:v>
                </c:pt>
                <c:pt idx="2">
                  <c:v>0.857555012899225</c:v>
                </c:pt>
                <c:pt idx="3">
                  <c:v>0.879482076239984</c:v>
                </c:pt>
                <c:pt idx="4">
                  <c:v>0.878190603622677</c:v>
                </c:pt>
                <c:pt idx="5">
                  <c:v>0.890595642993074</c:v>
                </c:pt>
                <c:pt idx="6">
                  <c:v>0.894596710502608</c:v>
                </c:pt>
                <c:pt idx="7">
                  <c:v>0.78444536021513</c:v>
                </c:pt>
                <c:pt idx="8">
                  <c:v>0.592058118598526</c:v>
                </c:pt>
                <c:pt idx="9">
                  <c:v>0.637840026966527</c:v>
                </c:pt>
                <c:pt idx="10">
                  <c:v>0.572063911491426</c:v>
                </c:pt>
                <c:pt idx="11">
                  <c:v>0.471050995707645</c:v>
                </c:pt>
                <c:pt idx="12">
                  <c:v>0.443171301062814</c:v>
                </c:pt>
                <c:pt idx="13">
                  <c:v>0.469057547020992</c:v>
                </c:pt>
                <c:pt idx="14">
                  <c:v>0.539391583934632</c:v>
                </c:pt>
                <c:pt idx="15">
                  <c:v>0.582976078869222</c:v>
                </c:pt>
                <c:pt idx="16">
                  <c:v>0.666269033495277</c:v>
                </c:pt>
                <c:pt idx="17">
                  <c:v>0.729365269031805</c:v>
                </c:pt>
                <c:pt idx="18">
                  <c:v>0.757148111588765</c:v>
                </c:pt>
                <c:pt idx="19">
                  <c:v>0.783946566938497</c:v>
                </c:pt>
                <c:pt idx="20">
                  <c:v>0.801331852248773</c:v>
                </c:pt>
                <c:pt idx="21">
                  <c:v>0.808843878556018</c:v>
                </c:pt>
                <c:pt idx="22">
                  <c:v>0.81003364461055</c:v>
                </c:pt>
                <c:pt idx="23">
                  <c:v>0.807804312406588</c:v>
                </c:pt>
                <c:pt idx="24">
                  <c:v>0.80423620064543</c:v>
                </c:pt>
                <c:pt idx="25">
                  <c:v>0.802768367041129</c:v>
                </c:pt>
              </c:numCache>
            </c:numRef>
          </c:val>
          <c:smooth val="0"/>
        </c:ser>
        <c:ser>
          <c:idx val="2"/>
          <c:order val="1"/>
          <c:tx>
            <c:v>Share of inherited wealth (2010-2100: g=1,0%, r=5,0%)</c:v>
          </c:tx>
          <c:spPr>
            <a:ln w="12700">
              <a:solidFill>
                <a:srgbClr val="000000"/>
              </a:solidFill>
              <a:prstDash val="solid"/>
            </a:ln>
          </c:spPr>
          <c:marker>
            <c:symbol val="triangle"/>
            <c:size val="8"/>
            <c:spPr>
              <a:solidFill>
                <a:srgbClr val="FFFFFF"/>
              </a:solidFill>
              <a:ln>
                <a:solidFill>
                  <a:srgbClr val="000000"/>
                </a:solidFill>
                <a:prstDash val="solid"/>
              </a:ln>
            </c:spPr>
          </c:marker>
          <c:cat>
            <c:numRef>
              <c:f>'TS11.1'!$A$14:$A$39</c:f>
              <c:numCache>
                <c:formatCode>General</c:formatCode>
                <c:ptCount val="26"/>
                <c:pt idx="0">
                  <c:v>1850.0</c:v>
                </c:pt>
                <c:pt idx="1">
                  <c:v>1860.0</c:v>
                </c:pt>
                <c:pt idx="2">
                  <c:v>1870.0</c:v>
                </c:pt>
                <c:pt idx="3">
                  <c:v>1880.0</c:v>
                </c:pt>
                <c:pt idx="4">
                  <c:v>1890.0</c:v>
                </c:pt>
                <c:pt idx="5">
                  <c:v>1900.0</c:v>
                </c:pt>
                <c:pt idx="6">
                  <c:v>1910.0</c:v>
                </c:pt>
                <c:pt idx="7">
                  <c:v>1920.0</c:v>
                </c:pt>
                <c:pt idx="8">
                  <c:v>1930.0</c:v>
                </c:pt>
                <c:pt idx="9">
                  <c:v>1940.0</c:v>
                </c:pt>
                <c:pt idx="10">
                  <c:v>1950.0</c:v>
                </c:pt>
                <c:pt idx="11">
                  <c:v>1960.0</c:v>
                </c:pt>
                <c:pt idx="12">
                  <c:v>1970.0</c:v>
                </c:pt>
                <c:pt idx="13">
                  <c:v>1980.0</c:v>
                </c:pt>
                <c:pt idx="14">
                  <c:v>1990.0</c:v>
                </c:pt>
                <c:pt idx="15">
                  <c:v>2000.0</c:v>
                </c:pt>
                <c:pt idx="16">
                  <c:v>2010.0</c:v>
                </c:pt>
                <c:pt idx="17">
                  <c:v>2020.0</c:v>
                </c:pt>
                <c:pt idx="18">
                  <c:v>2030.0</c:v>
                </c:pt>
                <c:pt idx="19">
                  <c:v>2040.0</c:v>
                </c:pt>
                <c:pt idx="20">
                  <c:v>2050.0</c:v>
                </c:pt>
                <c:pt idx="21">
                  <c:v>2060.0</c:v>
                </c:pt>
                <c:pt idx="22">
                  <c:v>2070.0</c:v>
                </c:pt>
                <c:pt idx="23">
                  <c:v>2080.0</c:v>
                </c:pt>
                <c:pt idx="24">
                  <c:v>2090.0</c:v>
                </c:pt>
                <c:pt idx="25">
                  <c:v>2100.0</c:v>
                </c:pt>
              </c:numCache>
            </c:numRef>
          </c:cat>
          <c:val>
            <c:numRef>
              <c:f>'TS11.2'!$X$13:$X$38</c:f>
              <c:numCache>
                <c:formatCode>General</c:formatCode>
                <c:ptCount val="26"/>
                <c:pt idx="17" formatCode="0%">
                  <c:v>0.738212707212522</c:v>
                </c:pt>
                <c:pt idx="18" formatCode="0%">
                  <c:v>0.779934896934102</c:v>
                </c:pt>
                <c:pt idx="19" formatCode="0%">
                  <c:v>0.824806923667688</c:v>
                </c:pt>
                <c:pt idx="20" formatCode="0%">
                  <c:v>0.86162842439911</c:v>
                </c:pt>
                <c:pt idx="21" formatCode="0%">
                  <c:v>0.88705618592056</c:v>
                </c:pt>
                <c:pt idx="22" formatCode="0%">
                  <c:v>0.902899319546326</c:v>
                </c:pt>
                <c:pt idx="23" formatCode="0%">
                  <c:v>0.911314410477957</c:v>
                </c:pt>
                <c:pt idx="24" formatCode="0%">
                  <c:v>0.915670902738029</c:v>
                </c:pt>
                <c:pt idx="25" formatCode="0%">
                  <c:v>0.911314410477957</c:v>
                </c:pt>
              </c:numCache>
            </c:numRef>
          </c:val>
          <c:smooth val="0"/>
        </c:ser>
        <c:dLbls>
          <c:showLegendKey val="0"/>
          <c:showVal val="0"/>
          <c:showCatName val="0"/>
          <c:showSerName val="0"/>
          <c:showPercent val="0"/>
          <c:showBubbleSize val="0"/>
        </c:dLbls>
        <c:marker val="1"/>
        <c:smooth val="0"/>
        <c:axId val="-2140660248"/>
        <c:axId val="-2140786856"/>
      </c:lineChart>
      <c:catAx>
        <c:axId val="-2140660248"/>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Inherited wealth represents 80-90% of total wealth in France in the 19th century; this share fell to 40%-50% during the 20th century, and might return to 80%-90% during the 21st century. </a:t>
                </a:r>
                <a:r>
                  <a:rPr lang="en-US" sz="1000" b="0" i="0" u="none" strike="noStrike" baseline="0">
                    <a:solidFill>
                      <a:srgbClr val="000000"/>
                    </a:solidFill>
                    <a:latin typeface="Arial Narrow"/>
                    <a:ea typeface="Arial Narrow"/>
                    <a:cs typeface="Arial Narrow"/>
                  </a:rPr>
                  <a:t>Sources and series: see piketty.pse.ens.fr/capital21c</a:t>
                </a:r>
                <a:endParaRPr lang="en-US" sz="1000" b="1" i="0" u="none" strike="noStrike" baseline="0">
                  <a:solidFill>
                    <a:srgbClr val="000000"/>
                  </a:solidFill>
                  <a:latin typeface="Arial"/>
                  <a:ea typeface="Arial"/>
                  <a:cs typeface="Arial"/>
                </a:endParaRPr>
              </a:p>
              <a:p>
                <a:pPr>
                  <a:defRPr sz="1000" b="0" i="0" u="none" strike="noStrike" baseline="0">
                    <a:solidFill>
                      <a:srgbClr val="000000"/>
                    </a:solidFill>
                    <a:latin typeface="Arial"/>
                    <a:ea typeface="Arial"/>
                    <a:cs typeface="Arial"/>
                  </a:defRPr>
                </a:pPr>
                <a:endParaRPr lang="en-US" sz="1000" b="1" i="0" u="none" strike="noStrike" baseline="0">
                  <a:solidFill>
                    <a:srgbClr val="000000"/>
                  </a:solidFill>
                  <a:latin typeface="Arial"/>
                  <a:ea typeface="Arial"/>
                  <a:cs typeface="Arial"/>
                </a:endParaRPr>
              </a:p>
            </c:rich>
          </c:tx>
          <c:layout>
            <c:manualLayout>
              <c:xMode val="edge"/>
              <c:yMode val="edge"/>
              <c:x val="0.151971128608924"/>
              <c:y val="0.89687930056040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0786856"/>
        <c:crossesAt val="0.0"/>
        <c:auto val="1"/>
        <c:lblAlgn val="ctr"/>
        <c:lblOffset val="100"/>
        <c:tickLblSkip val="2"/>
        <c:tickMarkSkip val="2"/>
        <c:noMultiLvlLbl val="0"/>
      </c:catAx>
      <c:valAx>
        <c:axId val="-2140786856"/>
        <c:scaling>
          <c:orientation val="minMax"/>
          <c:max val="1.0"/>
          <c:min val="0.3"/>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Narrow"/>
                    <a:ea typeface="Arial Narrow"/>
                    <a:cs typeface="Arial Narrow"/>
                  </a:defRPr>
                </a:pPr>
                <a:r>
                  <a:rPr lang="fr-FR"/>
                  <a:t>Cumulated</a:t>
                </a:r>
                <a:r>
                  <a:rPr lang="fr-FR" baseline="0"/>
                  <a:t> value of inherited wealth (% total wealth of the living)</a:t>
                </a:r>
                <a:endParaRPr lang="fr-FR"/>
              </a:p>
            </c:rich>
          </c:tx>
          <c:layout>
            <c:manualLayout>
              <c:xMode val="edge"/>
              <c:yMode val="edge"/>
              <c:x val="0.00556014873140857"/>
              <c:y val="0.22388061289636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0660248"/>
        <c:crosses val="autoZero"/>
        <c:crossBetween val="midCat"/>
        <c:majorUnit val="0.1"/>
        <c:minorUnit val="0.012"/>
      </c:valAx>
      <c:spPr>
        <a:solidFill>
          <a:srgbClr val="FFFFFF"/>
        </a:solidFill>
        <a:ln w="12700">
          <a:solidFill>
            <a:srgbClr val="000000"/>
          </a:solidFill>
          <a:prstDash val="solid"/>
        </a:ln>
      </c:spPr>
    </c:plotArea>
    <c:legend>
      <c:legendPos val="r"/>
      <c:layout>
        <c:manualLayout>
          <c:xMode val="edge"/>
          <c:yMode val="edge"/>
          <c:x val="0.386111111111111"/>
          <c:y val="0.148872277789601"/>
          <c:w val="0.226388888888889"/>
          <c:h val="0.243792296233241"/>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Arial"/>
                <a:cs typeface="Arial"/>
              </a:rPr>
              <a:t>Figure 11.8. The annual inheritance flow </a:t>
            </a:r>
          </a:p>
          <a:p>
            <a:pPr>
              <a:defRPr sz="1000" b="0" i="0" u="none" strike="noStrike" baseline="0">
                <a:solidFill>
                  <a:srgbClr val="000000"/>
                </a:solidFill>
                <a:latin typeface="Arial"/>
                <a:ea typeface="Arial"/>
                <a:cs typeface="Arial"/>
              </a:defRPr>
            </a:pPr>
            <a:r>
              <a:rPr lang="en-US" sz="1600" b="1" i="0" u="none" strike="noStrike" baseline="0">
                <a:solidFill>
                  <a:srgbClr val="000000"/>
                </a:solidFill>
                <a:latin typeface="Arial"/>
                <a:ea typeface="Arial"/>
                <a:cs typeface="Arial"/>
              </a:rPr>
              <a:t>as a fraction of household disposable income, France 1820-2010 </a:t>
            </a:r>
          </a:p>
        </c:rich>
      </c:tx>
      <c:layout>
        <c:manualLayout>
          <c:xMode val="edge"/>
          <c:yMode val="edge"/>
          <c:x val="0.153049759405074"/>
          <c:y val="0.0"/>
        </c:manualLayout>
      </c:layout>
      <c:overlay val="0"/>
      <c:spPr>
        <a:noFill/>
        <a:ln w="25400">
          <a:noFill/>
        </a:ln>
      </c:spPr>
    </c:title>
    <c:autoTitleDeleted val="0"/>
    <c:plotArea>
      <c:layout>
        <c:manualLayout>
          <c:layoutTarget val="inner"/>
          <c:xMode val="edge"/>
          <c:yMode val="edge"/>
          <c:x val="0.0849999671642379"/>
          <c:y val="0.108095884215287"/>
          <c:w val="0.8725"/>
          <c:h val="0.71370420624152"/>
        </c:manualLayout>
      </c:layout>
      <c:lineChart>
        <c:grouping val="standard"/>
        <c:varyColors val="0"/>
        <c:ser>
          <c:idx val="0"/>
          <c:order val="0"/>
          <c:tx>
            <c:v>Economic flow (computed from national wealth estimates, mortality table and age-wealth profiles)</c:v>
          </c:tx>
          <c:spPr>
            <a:ln w="12700">
              <a:solidFill>
                <a:srgbClr val="000000"/>
              </a:solidFill>
              <a:prstDash val="solid"/>
            </a:ln>
          </c:spPr>
          <c:marker>
            <c:symbol val="diamond"/>
            <c:size val="10"/>
            <c:spPr>
              <a:solidFill>
                <a:srgbClr val="000000"/>
              </a:solidFill>
              <a:ln>
                <a:solidFill>
                  <a:srgbClr val="000000"/>
                </a:solidFill>
                <a:prstDash val="solid"/>
              </a:ln>
            </c:spPr>
          </c:marker>
          <c:cat>
            <c:numRef>
              <c:f>'TS11.1'!$A$11:$A$30</c:f>
              <c:numCache>
                <c:formatCode>General</c:formatCode>
                <c:ptCount val="20"/>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numCache>
            </c:numRef>
          </c:cat>
          <c:val>
            <c:numRef>
              <c:f>'TS11.1'!$D$11:$D$30</c:f>
              <c:numCache>
                <c:formatCode>0.0%</c:formatCode>
                <c:ptCount val="20"/>
                <c:pt idx="0">
                  <c:v>0.213854796536506</c:v>
                </c:pt>
                <c:pt idx="1">
                  <c:v>0.219021229207639</c:v>
                </c:pt>
                <c:pt idx="2">
                  <c:v>0.221621875460745</c:v>
                </c:pt>
                <c:pt idx="3">
                  <c:v>0.210725680650704</c:v>
                </c:pt>
                <c:pt idx="4">
                  <c:v>0.212676174840226</c:v>
                </c:pt>
                <c:pt idx="5">
                  <c:v>0.234278141425799</c:v>
                </c:pt>
                <c:pt idx="6">
                  <c:v>0.257229361154034</c:v>
                </c:pt>
                <c:pt idx="7">
                  <c:v>0.251167509997045</c:v>
                </c:pt>
                <c:pt idx="8">
                  <c:v>0.254828939597986</c:v>
                </c:pt>
                <c:pt idx="9">
                  <c:v>0.23958597944861</c:v>
                </c:pt>
                <c:pt idx="10">
                  <c:v>0.102299583820157</c:v>
                </c:pt>
                <c:pt idx="11">
                  <c:v>0.11827518971417</c:v>
                </c:pt>
                <c:pt idx="12">
                  <c:v>0.114950597495968</c:v>
                </c:pt>
                <c:pt idx="13">
                  <c:v>0.0569340764874684</c:v>
                </c:pt>
                <c:pt idx="14">
                  <c:v>0.079360747600989</c:v>
                </c:pt>
                <c:pt idx="15">
                  <c:v>0.0859013693638877</c:v>
                </c:pt>
                <c:pt idx="16">
                  <c:v>0.0907666861381574</c:v>
                </c:pt>
                <c:pt idx="17">
                  <c:v>0.109667026801773</c:v>
                </c:pt>
                <c:pt idx="18">
                  <c:v>0.164245493275265</c:v>
                </c:pt>
                <c:pt idx="19">
                  <c:v>0.208805108174151</c:v>
                </c:pt>
              </c:numCache>
            </c:numRef>
          </c:val>
          <c:smooth val="0"/>
        </c:ser>
        <c:ser>
          <c:idx val="1"/>
          <c:order val="1"/>
          <c:tx>
            <c:v>Fiscal flow (computed from bequest and gift tax data, incl. tax-exempt assets)</c:v>
          </c:tx>
          <c:spPr>
            <a:ln w="12700">
              <a:solidFill>
                <a:srgbClr val="000000"/>
              </a:solidFill>
              <a:prstDash val="solid"/>
            </a:ln>
          </c:spPr>
          <c:marker>
            <c:symbol val="square"/>
            <c:size val="8"/>
            <c:spPr>
              <a:solidFill>
                <a:srgbClr val="FFFFFF"/>
              </a:solidFill>
              <a:ln>
                <a:solidFill>
                  <a:srgbClr val="000000"/>
                </a:solidFill>
                <a:prstDash val="solid"/>
              </a:ln>
            </c:spPr>
          </c:marker>
          <c:cat>
            <c:numRef>
              <c:f>'TS11.1'!$A$11:$A$30</c:f>
              <c:numCache>
                <c:formatCode>General</c:formatCode>
                <c:ptCount val="20"/>
                <c:pt idx="0">
                  <c:v>1820.0</c:v>
                </c:pt>
                <c:pt idx="1">
                  <c:v>1830.0</c:v>
                </c:pt>
                <c:pt idx="2">
                  <c:v>1840.0</c:v>
                </c:pt>
                <c:pt idx="3">
                  <c:v>1850.0</c:v>
                </c:pt>
                <c:pt idx="4">
                  <c:v>1860.0</c:v>
                </c:pt>
                <c:pt idx="5">
                  <c:v>1870.0</c:v>
                </c:pt>
                <c:pt idx="6">
                  <c:v>1880.0</c:v>
                </c:pt>
                <c:pt idx="7">
                  <c:v>1890.0</c:v>
                </c:pt>
                <c:pt idx="8">
                  <c:v>1900.0</c:v>
                </c:pt>
                <c:pt idx="9">
                  <c:v>1910.0</c:v>
                </c:pt>
                <c:pt idx="10">
                  <c:v>1920.0</c:v>
                </c:pt>
                <c:pt idx="11">
                  <c:v>1930.0</c:v>
                </c:pt>
                <c:pt idx="12">
                  <c:v>1940.0</c:v>
                </c:pt>
                <c:pt idx="13">
                  <c:v>1950.0</c:v>
                </c:pt>
                <c:pt idx="14">
                  <c:v>1960.0</c:v>
                </c:pt>
                <c:pt idx="15">
                  <c:v>1970.0</c:v>
                </c:pt>
                <c:pt idx="16">
                  <c:v>1980.0</c:v>
                </c:pt>
                <c:pt idx="17">
                  <c:v>1990.0</c:v>
                </c:pt>
                <c:pt idx="18">
                  <c:v>2000.0</c:v>
                </c:pt>
                <c:pt idx="19">
                  <c:v>2010.0</c:v>
                </c:pt>
              </c:numCache>
            </c:numRef>
          </c:cat>
          <c:val>
            <c:numRef>
              <c:f>'TS11.1'!$E$11:$E$30</c:f>
              <c:numCache>
                <c:formatCode>0.0%</c:formatCode>
                <c:ptCount val="20"/>
                <c:pt idx="0">
                  <c:v>0.1984667005346</c:v>
                </c:pt>
                <c:pt idx="1">
                  <c:v>0.190943475901604</c:v>
                </c:pt>
                <c:pt idx="2">
                  <c:v>0.194159854216875</c:v>
                </c:pt>
                <c:pt idx="3">
                  <c:v>0.168067258529237</c:v>
                </c:pt>
                <c:pt idx="4">
                  <c:v>0.180705193103362</c:v>
                </c:pt>
                <c:pt idx="5">
                  <c:v>0.208171200868525</c:v>
                </c:pt>
                <c:pt idx="6">
                  <c:v>0.244975593831441</c:v>
                </c:pt>
                <c:pt idx="7">
                  <c:v>0.243366899419331</c:v>
                </c:pt>
                <c:pt idx="8">
                  <c:v>0.24670577894464</c:v>
                </c:pt>
                <c:pt idx="9">
                  <c:v>0.215123959578634</c:v>
                </c:pt>
                <c:pt idx="10">
                  <c:v>0.0734747833533363</c:v>
                </c:pt>
                <c:pt idx="11">
                  <c:v>0.0870819977047418</c:v>
                </c:pt>
                <c:pt idx="12">
                  <c:v>0.078899501304462</c:v>
                </c:pt>
                <c:pt idx="13">
                  <c:v>0.0383464652256097</c:v>
                </c:pt>
                <c:pt idx="14">
                  <c:v>0.0469497482065769</c:v>
                </c:pt>
                <c:pt idx="15">
                  <c:v>0.0645340429926537</c:v>
                </c:pt>
                <c:pt idx="16">
                  <c:v>0.0806445234691507</c:v>
                </c:pt>
                <c:pt idx="17">
                  <c:v>0.0956577232293533</c:v>
                </c:pt>
                <c:pt idx="18">
                  <c:v>0.143891610941793</c:v>
                </c:pt>
                <c:pt idx="19">
                  <c:v>0.181690388859758</c:v>
                </c:pt>
              </c:numCache>
            </c:numRef>
          </c:val>
          <c:smooth val="0"/>
        </c:ser>
        <c:dLbls>
          <c:showLegendKey val="0"/>
          <c:showVal val="0"/>
          <c:showCatName val="0"/>
          <c:showSerName val="0"/>
          <c:showPercent val="0"/>
          <c:showBubbleSize val="0"/>
        </c:dLbls>
        <c:marker val="1"/>
        <c:smooth val="0"/>
        <c:axId val="2146709688"/>
        <c:axId val="2139722248"/>
      </c:lineChart>
      <c:catAx>
        <c:axId val="2146709688"/>
        <c:scaling>
          <c:orientation val="minMax"/>
        </c:scaling>
        <c:delete val="0"/>
        <c:axPos val="b"/>
        <c:majorGridlines>
          <c:spPr>
            <a:ln w="12700">
              <a:solidFill>
                <a:srgbClr val="000000"/>
              </a:solidFill>
              <a:prstDash val="lgDash"/>
            </a:ln>
          </c:spPr>
        </c:majorGridlines>
        <c:title>
          <c:tx>
            <c:rich>
              <a:bodyPr/>
              <a:lstStyle/>
              <a:p>
                <a:pPr>
                  <a:defRPr sz="1000" b="0" i="0" u="none" strike="noStrike" baseline="0">
                    <a:solidFill>
                      <a:srgbClr val="000000"/>
                    </a:solidFill>
                    <a:latin typeface="Arial"/>
                    <a:ea typeface="Arial"/>
                    <a:cs typeface="Arial"/>
                  </a:defRPr>
                </a:pPr>
                <a:r>
                  <a:rPr lang="en-US" sz="1000" b="0" i="0" u="none" strike="noStrike" baseline="0">
                    <a:solidFill>
                      <a:srgbClr val="000000"/>
                    </a:solidFill>
                    <a:latin typeface="Arial"/>
                    <a:ea typeface="Arial"/>
                    <a:cs typeface="Arial"/>
                  </a:rPr>
                  <a:t>Expressed as a fraction of household disposable income (rather than national income), the annual inheritance flow is about 20% in 2010, i.e. close to its 19th century level. </a:t>
                </a:r>
                <a:r>
                  <a:rPr lang="en-US" sz="1000" b="0" i="0" u="none" strike="noStrike" baseline="0">
                    <a:solidFill>
                      <a:srgbClr val="000000"/>
                    </a:solidFill>
                    <a:latin typeface="Arial Narrow"/>
                    <a:ea typeface="Arial Narrow"/>
                    <a:cs typeface="Arial Narrow"/>
                  </a:rPr>
                  <a:t>Sources and series: see piketty.pse.ens.fr/capital21c.</a:t>
                </a:r>
                <a:endParaRPr lang="en-US" sz="1200" b="0" i="0" u="none" strike="noStrike" baseline="0">
                  <a:solidFill>
                    <a:srgbClr val="000000"/>
                  </a:solidFill>
                  <a:latin typeface="Calibri"/>
                  <a:ea typeface="Calibri"/>
                  <a:cs typeface="Calibri"/>
                </a:endParaRPr>
              </a:p>
              <a:p>
                <a:pPr>
                  <a:defRPr sz="1000" b="0" i="0" u="none" strike="noStrike" baseline="0">
                    <a:solidFill>
                      <a:srgbClr val="000000"/>
                    </a:solidFill>
                    <a:latin typeface="Arial"/>
                    <a:ea typeface="Arial"/>
                    <a:cs typeface="Arial"/>
                  </a:defRPr>
                </a:pPr>
                <a:endParaRPr lang="en-US" sz="1200" b="0" i="0" u="none" strike="noStrike" baseline="0">
                  <a:solidFill>
                    <a:srgbClr val="000000"/>
                  </a:solidFill>
                  <a:latin typeface="Calibri"/>
                  <a:ea typeface="Calibri"/>
                  <a:cs typeface="Calibri"/>
                </a:endParaRPr>
              </a:p>
            </c:rich>
          </c:tx>
          <c:layout>
            <c:manualLayout>
              <c:xMode val="edge"/>
              <c:yMode val="edge"/>
              <c:x val="0.138333333333333"/>
              <c:y val="0.89416560261048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fr-FR"/>
          </a:p>
        </c:txPr>
        <c:crossAx val="2139722248"/>
        <c:crossesAt val="0.0"/>
        <c:auto val="1"/>
        <c:lblAlgn val="ctr"/>
        <c:lblOffset val="100"/>
        <c:tickLblSkip val="2"/>
        <c:tickMarkSkip val="2"/>
        <c:noMultiLvlLbl val="0"/>
      </c:catAx>
      <c:valAx>
        <c:axId val="2139722248"/>
        <c:scaling>
          <c:orientation val="minMax"/>
          <c:max val="0.4"/>
          <c:min val="0.0"/>
        </c:scaling>
        <c:delete val="0"/>
        <c:axPos val="l"/>
        <c:majorGridlines>
          <c:spPr>
            <a:ln w="12700">
              <a:solidFill>
                <a:srgbClr val="000000"/>
              </a:solidFill>
              <a:prstDash val="lgDash"/>
            </a:ln>
          </c:spPr>
        </c:majorGridlines>
        <c:title>
          <c:tx>
            <c:rich>
              <a:bodyPr/>
              <a:lstStyle/>
              <a:p>
                <a:pPr>
                  <a:defRPr sz="1000" b="0" i="0" u="none" strike="noStrike" baseline="0">
                    <a:solidFill>
                      <a:srgbClr val="000000"/>
                    </a:solidFill>
                    <a:latin typeface="Arial Narrow"/>
                    <a:ea typeface="Arial Narrow"/>
                    <a:cs typeface="Arial Narrow"/>
                  </a:defRPr>
                </a:pPr>
                <a:r>
                  <a:rPr lang="fr-FR"/>
                  <a:t>Annual</a:t>
                </a:r>
                <a:r>
                  <a:rPr lang="fr-FR" baseline="0"/>
                  <a:t> value of inheritance and gifts (% household disposable income)</a:t>
                </a:r>
                <a:endParaRPr lang="fr-FR"/>
              </a:p>
            </c:rich>
          </c:tx>
          <c:layout>
            <c:manualLayout>
              <c:xMode val="edge"/>
              <c:yMode val="edge"/>
              <c:x val="0.00556014873140857"/>
              <c:y val="0.14744466907852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fr-FR"/>
          </a:p>
        </c:txPr>
        <c:crossAx val="2146709688"/>
        <c:crosses val="autoZero"/>
        <c:crossBetween val="midCat"/>
        <c:majorUnit val="0.04"/>
        <c:minorUnit val="0.001"/>
      </c:valAx>
      <c:spPr>
        <a:solidFill>
          <a:srgbClr val="FFFFFF"/>
        </a:solidFill>
        <a:ln w="12700">
          <a:solidFill>
            <a:srgbClr val="000000"/>
          </a:solidFill>
          <a:prstDash val="solid"/>
        </a:ln>
      </c:spPr>
    </c:plotArea>
    <c:legend>
      <c:legendPos val="r"/>
      <c:layout>
        <c:manualLayout>
          <c:xMode val="edge"/>
          <c:yMode val="edge"/>
          <c:x val="0.45"/>
          <c:y val="0.119638752926154"/>
          <c:w val="0.377777777777778"/>
          <c:h val="0.191873625594098"/>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11.9. The</a:t>
            </a:r>
            <a:r>
              <a:rPr lang="fr-FR" baseline="0"/>
              <a:t> share of inheritance in the total ressources </a:t>
            </a:r>
            <a:r>
              <a:rPr lang="fr-FR"/>
              <a:t>(inheritance</a:t>
            </a:r>
            <a:r>
              <a:rPr lang="fr-FR" baseline="0"/>
              <a:t> and work)</a:t>
            </a:r>
            <a:r>
              <a:rPr lang="fr-FR"/>
              <a:t> of</a:t>
            </a:r>
            <a:r>
              <a:rPr lang="fr-FR" baseline="0"/>
              <a:t> cohorts born in </a:t>
            </a:r>
            <a:r>
              <a:rPr lang="fr-FR"/>
              <a:t>1790-2030 </a:t>
            </a:r>
          </a:p>
        </c:rich>
      </c:tx>
      <c:layout>
        <c:manualLayout>
          <c:xMode val="edge"/>
          <c:yMode val="edge"/>
          <c:x val="0.124166666666667"/>
          <c:y val="0.0"/>
        </c:manualLayout>
      </c:layout>
      <c:overlay val="0"/>
      <c:spPr>
        <a:noFill/>
        <a:ln w="25400">
          <a:noFill/>
        </a:ln>
      </c:spPr>
    </c:title>
    <c:autoTitleDeleted val="0"/>
    <c:plotArea>
      <c:layout>
        <c:manualLayout>
          <c:layoutTarget val="inner"/>
          <c:xMode val="edge"/>
          <c:yMode val="edge"/>
          <c:x val="0.0883333333333333"/>
          <c:y val="0.130257801899593"/>
          <c:w val="0.869166666666667"/>
          <c:h val="0.712347354138399"/>
        </c:manualLayout>
      </c:layout>
      <c:lineChart>
        <c:grouping val="standard"/>
        <c:varyColors val="0"/>
        <c:ser>
          <c:idx val="1"/>
          <c:order val="0"/>
          <c:tx>
            <c:v>Share of inheritance in total average ressources as a fonction of year of birth (bequests, gifts and labor income flows capitalized at age 50) (2010-2100: g=1,7%, r=3,0%)</c:v>
          </c:tx>
          <c:spPr>
            <a:ln w="12700">
              <a:solidFill>
                <a:srgbClr val="000000"/>
              </a:solidFill>
              <a:prstDash val="solid"/>
            </a:ln>
          </c:spPr>
          <c:marker>
            <c:symbol val="square"/>
            <c:size val="8"/>
            <c:spPr>
              <a:solidFill>
                <a:srgbClr val="000000"/>
              </a:solidFill>
              <a:ln>
                <a:solidFill>
                  <a:srgbClr val="000000"/>
                </a:solidFill>
                <a:prstDash val="solid"/>
              </a:ln>
            </c:spPr>
          </c:marker>
          <c:cat>
            <c:numRef>
              <c:f>'TS11.1'!$A$8:$A$32</c:f>
              <c:numCache>
                <c:formatCode>General</c:formatCode>
                <c:ptCount val="25"/>
                <c:pt idx="0">
                  <c:v>1790.0</c:v>
                </c:pt>
                <c:pt idx="1">
                  <c:v>1800.0</c:v>
                </c:pt>
                <c:pt idx="2">
                  <c:v>1810.0</c:v>
                </c:pt>
                <c:pt idx="3">
                  <c:v>1820.0</c:v>
                </c:pt>
                <c:pt idx="4">
                  <c:v>1830.0</c:v>
                </c:pt>
                <c:pt idx="5">
                  <c:v>1840.0</c:v>
                </c:pt>
                <c:pt idx="6">
                  <c:v>1850.0</c:v>
                </c:pt>
                <c:pt idx="7">
                  <c:v>1860.0</c:v>
                </c:pt>
                <c:pt idx="8">
                  <c:v>1870.0</c:v>
                </c:pt>
                <c:pt idx="9">
                  <c:v>1880.0</c:v>
                </c:pt>
                <c:pt idx="10">
                  <c:v>1890.0</c:v>
                </c:pt>
                <c:pt idx="11">
                  <c:v>1900.0</c:v>
                </c:pt>
                <c:pt idx="12">
                  <c:v>1910.0</c:v>
                </c:pt>
                <c:pt idx="13">
                  <c:v>1920.0</c:v>
                </c:pt>
                <c:pt idx="14">
                  <c:v>1930.0</c:v>
                </c:pt>
                <c:pt idx="15">
                  <c:v>1940.0</c:v>
                </c:pt>
                <c:pt idx="16">
                  <c:v>1950.0</c:v>
                </c:pt>
                <c:pt idx="17">
                  <c:v>1960.0</c:v>
                </c:pt>
                <c:pt idx="18">
                  <c:v>1970.0</c:v>
                </c:pt>
                <c:pt idx="19">
                  <c:v>1980.0</c:v>
                </c:pt>
                <c:pt idx="20">
                  <c:v>1990.0</c:v>
                </c:pt>
                <c:pt idx="21">
                  <c:v>2000.0</c:v>
                </c:pt>
                <c:pt idx="22">
                  <c:v>2010.0</c:v>
                </c:pt>
                <c:pt idx="23">
                  <c:v>2020.0</c:v>
                </c:pt>
                <c:pt idx="24">
                  <c:v>2030.0</c:v>
                </c:pt>
              </c:numCache>
            </c:numRef>
          </c:cat>
          <c:val>
            <c:numRef>
              <c:f>'TS11.1'!$P$8:$P$32</c:f>
              <c:numCache>
                <c:formatCode>0%</c:formatCode>
                <c:ptCount val="25"/>
                <c:pt idx="0">
                  <c:v>0.242297711562697</c:v>
                </c:pt>
                <c:pt idx="1">
                  <c:v>0.234384378859174</c:v>
                </c:pt>
                <c:pt idx="2">
                  <c:v>0.25021104426622</c:v>
                </c:pt>
                <c:pt idx="3">
                  <c:v>0.241893999399317</c:v>
                </c:pt>
                <c:pt idx="4">
                  <c:v>0.24971686057724</c:v>
                </c:pt>
                <c:pt idx="5">
                  <c:v>0.244039263820859</c:v>
                </c:pt>
                <c:pt idx="6">
                  <c:v>0.233688168303139</c:v>
                </c:pt>
                <c:pt idx="7">
                  <c:v>0.220412038265565</c:v>
                </c:pt>
                <c:pt idx="8">
                  <c:v>0.213157359428544</c:v>
                </c:pt>
                <c:pt idx="9">
                  <c:v>0.194955476688926</c:v>
                </c:pt>
                <c:pt idx="10">
                  <c:v>0.150162772121761</c:v>
                </c:pt>
                <c:pt idx="11">
                  <c:v>0.105716909230786</c:v>
                </c:pt>
                <c:pt idx="12">
                  <c:v>0.103353653045133</c:v>
                </c:pt>
                <c:pt idx="13">
                  <c:v>0.0970579159882505</c:v>
                </c:pt>
                <c:pt idx="14">
                  <c:v>0.11971688174775</c:v>
                </c:pt>
                <c:pt idx="15">
                  <c:v>0.136513582933776</c:v>
                </c:pt>
                <c:pt idx="16">
                  <c:v>0.143990674611221</c:v>
                </c:pt>
                <c:pt idx="17">
                  <c:v>0.181344307160296</c:v>
                </c:pt>
                <c:pt idx="18">
                  <c:v>0.215982150628332</c:v>
                </c:pt>
                <c:pt idx="19">
                  <c:v>0.222017084495909</c:v>
                </c:pt>
                <c:pt idx="20">
                  <c:v>0.227377799095069</c:v>
                </c:pt>
                <c:pt idx="21">
                  <c:v>0.219597223592517</c:v>
                </c:pt>
                <c:pt idx="22">
                  <c:v>0.22714331881863</c:v>
                </c:pt>
                <c:pt idx="23">
                  <c:v>0.238297082248301</c:v>
                </c:pt>
                <c:pt idx="24">
                  <c:v>0.240617462295231</c:v>
                </c:pt>
              </c:numCache>
            </c:numRef>
          </c:val>
          <c:smooth val="0"/>
        </c:ser>
        <c:dLbls>
          <c:showLegendKey val="0"/>
          <c:showVal val="0"/>
          <c:showCatName val="0"/>
          <c:showSerName val="0"/>
          <c:showPercent val="0"/>
          <c:showBubbleSize val="0"/>
        </c:dLbls>
        <c:marker val="1"/>
        <c:smooth val="0"/>
        <c:axId val="2146756232"/>
        <c:axId val="2139271048"/>
      </c:lineChart>
      <c:catAx>
        <c:axId val="2146756232"/>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000" b="0" i="0" u="none" strike="noStrike" baseline="0">
                    <a:solidFill>
                      <a:srgbClr val="000000"/>
                    </a:solidFill>
                    <a:latin typeface="Arial"/>
                    <a:ea typeface="Arial"/>
                    <a:cs typeface="Arial"/>
                  </a:rPr>
                  <a:t>Inheritance made about 25% of the ressources of 19th century cohorts, down to less than 10% for cohorts born in 1910-1920 (who should have inherited in 1950-1960). </a:t>
                </a:r>
                <a:r>
                  <a:rPr lang="en-US" sz="1200" b="0" i="0" u="none" strike="noStrike" baseline="0">
                    <a:latin typeface="Calibri"/>
                    <a:ea typeface="Calibri"/>
                    <a:cs typeface="Calibri"/>
                  </a:rPr>
                  <a:t>Sources and series: see piketty.pse.ens.fr/capital21c. </a:t>
                </a:r>
              </a:p>
              <a:p>
                <a:pPr>
                  <a:defRPr sz="1000" b="0" i="0" u="none" strike="noStrike" baseline="0">
                    <a:solidFill>
                      <a:srgbClr val="000000"/>
                    </a:solidFill>
                    <a:latin typeface="Arial"/>
                    <a:ea typeface="Arial"/>
                    <a:cs typeface="Arial"/>
                  </a:defRPr>
                </a:pPr>
                <a:endParaRPr lang="en-US" sz="1200" b="0" i="0" u="none" strike="noStrike" baseline="0">
                  <a:latin typeface="Calibri"/>
                  <a:ea typeface="Calibri"/>
                  <a:cs typeface="Calibri"/>
                </a:endParaRPr>
              </a:p>
            </c:rich>
          </c:tx>
          <c:layout>
            <c:manualLayout>
              <c:xMode val="edge"/>
              <c:yMode val="edge"/>
              <c:x val="0.145850721784777"/>
              <c:y val="0.901351351351351"/>
            </c:manualLayout>
          </c:layout>
          <c:overlay val="0"/>
          <c:spPr>
            <a:noFill/>
            <a:ln w="25400">
              <a:noFill/>
            </a:ln>
          </c:spPr>
        </c:title>
        <c:numFmt formatCode="General" sourceLinked="0"/>
        <c:majorTickMark val="out"/>
        <c:minorTickMark val="none"/>
        <c:tickLblPos val="nextTo"/>
        <c:spPr>
          <a:ln w="12700">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39271048"/>
        <c:crossesAt val="0.0"/>
        <c:auto val="1"/>
        <c:lblAlgn val="ctr"/>
        <c:lblOffset val="100"/>
        <c:tickLblSkip val="2"/>
        <c:tickMarkSkip val="2"/>
        <c:noMultiLvlLbl val="0"/>
      </c:catAx>
      <c:valAx>
        <c:axId val="2139271048"/>
        <c:scaling>
          <c:orientation val="minMax"/>
          <c:max val="0.36"/>
          <c:min val="0.04"/>
        </c:scaling>
        <c:delete val="0"/>
        <c:axPos val="l"/>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Share of inheritance of the total ressources of each cohort</a:t>
                </a:r>
              </a:p>
            </c:rich>
          </c:tx>
          <c:layout>
            <c:manualLayout>
              <c:xMode val="edge"/>
              <c:yMode val="edge"/>
              <c:x val="0.0"/>
              <c:y val="0.18453199262254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6756232"/>
        <c:crosses val="autoZero"/>
        <c:crossBetween val="midCat"/>
        <c:majorUnit val="0.04"/>
        <c:minorUnit val="0.0032"/>
      </c:valAx>
      <c:spPr>
        <a:solidFill>
          <a:srgbClr val="FFFFFF"/>
        </a:solidFill>
        <a:ln w="12700">
          <a:solidFill>
            <a:srgbClr val="000000"/>
          </a:solidFill>
          <a:prstDash val="solid"/>
        </a:ln>
      </c:spPr>
    </c:plotArea>
    <c:legend>
      <c:legendPos val="r"/>
      <c:layout>
        <c:manualLayout>
          <c:xMode val="edge"/>
          <c:yMode val="edge"/>
          <c:x val="0.277777777777778"/>
          <c:y val="0.160169184932964"/>
          <c:w val="0.476388888888889"/>
          <c:h val="0.209932255089736"/>
        </c:manualLayout>
      </c:layout>
      <c:overlay val="0"/>
      <c:spPr>
        <a:solidFill>
          <a:srgbClr val="FFFFFF"/>
        </a:solidFill>
        <a:ln w="12700">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4.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5.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7.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8.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20.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2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2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2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1313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91313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91313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1313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1313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1313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1313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91313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H116"/>
  <sheetViews>
    <sheetView workbookViewId="0">
      <selection activeCell="A19" sqref="A19:H21"/>
    </sheetView>
  </sheetViews>
  <sheetFormatPr baseColWidth="10" defaultColWidth="11.6640625" defaultRowHeight="15" x14ac:dyDescent="0"/>
  <cols>
    <col min="1" max="1" width="25.83203125" style="4" customWidth="1"/>
    <col min="2" max="8" width="13.6640625" style="4" customWidth="1"/>
    <col min="9" max="12" width="10.6640625" style="4" customWidth="1"/>
    <col min="13" max="17" width="8.6640625" style="4" customWidth="1"/>
    <col min="18" max="16384" width="11.6640625" style="4"/>
  </cols>
  <sheetData>
    <row r="2" spans="1:8" s="2" customFormat="1" ht="15" customHeight="1" thickBot="1">
      <c r="A2" s="1"/>
      <c r="B2" s="1"/>
      <c r="C2" s="1"/>
    </row>
    <row r="3" spans="1:8" s="2" customFormat="1" ht="30" customHeight="1" thickTop="1">
      <c r="A3" s="93" t="s">
        <v>51</v>
      </c>
      <c r="B3" s="94"/>
      <c r="C3" s="94"/>
      <c r="D3" s="94"/>
      <c r="E3" s="94"/>
      <c r="F3" s="94"/>
      <c r="G3" s="94"/>
      <c r="H3" s="95"/>
    </row>
    <row r="4" spans="1:8" s="3" customFormat="1" ht="15" customHeight="1" thickBot="1">
      <c r="A4" s="96"/>
      <c r="B4" s="97"/>
      <c r="C4" s="97"/>
      <c r="D4" s="97"/>
      <c r="E4" s="97"/>
      <c r="F4" s="97"/>
      <c r="G4" s="97"/>
      <c r="H4" s="98"/>
    </row>
    <row r="5" spans="1:8" s="3" customFormat="1" ht="40" customHeight="1">
      <c r="A5" s="82" t="s">
        <v>52</v>
      </c>
      <c r="B5" s="99" t="s">
        <v>53</v>
      </c>
      <c r="C5" s="99" t="s">
        <v>54</v>
      </c>
      <c r="D5" s="99" t="s">
        <v>55</v>
      </c>
      <c r="E5" s="99" t="s">
        <v>56</v>
      </c>
      <c r="F5" s="99" t="s">
        <v>57</v>
      </c>
      <c r="G5" s="99" t="s">
        <v>58</v>
      </c>
      <c r="H5" s="101" t="s">
        <v>59</v>
      </c>
    </row>
    <row r="6" spans="1:8" s="2" customFormat="1" ht="40" customHeight="1" thickBot="1">
      <c r="A6" s="83"/>
      <c r="B6" s="100"/>
      <c r="C6" s="100"/>
      <c r="D6" s="100"/>
      <c r="E6" s="100"/>
      <c r="F6" s="100"/>
      <c r="G6" s="100"/>
      <c r="H6" s="102"/>
    </row>
    <row r="7" spans="1:8" s="2" customFormat="1" ht="25" customHeight="1">
      <c r="A7" s="18">
        <v>1820</v>
      </c>
      <c r="B7" s="36">
        <v>0.28999999999999998</v>
      </c>
      <c r="C7" s="36">
        <v>0.37</v>
      </c>
      <c r="D7" s="36">
        <v>0.47</v>
      </c>
      <c r="E7" s="36">
        <v>1</v>
      </c>
      <c r="F7" s="36">
        <v>1.34</v>
      </c>
      <c r="G7" s="36">
        <v>1.48</v>
      </c>
      <c r="H7" s="19">
        <v>1.53</v>
      </c>
    </row>
    <row r="8" spans="1:8" s="2" customFormat="1" ht="25" customHeight="1">
      <c r="A8" s="18">
        <v>1850</v>
      </c>
      <c r="B8" s="37">
        <v>0.28000000000000003</v>
      </c>
      <c r="C8" s="37">
        <v>0.37</v>
      </c>
      <c r="D8" s="37">
        <v>0.52</v>
      </c>
      <c r="E8" s="37">
        <v>1</v>
      </c>
      <c r="F8" s="37">
        <v>1.28</v>
      </c>
      <c r="G8" s="37">
        <v>1.44</v>
      </c>
      <c r="H8" s="19">
        <v>1.42</v>
      </c>
    </row>
    <row r="9" spans="1:8" s="2" customFormat="1" ht="25" customHeight="1">
      <c r="A9" s="18">
        <v>1880</v>
      </c>
      <c r="B9" s="37">
        <v>0.3</v>
      </c>
      <c r="C9" s="37">
        <v>0.39</v>
      </c>
      <c r="D9" s="37">
        <v>0.61</v>
      </c>
      <c r="E9" s="37">
        <v>1</v>
      </c>
      <c r="F9" s="37">
        <v>1.48</v>
      </c>
      <c r="G9" s="37">
        <v>1.66</v>
      </c>
      <c r="H9" s="19">
        <v>2.2000000000000002</v>
      </c>
    </row>
    <row r="10" spans="1:8" ht="25" customHeight="1">
      <c r="A10" s="20">
        <v>1902</v>
      </c>
      <c r="B10" s="38">
        <v>0.2550706817147349</v>
      </c>
      <c r="C10" s="38">
        <v>0.56589268793875647</v>
      </c>
      <c r="D10" s="38">
        <v>0.65</v>
      </c>
      <c r="E10" s="38">
        <v>1</v>
      </c>
      <c r="F10" s="38">
        <v>1.7213431853607724</v>
      </c>
      <c r="G10" s="38">
        <v>1.7560124776568264</v>
      </c>
      <c r="H10" s="21">
        <v>2.38</v>
      </c>
    </row>
    <row r="11" spans="1:8" ht="25" customHeight="1">
      <c r="A11" s="34">
        <v>1912</v>
      </c>
      <c r="B11" s="39">
        <v>0.23153921407672157</v>
      </c>
      <c r="C11" s="39">
        <v>0.5419961647693009</v>
      </c>
      <c r="D11" s="39">
        <v>0.72</v>
      </c>
      <c r="E11" s="39">
        <v>1</v>
      </c>
      <c r="F11" s="39">
        <v>1.5791314074218268</v>
      </c>
      <c r="G11" s="39">
        <v>1.78</v>
      </c>
      <c r="H11" s="35">
        <v>2.57</v>
      </c>
    </row>
    <row r="12" spans="1:8" ht="25" customHeight="1">
      <c r="A12" s="22">
        <v>1931</v>
      </c>
      <c r="B12" s="37">
        <v>0.22167585744561355</v>
      </c>
      <c r="C12" s="37">
        <v>0.59479069538630958</v>
      </c>
      <c r="D12" s="37">
        <v>0.76888821401882079</v>
      </c>
      <c r="E12" s="37">
        <v>1</v>
      </c>
      <c r="F12" s="37">
        <v>1.2272524672933001</v>
      </c>
      <c r="G12" s="37">
        <v>1.37059705488054</v>
      </c>
      <c r="H12" s="19">
        <v>1.4301895973101499</v>
      </c>
    </row>
    <row r="13" spans="1:8" ht="25" customHeight="1">
      <c r="A13" s="22">
        <v>1947</v>
      </c>
      <c r="B13" s="37">
        <v>0.23324188861302864</v>
      </c>
      <c r="C13" s="37">
        <v>0.52070902795895579</v>
      </c>
      <c r="D13" s="37">
        <v>0.77203982844212793</v>
      </c>
      <c r="E13" s="37">
        <v>1</v>
      </c>
      <c r="F13" s="37">
        <v>0.98584816235169825</v>
      </c>
      <c r="G13" s="37">
        <v>0.75545561224912749</v>
      </c>
      <c r="H13" s="19">
        <v>0.62290015141089261</v>
      </c>
    </row>
    <row r="14" spans="1:8" ht="25" customHeight="1">
      <c r="A14" s="20">
        <v>1960</v>
      </c>
      <c r="B14" s="38">
        <v>0.28466877710712885</v>
      </c>
      <c r="C14" s="38">
        <v>0.5244892534523472</v>
      </c>
      <c r="D14" s="38">
        <v>0.73580949697110254</v>
      </c>
      <c r="E14" s="38">
        <v>1</v>
      </c>
      <c r="F14" s="38">
        <v>1.1004982381885857</v>
      </c>
      <c r="G14" s="38">
        <v>1.0128793668384288</v>
      </c>
      <c r="H14" s="21">
        <v>0.87417258070138715</v>
      </c>
    </row>
    <row r="15" spans="1:8" ht="25" customHeight="1">
      <c r="A15" s="34">
        <v>1984</v>
      </c>
      <c r="B15" s="39">
        <v>0.19471621986509902</v>
      </c>
      <c r="C15" s="39">
        <v>0.54918056216835387</v>
      </c>
      <c r="D15" s="39">
        <v>0.82679435869931484</v>
      </c>
      <c r="E15" s="39">
        <v>1</v>
      </c>
      <c r="F15" s="39">
        <v>1.1792712203015403</v>
      </c>
      <c r="G15" s="39">
        <v>1.133394380047942</v>
      </c>
      <c r="H15" s="35">
        <v>1.0456421705852985</v>
      </c>
    </row>
    <row r="16" spans="1:8" ht="25" customHeight="1">
      <c r="A16" s="22">
        <v>2000</v>
      </c>
      <c r="B16" s="37">
        <v>0.19112758222682738</v>
      </c>
      <c r="C16" s="37">
        <v>0.45542299996615931</v>
      </c>
      <c r="D16" s="37">
        <v>0.65988142333217392</v>
      </c>
      <c r="E16" s="37">
        <v>1</v>
      </c>
      <c r="F16" s="37">
        <v>1.224071015674566</v>
      </c>
      <c r="G16" s="37">
        <v>1.2110105630767418</v>
      </c>
      <c r="H16" s="19">
        <v>1.1839070091627095</v>
      </c>
    </row>
    <row r="17" spans="1:8" ht="25" customHeight="1" thickBot="1">
      <c r="A17" s="23">
        <v>2010</v>
      </c>
      <c r="B17" s="40">
        <v>0.25341846271563373</v>
      </c>
      <c r="C17" s="40">
        <v>0.42274869368934392</v>
      </c>
      <c r="D17" s="40">
        <v>0.74424894892617344</v>
      </c>
      <c r="E17" s="40">
        <v>1</v>
      </c>
      <c r="F17" s="40">
        <v>1.1086154925624518</v>
      </c>
      <c r="G17" s="40">
        <v>1.056504505344108</v>
      </c>
      <c r="H17" s="24">
        <v>1.3425935329526599</v>
      </c>
    </row>
    <row r="18" spans="1:8" ht="15" customHeight="1" thickTop="1" thickBot="1">
      <c r="A18" s="5"/>
      <c r="B18" s="5"/>
      <c r="C18" s="5"/>
    </row>
    <row r="19" spans="1:8" ht="15" customHeight="1" thickTop="1">
      <c r="A19" s="84" t="s">
        <v>60</v>
      </c>
      <c r="B19" s="85"/>
      <c r="C19" s="85"/>
      <c r="D19" s="85"/>
      <c r="E19" s="85"/>
      <c r="F19" s="85"/>
      <c r="G19" s="85"/>
      <c r="H19" s="86"/>
    </row>
    <row r="20" spans="1:8" ht="15" customHeight="1">
      <c r="A20" s="87"/>
      <c r="B20" s="88"/>
      <c r="C20" s="88"/>
      <c r="D20" s="88"/>
      <c r="E20" s="88"/>
      <c r="F20" s="88"/>
      <c r="G20" s="88"/>
      <c r="H20" s="89"/>
    </row>
    <row r="21" spans="1:8" ht="15" customHeight="1" thickBot="1">
      <c r="A21" s="90"/>
      <c r="B21" s="91"/>
      <c r="C21" s="91"/>
      <c r="D21" s="91"/>
      <c r="E21" s="91"/>
      <c r="F21" s="91"/>
      <c r="G21" s="91"/>
      <c r="H21" s="92"/>
    </row>
    <row r="22" spans="1:8" ht="15" customHeight="1" thickTop="1">
      <c r="A22" s="5"/>
      <c r="B22" s="5"/>
      <c r="C22" s="5"/>
    </row>
    <row r="23" spans="1:8" ht="15" customHeight="1">
      <c r="A23" s="5"/>
      <c r="B23" s="5"/>
      <c r="C23" s="5"/>
    </row>
    <row r="24" spans="1:8" ht="15" customHeight="1">
      <c r="A24" s="5" t="s">
        <v>19</v>
      </c>
      <c r="B24" s="5"/>
      <c r="C24" s="5"/>
    </row>
    <row r="25" spans="1:8" ht="15" customHeight="1">
      <c r="A25" s="5"/>
      <c r="B25" s="5"/>
      <c r="C25" s="5"/>
    </row>
    <row r="26" spans="1:8" ht="15" customHeight="1">
      <c r="A26" s="5"/>
      <c r="B26" s="5"/>
      <c r="C26" s="5"/>
    </row>
    <row r="27" spans="1:8">
      <c r="A27" s="5"/>
      <c r="B27" s="5"/>
      <c r="C27" s="5"/>
    </row>
    <row r="28" spans="1:8">
      <c r="A28" s="5"/>
      <c r="B28" s="5"/>
      <c r="C28" s="5"/>
    </row>
    <row r="29" spans="1:8">
      <c r="A29" s="5"/>
      <c r="B29" s="5"/>
      <c r="C29" s="5"/>
    </row>
    <row r="30" spans="1:8">
      <c r="A30" s="5"/>
      <c r="B30" s="5"/>
      <c r="C30" s="5"/>
    </row>
    <row r="31" spans="1:8">
      <c r="A31" s="5"/>
      <c r="B31" s="5"/>
      <c r="C31" s="5"/>
    </row>
    <row r="32" spans="1:8">
      <c r="A32" s="5"/>
      <c r="B32" s="5"/>
      <c r="C32" s="5"/>
    </row>
    <row r="33" spans="1:3">
      <c r="A33" s="5"/>
      <c r="B33" s="5"/>
      <c r="C33" s="5"/>
    </row>
    <row r="34" spans="1:3">
      <c r="A34" s="5"/>
      <c r="B34" s="5"/>
      <c r="C34" s="5"/>
    </row>
    <row r="35" spans="1:3">
      <c r="A35" s="5"/>
      <c r="B35" s="5"/>
      <c r="C35" s="5"/>
    </row>
    <row r="36" spans="1:3">
      <c r="A36" s="5"/>
      <c r="B36" s="5"/>
      <c r="C36" s="5"/>
    </row>
    <row r="37" spans="1:3">
      <c r="A37" s="5"/>
      <c r="B37" s="5"/>
      <c r="C37" s="5"/>
    </row>
    <row r="38" spans="1:3">
      <c r="A38" s="5"/>
      <c r="B38" s="5"/>
      <c r="C38" s="5"/>
    </row>
    <row r="39" spans="1:3">
      <c r="A39" s="5"/>
      <c r="B39" s="5"/>
      <c r="C39" s="5"/>
    </row>
    <row r="40" spans="1:3">
      <c r="A40" s="5"/>
      <c r="B40" s="5"/>
      <c r="C40" s="5"/>
    </row>
    <row r="41" spans="1:3">
      <c r="A41" s="5"/>
      <c r="B41" s="5"/>
      <c r="C41" s="5"/>
    </row>
    <row r="42" spans="1:3">
      <c r="A42" s="5"/>
      <c r="B42" s="5"/>
      <c r="C42" s="5"/>
    </row>
    <row r="43" spans="1:3">
      <c r="A43" s="5"/>
      <c r="B43" s="5"/>
      <c r="C43" s="5"/>
    </row>
    <row r="44" spans="1:3">
      <c r="A44" s="5"/>
      <c r="B44" s="5"/>
      <c r="C44" s="5"/>
    </row>
    <row r="45" spans="1:3">
      <c r="A45" s="5"/>
      <c r="B45" s="5"/>
      <c r="C45" s="5"/>
    </row>
    <row r="46" spans="1:3">
      <c r="A46" s="5"/>
      <c r="B46" s="5"/>
      <c r="C46" s="5"/>
    </row>
    <row r="47" spans="1:3">
      <c r="A47" s="5"/>
      <c r="B47" s="5"/>
      <c r="C47" s="5"/>
    </row>
    <row r="48" spans="1:3">
      <c r="A48" s="5"/>
      <c r="B48" s="5"/>
      <c r="C48" s="5"/>
    </row>
    <row r="49" spans="1:3">
      <c r="A49" s="5"/>
      <c r="B49" s="5"/>
      <c r="C49" s="5"/>
    </row>
    <row r="50" spans="1:3">
      <c r="A50" s="5"/>
      <c r="B50" s="5"/>
      <c r="C50" s="5"/>
    </row>
    <row r="51" spans="1:3">
      <c r="A51" s="5"/>
      <c r="B51" s="5"/>
      <c r="C51" s="5"/>
    </row>
    <row r="52" spans="1:3">
      <c r="A52" s="5"/>
      <c r="B52" s="5"/>
      <c r="C52" s="5"/>
    </row>
    <row r="53" spans="1:3">
      <c r="A53" s="5"/>
      <c r="B53" s="5"/>
      <c r="C53" s="5"/>
    </row>
    <row r="54" spans="1:3">
      <c r="A54" s="5"/>
      <c r="B54" s="5"/>
      <c r="C54" s="5"/>
    </row>
    <row r="55" spans="1:3">
      <c r="A55" s="5"/>
      <c r="B55" s="5"/>
      <c r="C55" s="5"/>
    </row>
    <row r="56" spans="1:3">
      <c r="A56" s="5"/>
      <c r="B56" s="5"/>
      <c r="C56" s="5"/>
    </row>
    <row r="57" spans="1:3">
      <c r="A57" s="5"/>
      <c r="B57" s="5"/>
      <c r="C57" s="5"/>
    </row>
    <row r="58" spans="1:3">
      <c r="A58" s="5"/>
      <c r="B58" s="5"/>
      <c r="C58" s="5"/>
    </row>
    <row r="59" spans="1:3">
      <c r="A59" s="5"/>
    </row>
    <row r="60" spans="1:3">
      <c r="A60" s="5"/>
    </row>
    <row r="61" spans="1:3">
      <c r="A61" s="5"/>
    </row>
    <row r="62" spans="1:3">
      <c r="A62" s="5"/>
    </row>
    <row r="63" spans="1:3">
      <c r="A63" s="5"/>
    </row>
    <row r="64" spans="1:3">
      <c r="A64" s="5"/>
    </row>
    <row r="65" spans="1:1">
      <c r="A65" s="5"/>
    </row>
    <row r="66" spans="1:1">
      <c r="A66" s="5"/>
    </row>
    <row r="67" spans="1:1">
      <c r="A67" s="5"/>
    </row>
    <row r="68" spans="1:1">
      <c r="A68" s="5"/>
    </row>
    <row r="69" spans="1:1">
      <c r="A69" s="5"/>
    </row>
    <row r="70" spans="1:1">
      <c r="A70" s="5"/>
    </row>
    <row r="71" spans="1:1">
      <c r="A71" s="5"/>
    </row>
    <row r="72" spans="1:1">
      <c r="A72" s="5"/>
    </row>
    <row r="73" spans="1:1">
      <c r="A73" s="5"/>
    </row>
    <row r="74" spans="1:1">
      <c r="A74" s="5"/>
    </row>
    <row r="75" spans="1:1">
      <c r="A75" s="5"/>
    </row>
    <row r="76" spans="1:1">
      <c r="A76" s="5"/>
    </row>
    <row r="77" spans="1:1">
      <c r="A77" s="5"/>
    </row>
    <row r="78" spans="1:1">
      <c r="A78" s="5"/>
    </row>
    <row r="79" spans="1:1">
      <c r="A79" s="5"/>
    </row>
    <row r="80" spans="1:1">
      <c r="A80" s="5"/>
    </row>
    <row r="81" spans="1:1">
      <c r="A81" s="5"/>
    </row>
    <row r="82" spans="1:1">
      <c r="A82" s="5"/>
    </row>
    <row r="83" spans="1:1">
      <c r="A83" s="5"/>
    </row>
    <row r="84" spans="1:1">
      <c r="A84" s="5"/>
    </row>
    <row r="85" spans="1:1">
      <c r="A85" s="5"/>
    </row>
    <row r="86" spans="1:1">
      <c r="A86" s="5"/>
    </row>
    <row r="87" spans="1:1">
      <c r="A87" s="5"/>
    </row>
    <row r="88" spans="1:1">
      <c r="A88" s="5"/>
    </row>
    <row r="89" spans="1:1">
      <c r="A89" s="5"/>
    </row>
    <row r="90" spans="1:1">
      <c r="A90" s="5"/>
    </row>
    <row r="91" spans="1:1">
      <c r="A91" s="5"/>
    </row>
    <row r="92" spans="1:1">
      <c r="A92" s="5"/>
    </row>
    <row r="93" spans="1:1">
      <c r="A93" s="5"/>
    </row>
    <row r="94" spans="1:1">
      <c r="A94" s="5"/>
    </row>
    <row r="95" spans="1:1">
      <c r="A95" s="5"/>
    </row>
    <row r="96" spans="1:1">
      <c r="A96" s="5"/>
    </row>
    <row r="97" spans="1:1">
      <c r="A97" s="5"/>
    </row>
    <row r="98" spans="1:1">
      <c r="A98" s="5"/>
    </row>
    <row r="99" spans="1:1">
      <c r="A99" s="5"/>
    </row>
    <row r="100" spans="1:1">
      <c r="A100" s="5"/>
    </row>
    <row r="101" spans="1:1">
      <c r="A101" s="5"/>
    </row>
    <row r="102" spans="1:1">
      <c r="A102" s="5"/>
    </row>
    <row r="103" spans="1:1">
      <c r="A103" s="5"/>
    </row>
    <row r="104" spans="1:1">
      <c r="A104" s="5"/>
    </row>
    <row r="105" spans="1:1">
      <c r="A105" s="5"/>
    </row>
    <row r="106" spans="1:1">
      <c r="A106" s="5"/>
    </row>
    <row r="107" spans="1:1">
      <c r="A107" s="5"/>
    </row>
    <row r="108" spans="1:1">
      <c r="A108" s="5"/>
    </row>
    <row r="109" spans="1:1">
      <c r="A109" s="5"/>
    </row>
    <row r="110" spans="1:1">
      <c r="A110" s="5"/>
    </row>
    <row r="111" spans="1:1">
      <c r="A111" s="5"/>
    </row>
    <row r="112" spans="1:1">
      <c r="A112" s="5"/>
    </row>
    <row r="113" spans="1:1">
      <c r="A113" s="5"/>
    </row>
    <row r="114" spans="1:1">
      <c r="A114" s="5"/>
    </row>
    <row r="115" spans="1:1">
      <c r="A115" s="5"/>
    </row>
    <row r="116" spans="1:1">
      <c r="A116" s="5"/>
    </row>
  </sheetData>
  <dataConsolidate/>
  <mergeCells count="11">
    <mergeCell ref="A5:A6"/>
    <mergeCell ref="A19:H21"/>
    <mergeCell ref="A3:H3"/>
    <mergeCell ref="A4:H4"/>
    <mergeCell ref="B5:B6"/>
    <mergeCell ref="C5:C6"/>
    <mergeCell ref="D5:D6"/>
    <mergeCell ref="E5:E6"/>
    <mergeCell ref="F5:F6"/>
    <mergeCell ref="G5:G6"/>
    <mergeCell ref="H5:H6"/>
  </mergeCells>
  <phoneticPr fontId="12"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M49"/>
  <sheetViews>
    <sheetView workbookViewId="0">
      <pane xSplit="1" ySplit="7" topLeftCell="B13" activePane="bottomRight" state="frozen"/>
      <selection pane="topRight" activeCell="B1" sqref="B1"/>
      <selection pane="bottomLeft" activeCell="A10" sqref="A10"/>
      <selection pane="bottomRight"/>
    </sheetView>
  </sheetViews>
  <sheetFormatPr baseColWidth="10" defaultRowHeight="12" x14ac:dyDescent="0"/>
  <cols>
    <col min="1" max="15" width="10.83203125" customWidth="1"/>
    <col min="16" max="16" width="16.83203125" customWidth="1"/>
    <col min="17" max="17" width="10.83203125" customWidth="1"/>
    <col min="18" max="20" width="20.83203125" customWidth="1"/>
    <col min="21" max="22" width="10.83203125" customWidth="1"/>
    <col min="23" max="24" width="20.83203125" customWidth="1"/>
    <col min="25" max="25" width="10.83203125" customWidth="1"/>
  </cols>
  <sheetData>
    <row r="2" spans="1:39" ht="13" thickBot="1"/>
    <row r="3" spans="1:39" ht="16" customHeight="1" thickTop="1">
      <c r="A3" s="104" t="s">
        <v>61</v>
      </c>
      <c r="B3" s="105"/>
      <c r="C3" s="105"/>
      <c r="D3" s="105"/>
      <c r="E3" s="105"/>
      <c r="F3" s="105"/>
      <c r="G3" s="105"/>
      <c r="H3" s="105"/>
      <c r="I3" s="105"/>
      <c r="J3" s="105"/>
      <c r="K3" s="105"/>
      <c r="L3" s="105"/>
      <c r="M3" s="106"/>
      <c r="N3" s="51"/>
      <c r="O3" s="113" t="s">
        <v>80</v>
      </c>
      <c r="P3" s="113"/>
      <c r="Q3" s="113"/>
      <c r="R3" s="113"/>
      <c r="S3" s="113"/>
      <c r="T3" s="113"/>
      <c r="U3" s="113"/>
      <c r="V3" s="113"/>
      <c r="W3" s="113"/>
      <c r="X3" s="113"/>
      <c r="Y3" s="54"/>
    </row>
    <row r="4" spans="1:39" ht="15">
      <c r="A4" s="107"/>
      <c r="B4" s="108"/>
      <c r="C4" s="108"/>
      <c r="D4" s="108"/>
      <c r="E4" s="108"/>
      <c r="F4" s="108"/>
      <c r="G4" s="108"/>
      <c r="H4" s="108"/>
      <c r="I4" s="108"/>
      <c r="J4" s="108"/>
      <c r="K4" s="108"/>
      <c r="L4" s="108"/>
      <c r="M4" s="109"/>
      <c r="N4" s="51"/>
      <c r="O4" s="114"/>
      <c r="P4" s="114"/>
      <c r="Q4" s="114"/>
      <c r="R4" s="114"/>
      <c r="S4" s="114"/>
      <c r="T4" s="114"/>
      <c r="U4" s="114"/>
      <c r="V4" s="114"/>
      <c r="W4" s="114"/>
      <c r="X4" s="114"/>
      <c r="Y4" s="54"/>
    </row>
    <row r="5" spans="1:39" ht="16" thickBot="1">
      <c r="A5" s="110"/>
      <c r="B5" s="111"/>
      <c r="C5" s="111"/>
      <c r="D5" s="111"/>
      <c r="E5" s="111"/>
      <c r="F5" s="111"/>
      <c r="G5" s="111"/>
      <c r="H5" s="111"/>
      <c r="I5" s="111"/>
      <c r="J5" s="111"/>
      <c r="K5" s="111"/>
      <c r="L5" s="111"/>
      <c r="M5" s="112"/>
      <c r="N5" s="51"/>
      <c r="O5" s="115"/>
      <c r="P5" s="115"/>
      <c r="Q5" s="115"/>
      <c r="R5" s="115"/>
      <c r="S5" s="115"/>
      <c r="T5" s="115"/>
      <c r="U5" s="115"/>
      <c r="V5" s="115"/>
      <c r="W5" s="115"/>
      <c r="X5" s="115"/>
      <c r="Y5" s="54"/>
    </row>
    <row r="6" spans="1:39" ht="14" thickTop="1" thickBot="1">
      <c r="O6" s="69"/>
      <c r="P6" s="69"/>
      <c r="Q6" s="69"/>
      <c r="R6" s="69"/>
      <c r="S6" s="69"/>
      <c r="T6" s="69"/>
      <c r="U6" s="69"/>
      <c r="V6" s="69"/>
      <c r="W6" s="69"/>
      <c r="X6" s="69"/>
    </row>
    <row r="7" spans="1:39" ht="98" thickTop="1" thickBot="1">
      <c r="A7" s="67"/>
      <c r="B7" s="79" t="s">
        <v>82</v>
      </c>
      <c r="C7" s="79" t="s">
        <v>83</v>
      </c>
      <c r="D7" s="79" t="s">
        <v>84</v>
      </c>
      <c r="E7" s="79" t="s">
        <v>62</v>
      </c>
      <c r="F7" s="79" t="s">
        <v>63</v>
      </c>
      <c r="G7" s="79" t="s">
        <v>67</v>
      </c>
      <c r="H7" s="79" t="s">
        <v>68</v>
      </c>
      <c r="I7" s="79" t="s">
        <v>69</v>
      </c>
      <c r="J7" s="79" t="s">
        <v>72</v>
      </c>
      <c r="K7" s="79" t="s">
        <v>64</v>
      </c>
      <c r="L7" s="79" t="s">
        <v>65</v>
      </c>
      <c r="M7" s="79" t="s">
        <v>66</v>
      </c>
      <c r="N7" s="52"/>
      <c r="O7" s="67"/>
      <c r="P7" s="80" t="s">
        <v>85</v>
      </c>
      <c r="Q7" s="80" t="s">
        <v>86</v>
      </c>
      <c r="R7" s="79" t="s">
        <v>87</v>
      </c>
      <c r="S7" s="79" t="s">
        <v>88</v>
      </c>
      <c r="T7" s="80" t="s">
        <v>89</v>
      </c>
      <c r="U7" s="80" t="s">
        <v>90</v>
      </c>
      <c r="V7" s="80" t="s">
        <v>91</v>
      </c>
      <c r="W7" s="79" t="s">
        <v>92</v>
      </c>
      <c r="X7" s="80" t="s">
        <v>93</v>
      </c>
      <c r="Z7" s="12"/>
      <c r="AA7" s="12"/>
      <c r="AB7" s="12" t="s">
        <v>73</v>
      </c>
      <c r="AC7" s="12"/>
      <c r="AD7" s="12"/>
      <c r="AE7" s="12"/>
      <c r="AF7" s="12"/>
      <c r="AG7" s="12"/>
      <c r="AH7" s="12"/>
      <c r="AI7" s="12"/>
      <c r="AJ7" s="12"/>
      <c r="AK7" s="12"/>
      <c r="AL7" s="12"/>
      <c r="AM7" s="12"/>
    </row>
    <row r="8" spans="1:39" ht="12" customHeight="1" thickTop="1">
      <c r="A8" s="56">
        <v>1790</v>
      </c>
      <c r="B8" s="57"/>
      <c r="C8" s="57"/>
      <c r="D8" s="57"/>
      <c r="E8" s="57"/>
      <c r="F8" s="57"/>
      <c r="G8" s="57"/>
      <c r="H8" s="57"/>
      <c r="I8" s="57"/>
      <c r="J8" s="57"/>
      <c r="K8" s="57"/>
      <c r="L8" s="57"/>
      <c r="M8" s="57"/>
      <c r="N8" s="13"/>
      <c r="O8" s="56">
        <v>1790</v>
      </c>
      <c r="P8" s="68">
        <f>AVERAGE(P9:P10)</f>
        <v>0.24229771156269736</v>
      </c>
      <c r="Q8" s="68">
        <f>AVERAGE(Q9:Q10)</f>
        <v>0.31999168701752057</v>
      </c>
      <c r="R8" s="68">
        <f>AVERAGE(R9:R10)</f>
        <v>26.665973918126713</v>
      </c>
      <c r="S8" s="68">
        <f>AVERAGE(S9:S10)</f>
        <v>10.517906382410423</v>
      </c>
      <c r="T8" s="68">
        <f>AVERAGE(T9:T10)</f>
        <v>9.5062790611939701E-2</v>
      </c>
      <c r="U8" s="57"/>
      <c r="V8" s="57"/>
      <c r="W8" s="57"/>
      <c r="X8" s="57"/>
      <c r="Z8" s="12"/>
      <c r="AA8" s="12"/>
      <c r="AB8" s="12"/>
      <c r="AC8" s="12"/>
      <c r="AD8" s="12"/>
      <c r="AE8" s="12"/>
      <c r="AF8" s="12"/>
      <c r="AG8" s="12"/>
      <c r="AH8" s="12"/>
      <c r="AI8" s="12"/>
      <c r="AJ8" s="12"/>
      <c r="AK8" s="12"/>
      <c r="AL8" s="12"/>
      <c r="AM8" s="12"/>
    </row>
    <row r="9" spans="1:39" ht="12" customHeight="1">
      <c r="A9" s="56">
        <v>1800</v>
      </c>
      <c r="B9" s="57"/>
      <c r="C9" s="57"/>
      <c r="D9" s="57"/>
      <c r="E9" s="57"/>
      <c r="F9" s="57"/>
      <c r="G9" s="57"/>
      <c r="H9" s="57"/>
      <c r="I9" s="57"/>
      <c r="J9" s="57"/>
      <c r="K9" s="57"/>
      <c r="L9" s="57"/>
      <c r="M9" s="57"/>
      <c r="N9" s="13"/>
      <c r="O9" s="56">
        <v>1800</v>
      </c>
      <c r="P9" s="61">
        <v>0.23438437885917449</v>
      </c>
      <c r="Q9" s="61">
        <v>0.3062334141866031</v>
      </c>
      <c r="R9" s="61">
        <v>25.519451182216923</v>
      </c>
      <c r="S9" s="61">
        <f>AVERAGE(S10:S11)</f>
        <v>10.456382032718061</v>
      </c>
      <c r="T9" s="61">
        <v>8.9961576261860743E-2</v>
      </c>
      <c r="U9" s="61"/>
      <c r="V9" s="57"/>
      <c r="W9" s="57"/>
      <c r="X9" s="57"/>
      <c r="Z9" s="12"/>
      <c r="AA9" s="12"/>
      <c r="AB9" s="12"/>
      <c r="AC9" s="12"/>
      <c r="AD9" s="12"/>
      <c r="AE9" s="12"/>
      <c r="AF9" s="12"/>
      <c r="AG9" s="12"/>
      <c r="AH9" s="12"/>
      <c r="AI9" s="12"/>
      <c r="AJ9" s="12"/>
      <c r="AK9" s="12"/>
      <c r="AL9" s="12"/>
      <c r="AM9" s="12"/>
    </row>
    <row r="10" spans="1:39" ht="12" customHeight="1">
      <c r="A10" s="56">
        <v>1810</v>
      </c>
      <c r="B10" s="57"/>
      <c r="C10" s="57"/>
      <c r="D10" s="57"/>
      <c r="E10" s="57"/>
      <c r="F10" s="57"/>
      <c r="G10" s="57"/>
      <c r="H10" s="57"/>
      <c r="I10" s="57"/>
      <c r="J10" s="57"/>
      <c r="K10" s="57"/>
      <c r="L10" s="57"/>
      <c r="M10" s="57"/>
      <c r="N10" s="13"/>
      <c r="O10" s="56">
        <v>1810</v>
      </c>
      <c r="P10" s="61">
        <v>0.25021104426622026</v>
      </c>
      <c r="Q10" s="61">
        <v>0.33374995984843803</v>
      </c>
      <c r="R10" s="61">
        <v>27.812496654036504</v>
      </c>
      <c r="S10" s="61">
        <f>AVERAGE(S11:S12)</f>
        <v>10.579430732102786</v>
      </c>
      <c r="T10" s="61">
        <v>0.10016400496201867</v>
      </c>
      <c r="U10" s="61"/>
      <c r="V10" s="57"/>
      <c r="W10" s="57"/>
      <c r="X10" s="57"/>
      <c r="Z10" s="12"/>
      <c r="AA10" s="12"/>
      <c r="AB10" s="12"/>
      <c r="AC10" s="12"/>
      <c r="AD10" s="12"/>
      <c r="AE10" s="12"/>
      <c r="AF10" s="12"/>
      <c r="AG10" s="12"/>
      <c r="AH10" s="12"/>
      <c r="AI10" s="12"/>
      <c r="AJ10" s="12"/>
      <c r="AK10" s="12"/>
      <c r="AL10" s="12"/>
      <c r="AM10" s="12"/>
    </row>
    <row r="11" spans="1:39">
      <c r="A11" s="58">
        <f t="shared" ref="A11:A18" si="0">A12-10</f>
        <v>1820</v>
      </c>
      <c r="B11" s="59">
        <v>0.20316205670968063</v>
      </c>
      <c r="C11" s="59">
        <v>0.18854336550786979</v>
      </c>
      <c r="D11" s="59">
        <v>0.21385479653650594</v>
      </c>
      <c r="E11" s="59">
        <v>0.19846670053459978</v>
      </c>
      <c r="F11" s="59">
        <v>2.2240744674995646E-2</v>
      </c>
      <c r="G11" s="60">
        <v>56.752039999999987</v>
      </c>
      <c r="H11" s="60">
        <v>25.540395</v>
      </c>
      <c r="I11" s="61">
        <v>1.2325176638874071</v>
      </c>
      <c r="J11" s="61">
        <v>1.6647937834380944</v>
      </c>
      <c r="K11" s="59">
        <v>3.7026253473966653E-2</v>
      </c>
      <c r="L11" s="59">
        <v>0.21011101999999998</v>
      </c>
      <c r="M11" s="59"/>
      <c r="N11" s="45"/>
      <c r="O11" s="58">
        <f t="shared" ref="O11:O18" si="1">O12-10</f>
        <v>1820</v>
      </c>
      <c r="P11" s="61">
        <v>0.24189399939931727</v>
      </c>
      <c r="Q11" s="61">
        <v>0.31908679469432827</v>
      </c>
      <c r="R11" s="61">
        <v>26.590566224527358</v>
      </c>
      <c r="S11" s="61">
        <f>100*AB17/0.6</f>
        <v>10.333333333333334</v>
      </c>
      <c r="T11" s="61">
        <v>9.4688325753061589E-2</v>
      </c>
      <c r="U11" s="61"/>
      <c r="V11" s="61"/>
      <c r="W11" s="61"/>
      <c r="X11" s="61"/>
    </row>
    <row r="12" spans="1:39">
      <c r="A12" s="58">
        <f t="shared" si="0"/>
        <v>1830</v>
      </c>
      <c r="B12" s="59">
        <v>0.20807016774725709</v>
      </c>
      <c r="C12" s="59">
        <v>0.18139630210652424</v>
      </c>
      <c r="D12" s="59">
        <v>0.21902122920763906</v>
      </c>
      <c r="E12" s="59">
        <v>0.19094347590160449</v>
      </c>
      <c r="F12" s="59">
        <v>2.2083348748568016E-2</v>
      </c>
      <c r="G12" s="60">
        <v>56.76591599999999</v>
      </c>
      <c r="H12" s="60">
        <v>25.610977999999999</v>
      </c>
      <c r="I12" s="61">
        <v>1.1671525309030093</v>
      </c>
      <c r="J12" s="61">
        <v>1.593677617800443</v>
      </c>
      <c r="K12" s="59">
        <v>3.519373862667427E-2</v>
      </c>
      <c r="L12" s="59">
        <v>0.21958146000000003</v>
      </c>
      <c r="M12" s="59"/>
      <c r="N12" s="45"/>
      <c r="O12" s="58">
        <f t="shared" si="1"/>
        <v>1830</v>
      </c>
      <c r="P12" s="61">
        <v>0.24971686057724041</v>
      </c>
      <c r="Q12" s="61">
        <v>0.33286163292914517</v>
      </c>
      <c r="R12" s="61">
        <v>27.7384694107621</v>
      </c>
      <c r="S12" s="61">
        <f>100*AB18/0.6</f>
        <v>10.825528130872236</v>
      </c>
      <c r="T12" s="61">
        <v>9.9829048497333081E-2</v>
      </c>
      <c r="U12" s="61"/>
      <c r="V12" s="61"/>
      <c r="W12" s="61"/>
      <c r="X12" s="61"/>
    </row>
    <row r="13" spans="1:39">
      <c r="A13" s="58">
        <f t="shared" si="0"/>
        <v>1840</v>
      </c>
      <c r="B13" s="59">
        <v>0.21054078168770771</v>
      </c>
      <c r="C13" s="59">
        <v>0.18445186150603113</v>
      </c>
      <c r="D13" s="59">
        <v>0.22162187546074497</v>
      </c>
      <c r="E13" s="59">
        <v>0.19415985421687487</v>
      </c>
      <c r="F13" s="59">
        <v>2.213264424778684E-2</v>
      </c>
      <c r="G13" s="60">
        <v>56.853713000000006</v>
      </c>
      <c r="H13" s="60">
        <v>25.721309999999999</v>
      </c>
      <c r="I13" s="61">
        <v>1.1852887413863078</v>
      </c>
      <c r="J13" s="61">
        <v>1.6482958661198626</v>
      </c>
      <c r="K13" s="59">
        <v>3.6481146019928599E-2</v>
      </c>
      <c r="L13" s="59">
        <v>0.19830101999999999</v>
      </c>
      <c r="M13" s="59"/>
      <c r="N13" s="45"/>
      <c r="O13" s="58">
        <f t="shared" si="1"/>
        <v>1840</v>
      </c>
      <c r="P13" s="61">
        <v>0.24403926382085928</v>
      </c>
      <c r="Q13" s="61">
        <v>0.32288644532798455</v>
      </c>
      <c r="R13" s="61">
        <v>26.907203777332047</v>
      </c>
      <c r="S13" s="61">
        <f>100*AVERAGE(AB16:AB19)/0.6</f>
        <v>10.661463198359268</v>
      </c>
      <c r="T13" s="61">
        <v>9.6110545593841704E-2</v>
      </c>
      <c r="U13" s="61"/>
      <c r="V13" s="61"/>
      <c r="W13" s="61"/>
      <c r="X13" s="61"/>
    </row>
    <row r="14" spans="1:39">
      <c r="A14" s="58">
        <f t="shared" si="0"/>
        <v>1850</v>
      </c>
      <c r="B14" s="59">
        <v>0.20018939661816892</v>
      </c>
      <c r="C14" s="59">
        <v>0.1596638956027748</v>
      </c>
      <c r="D14" s="59">
        <v>0.21072568065070413</v>
      </c>
      <c r="E14" s="59">
        <v>0.16806725852923665</v>
      </c>
      <c r="F14" s="59">
        <v>2.1031000747484981E-2</v>
      </c>
      <c r="G14" s="60">
        <v>57.826382000000002</v>
      </c>
      <c r="H14" s="60">
        <v>26.696758999999997</v>
      </c>
      <c r="I14" s="61">
        <v>1.203128115017176</v>
      </c>
      <c r="J14" s="61">
        <v>1.6061822563419896</v>
      </c>
      <c r="K14" s="59">
        <v>3.3779620233725501E-2</v>
      </c>
      <c r="L14" s="59">
        <v>0.17017180999999998</v>
      </c>
      <c r="M14" s="59"/>
      <c r="N14" s="45"/>
      <c r="O14" s="58">
        <f t="shared" si="1"/>
        <v>1850</v>
      </c>
      <c r="P14" s="61">
        <v>0.23368816830313949</v>
      </c>
      <c r="Q14" s="61">
        <v>0.30505471902631925</v>
      </c>
      <c r="R14" s="61">
        <v>25.421226585526604</v>
      </c>
      <c r="S14" s="61">
        <f t="shared" ref="S14:S31" si="2">100*AVERAGE(AB17:AB20)/0.6</f>
        <v>10.258415247035813</v>
      </c>
      <c r="T14" s="61">
        <v>8.9530662658941357E-2</v>
      </c>
      <c r="U14" s="61"/>
      <c r="V14" s="61"/>
      <c r="W14" s="61"/>
      <c r="X14" s="61"/>
    </row>
    <row r="15" spans="1:39">
      <c r="A15" s="58">
        <f t="shared" si="0"/>
        <v>1860</v>
      </c>
      <c r="B15" s="59">
        <v>0.20204236609821427</v>
      </c>
      <c r="C15" s="59">
        <v>0.17166993344819401</v>
      </c>
      <c r="D15" s="59">
        <v>0.21267617484022555</v>
      </c>
      <c r="E15" s="59">
        <v>0.18070519310336211</v>
      </c>
      <c r="F15" s="59">
        <v>2.1550260924712187E-2</v>
      </c>
      <c r="G15" s="60">
        <v>58.756908999999993</v>
      </c>
      <c r="H15" s="60">
        <v>27.613289999999999</v>
      </c>
      <c r="I15" s="61">
        <v>1.1365306690368353</v>
      </c>
      <c r="J15" s="61">
        <v>1.4822498500595414</v>
      </c>
      <c r="K15" s="59">
        <v>3.1942871024398634E-2</v>
      </c>
      <c r="L15" s="59">
        <v>0.18642998999999999</v>
      </c>
      <c r="M15" s="59"/>
      <c r="N15" s="45"/>
      <c r="O15" s="58">
        <f t="shared" si="1"/>
        <v>1860</v>
      </c>
      <c r="P15" s="61">
        <v>0.22041203826556516</v>
      </c>
      <c r="Q15" s="61">
        <v>0.28274123483107533</v>
      </c>
      <c r="R15" s="61">
        <v>23.561769569256285</v>
      </c>
      <c r="S15" s="61">
        <f t="shared" si="2"/>
        <v>10.381463946420538</v>
      </c>
      <c r="T15" s="61">
        <v>8.1405067961907621E-2</v>
      </c>
      <c r="U15" s="61"/>
      <c r="V15" s="61"/>
      <c r="W15" s="61"/>
      <c r="X15" s="61"/>
    </row>
    <row r="16" spans="1:39">
      <c r="A16" s="58">
        <f t="shared" si="0"/>
        <v>1870</v>
      </c>
      <c r="B16" s="59">
        <v>0.22256423435450948</v>
      </c>
      <c r="C16" s="59">
        <v>0.1977626408250984</v>
      </c>
      <c r="D16" s="59">
        <v>0.23427814142579945</v>
      </c>
      <c r="E16" s="59">
        <v>0.20817120086852464</v>
      </c>
      <c r="F16" s="59">
        <v>2.1725639317292766E-2</v>
      </c>
      <c r="G16" s="60">
        <v>59.573201000000005</v>
      </c>
      <c r="H16" s="60">
        <v>28.416322999999998</v>
      </c>
      <c r="I16" s="61">
        <v>1.2795444446729485</v>
      </c>
      <c r="J16" s="61">
        <v>1.5913002895874748</v>
      </c>
      <c r="K16" s="59">
        <v>3.457201613708101E-2</v>
      </c>
      <c r="L16" s="59">
        <v>0.19901934000000002</v>
      </c>
      <c r="M16" s="59"/>
      <c r="N16" s="45"/>
      <c r="O16" s="58">
        <f t="shared" si="1"/>
        <v>1870</v>
      </c>
      <c r="P16" s="61">
        <v>0.21315735942854408</v>
      </c>
      <c r="Q16" s="61">
        <v>0.27118270410447293</v>
      </c>
      <c r="R16" s="61">
        <v>21.610319859750909</v>
      </c>
      <c r="S16" s="61">
        <f t="shared" si="2"/>
        <v>10.392832837137551</v>
      </c>
      <c r="T16" s="61">
        <v>7.7850166714496766E-2</v>
      </c>
      <c r="U16" s="61"/>
      <c r="V16" s="61"/>
      <c r="W16" s="61"/>
      <c r="X16" s="61"/>
    </row>
    <row r="17" spans="1:28">
      <c r="A17" s="58">
        <f t="shared" si="0"/>
        <v>1880</v>
      </c>
      <c r="B17" s="59">
        <v>0.24436789309633253</v>
      </c>
      <c r="C17" s="59">
        <v>0.23272681413986851</v>
      </c>
      <c r="D17" s="59">
        <v>0.25722936115403428</v>
      </c>
      <c r="E17" s="59">
        <v>0.24497559383144055</v>
      </c>
      <c r="F17" s="59">
        <v>2.1892821878877856E-2</v>
      </c>
      <c r="G17" s="60">
        <v>60.121746999999992</v>
      </c>
      <c r="H17" s="60">
        <v>28.947234999999999</v>
      </c>
      <c r="I17" s="61">
        <v>1.3157446357816744</v>
      </c>
      <c r="J17" s="61">
        <v>1.5890395463055742</v>
      </c>
      <c r="K17" s="59">
        <v>3.4788559745760818E-2</v>
      </c>
      <c r="L17" s="59">
        <v>0.21681877000000002</v>
      </c>
      <c r="M17" s="59"/>
      <c r="N17" s="45"/>
      <c r="O17" s="58">
        <f t="shared" si="1"/>
        <v>1880</v>
      </c>
      <c r="P17" s="61">
        <v>0.19495547668892554</v>
      </c>
      <c r="Q17" s="61">
        <v>0.24230182213485835</v>
      </c>
      <c r="R17" s="61">
        <v>17.294624272416801</v>
      </c>
      <c r="S17" s="61">
        <f t="shared" si="2"/>
        <v>10.122543016071218</v>
      </c>
      <c r="T17" s="61">
        <v>6.8525914113367017E-2</v>
      </c>
      <c r="U17" s="61"/>
      <c r="V17" s="61"/>
      <c r="W17" s="61"/>
      <c r="X17" s="61"/>
      <c r="AA17" s="6">
        <v>1880</v>
      </c>
      <c r="AB17" s="9">
        <v>6.2E-2</v>
      </c>
    </row>
    <row r="18" spans="1:28">
      <c r="A18" s="58">
        <f t="shared" si="0"/>
        <v>1890</v>
      </c>
      <c r="B18" s="59">
        <v>0.23860913449719232</v>
      </c>
      <c r="C18" s="59">
        <v>0.23119855444836415</v>
      </c>
      <c r="D18" s="59">
        <v>0.25116750999704457</v>
      </c>
      <c r="E18" s="59">
        <v>0.24336689941933071</v>
      </c>
      <c r="F18" s="59">
        <v>2.2002880248547872E-2</v>
      </c>
      <c r="G18" s="60">
        <v>60.568403000000004</v>
      </c>
      <c r="H18" s="60">
        <v>29.383887000000005</v>
      </c>
      <c r="I18" s="61">
        <v>1.3647675718020258</v>
      </c>
      <c r="J18" s="61">
        <v>1.608733118636088</v>
      </c>
      <c r="K18" s="59">
        <v>3.5396762161222804E-2</v>
      </c>
      <c r="L18" s="59">
        <v>0.21605051</v>
      </c>
      <c r="M18" s="59"/>
      <c r="N18" s="45"/>
      <c r="O18" s="58">
        <f t="shared" si="1"/>
        <v>1890</v>
      </c>
      <c r="P18" s="61">
        <v>0.1501627721217606</v>
      </c>
      <c r="Q18" s="61">
        <v>0.17776881155112711</v>
      </c>
      <c r="R18" s="61">
        <v>11.268299417420355</v>
      </c>
      <c r="S18" s="61">
        <f t="shared" si="2"/>
        <v>10.916618129137714</v>
      </c>
      <c r="T18" s="61">
        <v>4.6447947424024541E-2</v>
      </c>
      <c r="U18" s="61"/>
      <c r="V18" s="61"/>
      <c r="W18" s="61"/>
      <c r="X18" s="61"/>
      <c r="AA18" s="6">
        <v>1890</v>
      </c>
      <c r="AB18" s="9">
        <f>AB19</f>
        <v>6.4953168785233412E-2</v>
      </c>
    </row>
    <row r="19" spans="1:28">
      <c r="A19" s="58">
        <v>1900</v>
      </c>
      <c r="B19" s="59">
        <v>0.24104896189101005</v>
      </c>
      <c r="C19" s="59">
        <v>0.23336506442688359</v>
      </c>
      <c r="D19" s="59">
        <v>0.25482893959798603</v>
      </c>
      <c r="E19" s="59">
        <v>0.24670577894463985</v>
      </c>
      <c r="F19" s="59">
        <v>2.2403370357432225E-2</v>
      </c>
      <c r="G19" s="60">
        <v>60.836117999999985</v>
      </c>
      <c r="H19" s="60">
        <v>29.647517000000001</v>
      </c>
      <c r="I19" s="61">
        <v>1.3446964842959512</v>
      </c>
      <c r="J19" s="61">
        <v>1.5942943162129068</v>
      </c>
      <c r="K19" s="59">
        <v>3.5717566024866913E-2</v>
      </c>
      <c r="L19" s="59">
        <v>0.23735855</v>
      </c>
      <c r="M19" s="59"/>
      <c r="N19" s="45"/>
      <c r="O19" s="58">
        <v>1900</v>
      </c>
      <c r="P19" s="61">
        <v>0.1057169092307858</v>
      </c>
      <c r="Q19" s="61">
        <v>0.1182157004676176</v>
      </c>
      <c r="R19" s="61">
        <v>6.4539217763302048</v>
      </c>
      <c r="S19" s="61">
        <f t="shared" si="2"/>
        <v>11.464600790031129</v>
      </c>
      <c r="T19" s="61">
        <v>2.6353191939623676E-2</v>
      </c>
      <c r="U19" s="61"/>
      <c r="V19" s="61"/>
      <c r="W19" s="61"/>
      <c r="X19" s="61"/>
      <c r="AA19" s="6">
        <v>1900</v>
      </c>
      <c r="AB19" s="9">
        <f>AB21</f>
        <v>6.4953168785233412E-2</v>
      </c>
    </row>
    <row r="20" spans="1:28">
      <c r="A20" s="58">
        <v>1910</v>
      </c>
      <c r="B20" s="59">
        <v>0.22663027096073507</v>
      </c>
      <c r="C20" s="59">
        <v>0.2034910446832276</v>
      </c>
      <c r="D20" s="59">
        <v>0.23958597944861024</v>
      </c>
      <c r="E20" s="59">
        <v>0.21512395957863378</v>
      </c>
      <c r="F20" s="59">
        <v>2.1313480341917327E-2</v>
      </c>
      <c r="G20" s="60">
        <v>61.125920000000008</v>
      </c>
      <c r="H20" s="60">
        <v>29.948932500000002</v>
      </c>
      <c r="I20" s="61">
        <v>1.3594136263181791</v>
      </c>
      <c r="J20" s="61">
        <v>1.6247826850308609</v>
      </c>
      <c r="K20" s="59">
        <v>3.4629773817292903E-2</v>
      </c>
      <c r="L20" s="59">
        <v>0.21461619999999998</v>
      </c>
      <c r="M20" s="59"/>
      <c r="N20" s="45"/>
      <c r="O20" s="58">
        <v>1910</v>
      </c>
      <c r="P20" s="61">
        <v>0.10335365304513325</v>
      </c>
      <c r="Q20" s="61">
        <v>0.11527892558039705</v>
      </c>
      <c r="R20" s="61">
        <v>5.3382663925000902</v>
      </c>
      <c r="S20" s="61">
        <f t="shared" si="2"/>
        <v>11.348905827876688</v>
      </c>
      <c r="T20" s="61">
        <v>2.4814461807720716E-2</v>
      </c>
      <c r="U20" s="61"/>
      <c r="V20" s="61"/>
      <c r="W20" s="61"/>
      <c r="X20" s="61"/>
      <c r="AA20" s="47">
        <v>1910</v>
      </c>
      <c r="AB20" s="48">
        <v>5.4295628358392689E-2</v>
      </c>
    </row>
    <row r="21" spans="1:28">
      <c r="A21" s="58">
        <v>1920</v>
      </c>
      <c r="B21" s="59">
        <v>9.7956177525158686E-2</v>
      </c>
      <c r="C21" s="59">
        <v>7.0355212142747828E-2</v>
      </c>
      <c r="D21" s="59">
        <v>0.10229958382015741</v>
      </c>
      <c r="E21" s="59">
        <v>7.3474783353336334E-2</v>
      </c>
      <c r="F21" s="59">
        <v>2.0557902854581513E-2</v>
      </c>
      <c r="G21" s="60">
        <v>62.340939999999989</v>
      </c>
      <c r="H21" s="60">
        <v>31.260555</v>
      </c>
      <c r="I21" s="61">
        <v>1.2082849554256514</v>
      </c>
      <c r="J21" s="61">
        <v>1.5103561942820645</v>
      </c>
      <c r="K21" s="59">
        <v>3.1049622922224445E-2</v>
      </c>
      <c r="L21" s="59">
        <v>8.5486800000000002E-2</v>
      </c>
      <c r="M21" s="59"/>
      <c r="N21" s="45"/>
      <c r="O21" s="58">
        <v>1920</v>
      </c>
      <c r="P21" s="61">
        <v>9.705791598825049E-2</v>
      </c>
      <c r="Q21" s="61">
        <v>0.1075095234410095</v>
      </c>
      <c r="R21" s="61">
        <v>4.4795634767087291</v>
      </c>
      <c r="S21" s="61">
        <f t="shared" si="2"/>
        <v>11.34696330558193</v>
      </c>
      <c r="T21" s="61">
        <v>2.3116096909133976E-2</v>
      </c>
      <c r="U21" s="61"/>
      <c r="V21" s="61"/>
      <c r="W21" s="61"/>
      <c r="X21" s="61"/>
      <c r="AA21" s="47">
        <v>1920</v>
      </c>
      <c r="AB21" s="48">
        <v>6.4953168785233412E-2</v>
      </c>
    </row>
    <row r="22" spans="1:28">
      <c r="A22" s="58">
        <v>1930</v>
      </c>
      <c r="B22" s="59">
        <v>0.11036391456259105</v>
      </c>
      <c r="C22" s="59">
        <v>8.1257195003040059E-2</v>
      </c>
      <c r="D22" s="59">
        <v>0.11827518971417005</v>
      </c>
      <c r="E22" s="59">
        <v>8.7081997704741787E-2</v>
      </c>
      <c r="F22" s="59">
        <v>1.9682599002575497E-2</v>
      </c>
      <c r="G22" s="60">
        <v>63.467601000000002</v>
      </c>
      <c r="H22" s="60">
        <v>32.393624000000003</v>
      </c>
      <c r="I22" s="61">
        <v>1.1350466934936079</v>
      </c>
      <c r="J22" s="61">
        <v>1.41880836686701</v>
      </c>
      <c r="K22" s="59">
        <v>2.7919653544071759E-2</v>
      </c>
      <c r="L22" s="59">
        <v>9.9979430000000008E-2</v>
      </c>
      <c r="M22" s="59"/>
      <c r="N22" s="45"/>
      <c r="O22" s="58">
        <v>1930</v>
      </c>
      <c r="P22" s="61">
        <v>0.11971688174774978</v>
      </c>
      <c r="Q22" s="61">
        <v>0.13619456114671075</v>
      </c>
      <c r="R22" s="61">
        <v>5.6747733811129493</v>
      </c>
      <c r="S22" s="61">
        <f t="shared" si="2"/>
        <v>10.700354422443754</v>
      </c>
      <c r="T22" s="61">
        <v>3.6581455802701779E-2</v>
      </c>
      <c r="U22" s="61"/>
      <c r="V22" s="61"/>
      <c r="W22" s="61"/>
      <c r="X22" s="61"/>
      <c r="AA22" s="47">
        <v>1930</v>
      </c>
      <c r="AB22" s="48">
        <v>6.5226022162441694E-2</v>
      </c>
    </row>
    <row r="23" spans="1:28">
      <c r="A23" s="58">
        <v>1940</v>
      </c>
      <c r="B23" s="59">
        <v>9.8200969904929852E-2</v>
      </c>
      <c r="C23" s="59">
        <v>6.7402934146429672E-2</v>
      </c>
      <c r="D23" s="59">
        <v>0.11495059749596764</v>
      </c>
      <c r="E23" s="59">
        <v>7.889950130446205E-2</v>
      </c>
      <c r="F23" s="59">
        <v>1.7356242891208948E-2</v>
      </c>
      <c r="G23" s="60">
        <v>66.173079999999999</v>
      </c>
      <c r="H23" s="60">
        <v>35.307389999999998</v>
      </c>
      <c r="I23" s="61">
        <v>0.94230876475697245</v>
      </c>
      <c r="J23" s="61">
        <v>1.2179677535894542</v>
      </c>
      <c r="K23" s="59">
        <v>2.5943399805025004E-2</v>
      </c>
      <c r="L23" s="59">
        <v>0.1028621</v>
      </c>
      <c r="M23" s="59"/>
      <c r="N23" s="45"/>
      <c r="O23" s="58">
        <v>1940</v>
      </c>
      <c r="P23" s="61">
        <v>0.13651358293377619</v>
      </c>
      <c r="Q23" s="61">
        <v>0.15844534978514735</v>
      </c>
      <c r="R23" s="61">
        <v>6.6018895743811399</v>
      </c>
      <c r="S23" s="61">
        <f t="shared" si="2"/>
        <v>10.184278776460932</v>
      </c>
      <c r="T23" s="61">
        <v>4.7181709370174796E-2</v>
      </c>
      <c r="U23" s="61"/>
      <c r="V23" s="61"/>
      <c r="W23" s="61"/>
      <c r="X23" s="61"/>
      <c r="AA23" s="47">
        <v>1940</v>
      </c>
      <c r="AB23" s="48">
        <v>5.8466213079641463E-2</v>
      </c>
    </row>
    <row r="24" spans="1:28">
      <c r="A24" s="58">
        <v>1950</v>
      </c>
      <c r="B24" s="59">
        <v>4.3477075397748491E-2</v>
      </c>
      <c r="C24" s="59">
        <v>2.9282852427015942E-2</v>
      </c>
      <c r="D24" s="59">
        <v>5.6934076487468399E-2</v>
      </c>
      <c r="E24" s="59">
        <v>3.8346465225609742E-2</v>
      </c>
      <c r="F24" s="59">
        <v>1.6313283950340242E-2</v>
      </c>
      <c r="G24" s="60">
        <v>68.815818000000007</v>
      </c>
      <c r="H24" s="60">
        <v>38.013644000000006</v>
      </c>
      <c r="I24" s="61">
        <v>0.96932237821780143</v>
      </c>
      <c r="J24" s="61">
        <v>1.2417336422715839</v>
      </c>
      <c r="K24" s="59">
        <v>2.0257274556418341E-2</v>
      </c>
      <c r="L24" s="59">
        <v>5.2854029999999996E-2</v>
      </c>
      <c r="M24" s="59"/>
      <c r="N24" s="45"/>
      <c r="O24" s="58">
        <v>1950</v>
      </c>
      <c r="P24" s="61">
        <v>0.14399067461122131</v>
      </c>
      <c r="Q24" s="61">
        <v>0.16841472675870489</v>
      </c>
      <c r="R24" s="61">
        <v>7.0172802816127016</v>
      </c>
      <c r="S24" s="61">
        <f t="shared" si="2"/>
        <v>10.563357462778317</v>
      </c>
      <c r="T24" s="61">
        <v>5.2009336233601301E-2</v>
      </c>
      <c r="U24" s="61">
        <f>P24</f>
        <v>0.14399067461122131</v>
      </c>
      <c r="V24" s="61">
        <f>Q24</f>
        <v>0.16841472675870489</v>
      </c>
      <c r="W24" s="61">
        <f>R24</f>
        <v>7.0172802816127016</v>
      </c>
      <c r="X24" s="61">
        <f>T24</f>
        <v>5.2009336233601301E-2</v>
      </c>
      <c r="AA24" s="47">
        <v>1950</v>
      </c>
      <c r="AB24" s="48">
        <v>7.3353431071988551E-2</v>
      </c>
    </row>
    <row r="25" spans="1:28">
      <c r="A25" s="58">
        <v>1960</v>
      </c>
      <c r="B25" s="59">
        <v>5.8520859229230414E-2</v>
      </c>
      <c r="C25" s="59">
        <v>3.4620888647105684E-2</v>
      </c>
      <c r="D25" s="59">
        <v>7.936074760098899E-2</v>
      </c>
      <c r="E25" s="59">
        <v>4.6949748206576887E-2</v>
      </c>
      <c r="F25" s="59">
        <v>1.5931659442654567E-2</v>
      </c>
      <c r="G25" s="60">
        <v>70.269300999999999</v>
      </c>
      <c r="H25" s="60">
        <v>39.596710000000002</v>
      </c>
      <c r="I25" s="61">
        <v>1.0926023714695456</v>
      </c>
      <c r="J25" s="61">
        <v>1.383814607768469</v>
      </c>
      <c r="K25" s="59">
        <v>2.2051136418508886E-2</v>
      </c>
      <c r="L25" s="59">
        <v>6.2776350000000009E-2</v>
      </c>
      <c r="M25" s="59"/>
      <c r="N25" s="45"/>
      <c r="O25" s="58">
        <v>1960</v>
      </c>
      <c r="P25" s="61">
        <v>0.18134430716029593</v>
      </c>
      <c r="Q25" s="61">
        <v>0.2217377263450806</v>
      </c>
      <c r="R25" s="61">
        <v>9.2390719310450233</v>
      </c>
      <c r="S25" s="61">
        <f t="shared" si="2"/>
        <v>10.86749682105</v>
      </c>
      <c r="T25" s="61">
        <v>8.2130102002138813E-2</v>
      </c>
      <c r="U25" s="61">
        <v>0.20074841075237168</v>
      </c>
      <c r="V25" s="61">
        <v>0.25165910621012694</v>
      </c>
      <c r="W25" s="61">
        <v>10.485796092088624</v>
      </c>
      <c r="X25" s="61">
        <v>7.7109735012179909E-2</v>
      </c>
      <c r="AA25" s="47">
        <v>1960</v>
      </c>
      <c r="AB25" s="48">
        <v>7.8104752646675393E-2</v>
      </c>
    </row>
    <row r="26" spans="1:28">
      <c r="A26" s="58">
        <v>1970</v>
      </c>
      <c r="B26" s="59">
        <v>6.1890839407825096E-2</v>
      </c>
      <c r="C26" s="59">
        <v>4.6495953682376225E-2</v>
      </c>
      <c r="D26" s="59">
        <v>8.5901369363887675E-2</v>
      </c>
      <c r="E26" s="59">
        <v>6.4534042992653737E-2</v>
      </c>
      <c r="F26" s="59">
        <v>1.4921947188241491E-2</v>
      </c>
      <c r="G26" s="60">
        <v>71.388851000000003</v>
      </c>
      <c r="H26" s="60">
        <v>40.871994000000001</v>
      </c>
      <c r="I26" s="61">
        <v>1.1327640440521467</v>
      </c>
      <c r="J26" s="61">
        <v>1.4498331288620749</v>
      </c>
      <c r="K26" s="59">
        <v>2.1632723533288632E-2</v>
      </c>
      <c r="L26" s="59">
        <v>6.7808289999999993E-2</v>
      </c>
      <c r="M26" s="59"/>
      <c r="N26" s="45"/>
      <c r="O26" s="58">
        <v>1970</v>
      </c>
      <c r="P26" s="61">
        <v>0.2159821506283317</v>
      </c>
      <c r="Q26" s="61">
        <v>0.27586204146271348</v>
      </c>
      <c r="R26" s="61">
        <v>11.494251727613063</v>
      </c>
      <c r="S26" s="61">
        <f t="shared" si="2"/>
        <v>11.196001790483972</v>
      </c>
      <c r="T26" s="61">
        <v>0.11824659410696695</v>
      </c>
      <c r="U26" s="61">
        <v>0.25576915676766832</v>
      </c>
      <c r="V26" s="61">
        <v>0.34468785085014103</v>
      </c>
      <c r="W26" s="61">
        <v>14.361993785422545</v>
      </c>
      <c r="X26" s="61">
        <v>0.12368815322242535</v>
      </c>
      <c r="AA26" s="47">
        <v>1970</v>
      </c>
      <c r="AB26" s="48">
        <v>6.2449343070735144E-2</v>
      </c>
    </row>
    <row r="27" spans="1:28">
      <c r="A27" s="58">
        <v>1980</v>
      </c>
      <c r="B27" s="59">
        <v>6.3599856707011543E-2</v>
      </c>
      <c r="C27" s="59">
        <v>5.6507297501599982E-2</v>
      </c>
      <c r="D27" s="59">
        <v>9.0766686138157401E-2</v>
      </c>
      <c r="E27" s="59">
        <v>8.0644523469150672E-2</v>
      </c>
      <c r="F27" s="59">
        <v>1.3614787624706994E-2</v>
      </c>
      <c r="G27" s="60">
        <v>72.976038999999986</v>
      </c>
      <c r="H27" s="60">
        <v>42.698419999999999</v>
      </c>
      <c r="I27" s="61">
        <v>1.1472781516103756</v>
      </c>
      <c r="J27" s="61">
        <v>1.5562477820648808</v>
      </c>
      <c r="K27" s="59">
        <v>2.1123254972340522E-2</v>
      </c>
      <c r="L27" s="59">
        <v>7.3693929999999991E-2</v>
      </c>
      <c r="M27" s="59"/>
      <c r="N27" s="45"/>
      <c r="O27" s="58">
        <v>1980</v>
      </c>
      <c r="P27" s="61">
        <v>0.22201708449590854</v>
      </c>
      <c r="Q27" s="61">
        <v>0.28540265910646323</v>
      </c>
      <c r="R27" s="61">
        <v>11.891777462769301</v>
      </c>
      <c r="S27" s="61">
        <f t="shared" si="2"/>
        <v>11.196001790483972</v>
      </c>
      <c r="T27" s="61">
        <v>0.12472906311732759</v>
      </c>
      <c r="U27" s="61">
        <v>0.28388414114438393</v>
      </c>
      <c r="V27" s="61">
        <v>0.39665711761156941</v>
      </c>
      <c r="W27" s="61">
        <v>16.52737990048206</v>
      </c>
      <c r="X27" s="61">
        <v>0.15215269739645004</v>
      </c>
      <c r="AA27" s="47">
        <v>1980</v>
      </c>
      <c r="AB27" s="48">
        <v>5.8419592544567231E-2</v>
      </c>
    </row>
    <row r="28" spans="1:28">
      <c r="A28" s="58">
        <v>1990</v>
      </c>
      <c r="B28" s="59">
        <v>7.7253558171756415E-2</v>
      </c>
      <c r="C28" s="59">
        <v>6.7384880411084203E-2</v>
      </c>
      <c r="D28" s="59">
        <v>0.10966702680177279</v>
      </c>
      <c r="E28" s="59">
        <v>9.565772322935337E-2</v>
      </c>
      <c r="F28" s="59">
        <v>1.2291322380605218E-2</v>
      </c>
      <c r="G28" s="60">
        <v>74.418030000000016</v>
      </c>
      <c r="H28" s="60">
        <v>44.455695999999996</v>
      </c>
      <c r="I28" s="61">
        <v>1.1621859524466314</v>
      </c>
      <c r="J28" s="61">
        <v>1.9184412191457956</v>
      </c>
      <c r="K28" s="59">
        <v>2.3568246480563958E-2</v>
      </c>
      <c r="L28" s="59">
        <v>9.1296969999999991E-2</v>
      </c>
      <c r="M28" s="59"/>
      <c r="N28" s="45"/>
      <c r="O28" s="58">
        <v>1990</v>
      </c>
      <c r="P28" s="61">
        <v>0.22737779909506867</v>
      </c>
      <c r="Q28" s="61">
        <v>0.29432298289195141</v>
      </c>
      <c r="R28" s="61">
        <v>12.263457620497975</v>
      </c>
      <c r="S28" s="61">
        <f t="shared" si="2"/>
        <v>10.95315619051461</v>
      </c>
      <c r="T28" s="61">
        <v>0.13129437982265033</v>
      </c>
      <c r="U28" s="61">
        <v>0.31469532571939585</v>
      </c>
      <c r="V28" s="61">
        <v>0.45935062657845205</v>
      </c>
      <c r="W28" s="61">
        <v>19.139609440768833</v>
      </c>
      <c r="X28" s="61">
        <v>0.18953869621719277</v>
      </c>
      <c r="AA28" s="47">
        <v>1990</v>
      </c>
      <c r="AB28" s="48">
        <v>5.7834817876672315E-2</v>
      </c>
    </row>
    <row r="29" spans="1:28">
      <c r="A29" s="58">
        <v>2000</v>
      </c>
      <c r="B29" s="59">
        <v>0.11386252254021063</v>
      </c>
      <c r="C29" s="59">
        <v>9.9752276105067011E-2</v>
      </c>
      <c r="D29" s="59">
        <v>0.16424549327526491</v>
      </c>
      <c r="E29" s="59">
        <v>0.14389161094179323</v>
      </c>
      <c r="F29" s="59">
        <v>1.158315711641757E-2</v>
      </c>
      <c r="G29" s="60">
        <v>76.007470000000012</v>
      </c>
      <c r="H29" s="60">
        <v>46.402583</v>
      </c>
      <c r="I29" s="61">
        <v>1.2186634641997722</v>
      </c>
      <c r="J29" s="61">
        <v>2.200312836494148</v>
      </c>
      <c r="K29" s="59">
        <v>2.5642714912834982E-2</v>
      </c>
      <c r="L29" s="59">
        <v>0.12673929</v>
      </c>
      <c r="M29" s="59"/>
      <c r="N29" s="45"/>
      <c r="O29" s="58">
        <v>2000</v>
      </c>
      <c r="P29" s="61">
        <v>0.21959722359251663</v>
      </c>
      <c r="Q29" s="61">
        <v>0.281396710684231</v>
      </c>
      <c r="R29" s="61">
        <v>11.724862945176291</v>
      </c>
      <c r="S29" s="61">
        <f t="shared" si="2"/>
        <v>10.95315619051461</v>
      </c>
      <c r="T29" s="61">
        <v>0.1218034046782122</v>
      </c>
      <c r="U29" s="61">
        <v>0.32177323386215828</v>
      </c>
      <c r="V29" s="61">
        <v>0.47457019643761755</v>
      </c>
      <c r="W29" s="61">
        <v>19.773758184900732</v>
      </c>
      <c r="X29" s="61">
        <v>0.19902834537560521</v>
      </c>
      <c r="AA29" s="47">
        <v>2000</v>
      </c>
      <c r="AB29" s="48">
        <v>6.5718937143087658E-2</v>
      </c>
    </row>
    <row r="30" spans="1:28">
      <c r="A30" s="58">
        <f t="shared" ref="A30:A39" si="3">A29+10</f>
        <v>2010</v>
      </c>
      <c r="B30" s="59">
        <v>0.14525069638353741</v>
      </c>
      <c r="C30" s="59">
        <v>0.12638893626139119</v>
      </c>
      <c r="D30" s="59">
        <v>0.20880510817415057</v>
      </c>
      <c r="E30" s="59">
        <v>0.18169038885975836</v>
      </c>
      <c r="F30" s="59">
        <v>1.192261305034149E-2</v>
      </c>
      <c r="G30" s="60">
        <v>78.009685000000005</v>
      </c>
      <c r="H30" s="60">
        <v>48.810143000000004</v>
      </c>
      <c r="I30" s="61">
        <v>1.2274229508443919</v>
      </c>
      <c r="J30" s="61">
        <v>2.2284154387306088</v>
      </c>
      <c r="K30" s="59">
        <v>2.5811342324733248E-2</v>
      </c>
      <c r="L30" s="59">
        <v>0.14448923999999999</v>
      </c>
      <c r="M30" s="59">
        <v>0.14899999999999999</v>
      </c>
      <c r="N30" s="45"/>
      <c r="O30" s="58">
        <f t="shared" ref="O30:O39" si="4">O29+10</f>
        <v>2010</v>
      </c>
      <c r="P30" s="61">
        <v>0.22714331881862973</v>
      </c>
      <c r="Q30" s="61">
        <v>0.29392383582455145</v>
      </c>
      <c r="R30" s="61">
        <v>12.246826492689644</v>
      </c>
      <c r="S30" s="61">
        <f t="shared" si="2"/>
        <v>10.95315619051461</v>
      </c>
      <c r="T30" s="61">
        <v>0.13099077447149529</v>
      </c>
      <c r="U30" s="61">
        <v>0.3452600038372684</v>
      </c>
      <c r="V30" s="61">
        <v>0.52753144554412335</v>
      </c>
      <c r="W30" s="61">
        <v>21.980476897671807</v>
      </c>
      <c r="X30" s="61">
        <v>0.22327938981092399</v>
      </c>
      <c r="AA30" s="47">
        <v>2010</v>
      </c>
      <c r="AB30" s="48">
        <v>7.1547231542352374E-2</v>
      </c>
    </row>
    <row r="31" spans="1:28">
      <c r="A31" s="58">
        <f t="shared" si="3"/>
        <v>2020</v>
      </c>
      <c r="B31" s="59"/>
      <c r="C31" s="59"/>
      <c r="D31" s="59"/>
      <c r="E31" s="59"/>
      <c r="F31" s="59">
        <v>1.211967086295038E-2</v>
      </c>
      <c r="G31" s="60">
        <v>79.779358000000016</v>
      </c>
      <c r="H31" s="60">
        <v>50.953618000000006</v>
      </c>
      <c r="I31" s="62"/>
      <c r="J31" s="62"/>
      <c r="K31" s="62"/>
      <c r="L31" s="59">
        <v>0.14054280999999999</v>
      </c>
      <c r="M31" s="59">
        <v>0.15502182</v>
      </c>
      <c r="N31" s="45"/>
      <c r="O31" s="58">
        <f t="shared" si="4"/>
        <v>2020</v>
      </c>
      <c r="P31" s="61">
        <v>0.23829708224830098</v>
      </c>
      <c r="Q31" s="61">
        <v>0.31285943230992486</v>
      </c>
      <c r="R31" s="61">
        <v>13.035809679580202</v>
      </c>
      <c r="S31" s="61">
        <f t="shared" si="2"/>
        <v>10.95315619051461</v>
      </c>
      <c r="T31" s="61">
        <v>0.14534039710595192</v>
      </c>
      <c r="U31" s="61">
        <v>0.37164958228910139</v>
      </c>
      <c r="V31" s="61">
        <v>0.59162739298607481</v>
      </c>
      <c r="W31" s="61">
        <v>24.651141374419787</v>
      </c>
      <c r="X31" s="61">
        <v>0.257017916039947</v>
      </c>
      <c r="AA31" s="49">
        <v>2020</v>
      </c>
      <c r="AB31" s="50">
        <f>AB29</f>
        <v>6.5718937143087658E-2</v>
      </c>
    </row>
    <row r="32" spans="1:28">
      <c r="A32" s="58">
        <f t="shared" si="3"/>
        <v>2030</v>
      </c>
      <c r="B32" s="62"/>
      <c r="C32" s="62"/>
      <c r="D32" s="62"/>
      <c r="E32" s="62"/>
      <c r="F32" s="59">
        <v>1.2657687984886503E-2</v>
      </c>
      <c r="G32" s="60">
        <v>81.384535999999997</v>
      </c>
      <c r="H32" s="60">
        <v>52.619263000000004</v>
      </c>
      <c r="I32" s="62"/>
      <c r="J32" s="62"/>
      <c r="K32" s="62"/>
      <c r="L32" s="59">
        <v>0.14549105000000001</v>
      </c>
      <c r="M32" s="59">
        <v>0.17037009</v>
      </c>
      <c r="N32" s="45"/>
      <c r="O32" s="58">
        <f t="shared" si="4"/>
        <v>2030</v>
      </c>
      <c r="P32" s="61">
        <v>0.2406174622952312</v>
      </c>
      <c r="Q32" s="61">
        <v>0.31685935658001391</v>
      </c>
      <c r="R32" s="61">
        <v>13.202473190833913</v>
      </c>
      <c r="S32" s="61">
        <f>S31</f>
        <v>10.95315619051461</v>
      </c>
      <c r="T32" s="61">
        <v>0.14843769854152888</v>
      </c>
      <c r="U32" s="61">
        <v>0.38124094047201668</v>
      </c>
      <c r="V32" s="61">
        <v>0.61613795321695009</v>
      </c>
      <c r="W32" s="61">
        <v>25.67241471737292</v>
      </c>
      <c r="X32" s="61">
        <v>0.29433035905113109</v>
      </c>
      <c r="AA32" s="6">
        <v>2030</v>
      </c>
      <c r="AB32" s="9">
        <f>AB31</f>
        <v>6.5718937143087658E-2</v>
      </c>
    </row>
    <row r="33" spans="1:28">
      <c r="A33" s="58">
        <f t="shared" si="3"/>
        <v>2040</v>
      </c>
      <c r="B33" s="62"/>
      <c r="C33" s="62"/>
      <c r="D33" s="62"/>
      <c r="E33" s="62"/>
      <c r="F33" s="59">
        <v>1.3906278972444999E-2</v>
      </c>
      <c r="G33" s="60">
        <v>83.856235999999996</v>
      </c>
      <c r="H33" s="60">
        <v>54.560160999999994</v>
      </c>
      <c r="I33" s="62"/>
      <c r="J33" s="62"/>
      <c r="K33" s="62"/>
      <c r="L33" s="59">
        <v>0.15666079999999999</v>
      </c>
      <c r="M33" s="59">
        <v>0.19323868999999999</v>
      </c>
      <c r="N33" s="45"/>
      <c r="O33" s="58">
        <f t="shared" si="4"/>
        <v>2040</v>
      </c>
      <c r="P33" s="59"/>
      <c r="Q33" s="62"/>
      <c r="R33" s="62"/>
      <c r="S33" s="61"/>
      <c r="T33" s="62"/>
      <c r="U33" s="62"/>
      <c r="V33" s="61"/>
      <c r="W33" s="61"/>
      <c r="X33" s="61"/>
      <c r="AA33" s="6">
        <v>2040</v>
      </c>
      <c r="AB33" s="9">
        <f>AB32</f>
        <v>6.5718937143087658E-2</v>
      </c>
    </row>
    <row r="34" spans="1:28">
      <c r="A34" s="58">
        <f t="shared" si="3"/>
        <v>2050</v>
      </c>
      <c r="B34" s="62"/>
      <c r="C34" s="62"/>
      <c r="D34" s="62"/>
      <c r="E34" s="62"/>
      <c r="F34" s="59">
        <v>1.4324972185500421E-2</v>
      </c>
      <c r="G34" s="60">
        <v>84.689028000000008</v>
      </c>
      <c r="H34" s="60">
        <v>54.179035999999996</v>
      </c>
      <c r="I34" s="62"/>
      <c r="J34" s="62"/>
      <c r="K34" s="62"/>
      <c r="L34" s="59">
        <v>0.16033744999999999</v>
      </c>
      <c r="M34" s="59">
        <v>0.20687364999999999</v>
      </c>
      <c r="N34" s="45"/>
      <c r="O34" s="58">
        <f t="shared" si="4"/>
        <v>2050</v>
      </c>
      <c r="P34" s="59"/>
      <c r="Q34" s="62"/>
      <c r="R34" s="62"/>
      <c r="S34" s="61"/>
      <c r="T34" s="62"/>
      <c r="U34" s="62"/>
      <c r="V34" s="61"/>
      <c r="W34" s="61"/>
      <c r="X34" s="61"/>
      <c r="AA34" s="6">
        <v>2050</v>
      </c>
      <c r="AB34" s="9">
        <f>AB33</f>
        <v>6.5718937143087658E-2</v>
      </c>
    </row>
    <row r="35" spans="1:28">
      <c r="A35" s="58">
        <f t="shared" si="3"/>
        <v>2060</v>
      </c>
      <c r="B35" s="62"/>
      <c r="C35" s="62"/>
      <c r="D35" s="62"/>
      <c r="E35" s="62"/>
      <c r="F35" s="59">
        <v>1.4517755649945516E-2</v>
      </c>
      <c r="G35" s="60">
        <v>84.906287000000006</v>
      </c>
      <c r="H35" s="60">
        <v>53.150240999999994</v>
      </c>
      <c r="I35" s="62"/>
      <c r="J35" s="62"/>
      <c r="K35" s="62"/>
      <c r="L35" s="59">
        <v>0.16504480999999999</v>
      </c>
      <c r="M35" s="59">
        <v>0.22091080999999999</v>
      </c>
      <c r="N35" s="45"/>
      <c r="O35" s="58">
        <f t="shared" si="4"/>
        <v>2060</v>
      </c>
      <c r="P35" s="59"/>
      <c r="Q35" s="62"/>
      <c r="R35" s="62"/>
      <c r="S35" s="62"/>
      <c r="T35" s="62"/>
      <c r="U35" s="62"/>
      <c r="V35" s="62"/>
      <c r="W35" s="62"/>
      <c r="X35" s="62"/>
    </row>
    <row r="36" spans="1:28">
      <c r="A36" s="58">
        <f t="shared" si="3"/>
        <v>2070</v>
      </c>
      <c r="B36" s="62"/>
      <c r="C36" s="62"/>
      <c r="D36" s="62"/>
      <c r="E36" s="62"/>
      <c r="F36" s="59">
        <v>1.434141166326448E-2</v>
      </c>
      <c r="G36" s="60">
        <v>84.792817999999997</v>
      </c>
      <c r="H36" s="60">
        <v>52.343966000000002</v>
      </c>
      <c r="I36" s="62"/>
      <c r="J36" s="62"/>
      <c r="K36" s="62"/>
      <c r="L36" s="59">
        <v>0.16340126999999999</v>
      </c>
      <c r="M36" s="59">
        <v>0.22491348999999999</v>
      </c>
      <c r="N36" s="45"/>
      <c r="O36" s="58">
        <f t="shared" si="4"/>
        <v>2070</v>
      </c>
      <c r="P36" s="59"/>
      <c r="Q36" s="62"/>
      <c r="R36" s="62"/>
      <c r="S36" s="62"/>
      <c r="T36" s="62"/>
      <c r="U36" s="62"/>
      <c r="V36" s="62"/>
      <c r="W36" s="62"/>
      <c r="X36" s="62"/>
    </row>
    <row r="37" spans="1:28">
      <c r="A37" s="58">
        <f t="shared" si="3"/>
        <v>2080</v>
      </c>
      <c r="B37" s="62"/>
      <c r="C37" s="62"/>
      <c r="D37" s="62"/>
      <c r="E37" s="62"/>
      <c r="F37" s="59">
        <v>1.4292009050276114E-2</v>
      </c>
      <c r="G37" s="60">
        <v>84.765495000000016</v>
      </c>
      <c r="H37" s="60">
        <v>52.184798999999998</v>
      </c>
      <c r="I37" s="62"/>
      <c r="J37" s="62"/>
      <c r="K37" s="62"/>
      <c r="L37" s="59">
        <v>0.16088838999999999</v>
      </c>
      <c r="M37" s="59">
        <v>0.22677048999999999</v>
      </c>
      <c r="N37" s="45"/>
      <c r="O37" s="58">
        <f t="shared" si="4"/>
        <v>2080</v>
      </c>
      <c r="P37" s="59"/>
      <c r="Q37" s="62"/>
      <c r="R37" s="62"/>
      <c r="S37" s="62"/>
      <c r="T37" s="62"/>
      <c r="U37" s="62"/>
      <c r="V37" s="62"/>
      <c r="W37" s="62"/>
      <c r="X37" s="62"/>
    </row>
    <row r="38" spans="1:28">
      <c r="A38" s="58">
        <f t="shared" si="3"/>
        <v>2090</v>
      </c>
      <c r="B38" s="62"/>
      <c r="C38" s="62"/>
      <c r="D38" s="62"/>
      <c r="E38" s="62"/>
      <c r="F38" s="59">
        <v>1.4417814300218781E-2</v>
      </c>
      <c r="G38" s="60">
        <v>84.840647000000004</v>
      </c>
      <c r="H38" s="60">
        <v>52.256128999999987</v>
      </c>
      <c r="I38" s="62"/>
      <c r="J38" s="62"/>
      <c r="K38" s="62"/>
      <c r="L38" s="59">
        <v>0.15953690000000001</v>
      </c>
      <c r="M38" s="59">
        <v>0.22945034</v>
      </c>
      <c r="N38" s="45"/>
      <c r="O38" s="58">
        <f t="shared" si="4"/>
        <v>2090</v>
      </c>
      <c r="P38" s="59"/>
      <c r="Q38" s="62"/>
      <c r="R38" s="62"/>
      <c r="S38" s="62"/>
      <c r="T38" s="62"/>
      <c r="U38" s="62"/>
      <c r="V38" s="62"/>
      <c r="W38" s="62"/>
      <c r="X38" s="62"/>
    </row>
    <row r="39" spans="1:28" ht="13" thickBot="1">
      <c r="A39" s="63">
        <f t="shared" si="3"/>
        <v>2100</v>
      </c>
      <c r="B39" s="64"/>
      <c r="C39" s="64"/>
      <c r="D39" s="64"/>
      <c r="E39" s="64"/>
      <c r="F39" s="65">
        <v>1.4460925420245484E-2</v>
      </c>
      <c r="G39" s="66">
        <v>84.934880000000007</v>
      </c>
      <c r="H39" s="66">
        <v>52.354149999999997</v>
      </c>
      <c r="I39" s="64"/>
      <c r="J39" s="64"/>
      <c r="K39" s="64"/>
      <c r="L39" s="65">
        <f>AVERAGE(L36:L38)</f>
        <v>0.16127552000000001</v>
      </c>
      <c r="M39" s="65">
        <f>AVERAGE(M36:M38)</f>
        <v>0.22704477333333331</v>
      </c>
      <c r="N39" s="45"/>
      <c r="O39" s="63">
        <f t="shared" si="4"/>
        <v>2100</v>
      </c>
      <c r="P39" s="65"/>
      <c r="Q39" s="64"/>
      <c r="R39" s="64"/>
      <c r="S39" s="64"/>
      <c r="T39" s="64"/>
      <c r="U39" s="64"/>
      <c r="V39" s="64"/>
      <c r="W39" s="64"/>
      <c r="X39" s="64"/>
    </row>
    <row r="40" spans="1:28" ht="13" thickTop="1">
      <c r="O40" s="46"/>
    </row>
    <row r="42" spans="1:28">
      <c r="A42" s="8" t="s">
        <v>0</v>
      </c>
    </row>
    <row r="43" spans="1:28">
      <c r="A43" s="8" t="s">
        <v>18</v>
      </c>
    </row>
    <row r="44" spans="1:28" ht="13" thickBot="1"/>
    <row r="45" spans="1:28" ht="97" thickTop="1">
      <c r="A45" s="103" t="s">
        <v>30</v>
      </c>
      <c r="B45" s="14" t="s">
        <v>5</v>
      </c>
      <c r="C45" s="14" t="s">
        <v>6</v>
      </c>
      <c r="D45" s="14" t="s">
        <v>7</v>
      </c>
      <c r="E45" s="14" t="s">
        <v>8</v>
      </c>
      <c r="F45" s="14" t="s">
        <v>11</v>
      </c>
      <c r="G45" s="14" t="s">
        <v>1</v>
      </c>
      <c r="H45" s="14" t="s">
        <v>2</v>
      </c>
      <c r="I45" s="14" t="s">
        <v>4</v>
      </c>
      <c r="J45" s="14" t="s">
        <v>9</v>
      </c>
      <c r="K45" s="14" t="s">
        <v>10</v>
      </c>
      <c r="L45" s="14" t="s">
        <v>3</v>
      </c>
      <c r="M45" s="14" t="s">
        <v>3</v>
      </c>
      <c r="N45" s="14"/>
      <c r="O45" s="14"/>
      <c r="P45" s="14" t="s">
        <v>35</v>
      </c>
      <c r="Q45" s="14" t="s">
        <v>43</v>
      </c>
      <c r="R45" s="14" t="s">
        <v>34</v>
      </c>
      <c r="S45" s="14" t="s">
        <v>31</v>
      </c>
      <c r="T45" s="14" t="s">
        <v>33</v>
      </c>
      <c r="U45" s="14" t="s">
        <v>36</v>
      </c>
      <c r="V45" s="14" t="s">
        <v>44</v>
      </c>
      <c r="W45" s="14" t="s">
        <v>37</v>
      </c>
      <c r="X45" s="14" t="s">
        <v>32</v>
      </c>
    </row>
    <row r="46" spans="1:28" ht="15" customHeight="1">
      <c r="A46" s="103"/>
      <c r="B46" s="13" t="s">
        <v>12</v>
      </c>
      <c r="C46" s="13" t="s">
        <v>13</v>
      </c>
      <c r="D46" s="13" t="s">
        <v>13</v>
      </c>
      <c r="E46" s="13" t="s">
        <v>13</v>
      </c>
      <c r="F46" s="13" t="s">
        <v>14</v>
      </c>
      <c r="G46" s="13" t="s">
        <v>14</v>
      </c>
      <c r="H46" s="13" t="s">
        <v>14</v>
      </c>
      <c r="I46" s="13" t="s">
        <v>15</v>
      </c>
      <c r="J46" s="13" t="s">
        <v>15</v>
      </c>
      <c r="K46" s="13" t="s">
        <v>12</v>
      </c>
      <c r="L46" s="13" t="s">
        <v>16</v>
      </c>
      <c r="M46" s="13" t="s">
        <v>17</v>
      </c>
      <c r="N46" s="13"/>
      <c r="O46" s="13"/>
      <c r="P46" s="13" t="s">
        <v>38</v>
      </c>
      <c r="Q46" s="13" t="s">
        <v>39</v>
      </c>
      <c r="R46" s="13" t="s">
        <v>40</v>
      </c>
      <c r="S46" s="13" t="s">
        <v>41</v>
      </c>
      <c r="T46" s="13" t="s">
        <v>42</v>
      </c>
      <c r="U46" s="13" t="s">
        <v>45</v>
      </c>
      <c r="V46" s="13" t="s">
        <v>46</v>
      </c>
      <c r="W46" s="13" t="s">
        <v>47</v>
      </c>
      <c r="X46" s="13" t="s">
        <v>48</v>
      </c>
    </row>
    <row r="49" spans="6:8">
      <c r="F49" s="9"/>
      <c r="G49" s="10"/>
      <c r="H49" s="10"/>
    </row>
  </sheetData>
  <mergeCells count="3">
    <mergeCell ref="A45:A46"/>
    <mergeCell ref="A3:M5"/>
    <mergeCell ref="O3:X5"/>
  </mergeCells>
  <phoneticPr fontId="2" type="noConversion"/>
  <printOptions horizontalCentered="1" verticalCentered="1"/>
  <pageMargins left="0.79000000000000015" right="0.79000000000000015" top="0.98" bottom="0.98" header="0.51" footer="0.5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3:AH38"/>
  <sheetViews>
    <sheetView workbookViewId="0">
      <pane xSplit="2" ySplit="9" topLeftCell="C10" activePane="bottomRight" state="frozen"/>
      <selection pane="topRight" activeCell="B1" sqref="B1"/>
      <selection pane="bottomLeft" activeCell="A10" sqref="A10"/>
      <selection pane="bottomRight" activeCell="K8" sqref="K8"/>
    </sheetView>
  </sheetViews>
  <sheetFormatPr baseColWidth="10" defaultRowHeight="12" x14ac:dyDescent="0"/>
  <cols>
    <col min="2" max="9" width="12.83203125" customWidth="1"/>
    <col min="14" max="18" width="15.83203125" customWidth="1"/>
  </cols>
  <sheetData>
    <row r="3" spans="1:34" ht="13" thickBot="1"/>
    <row r="4" spans="1:34" ht="15" customHeight="1" thickTop="1">
      <c r="A4" s="104" t="s">
        <v>70</v>
      </c>
      <c r="B4" s="105"/>
      <c r="C4" s="105"/>
      <c r="D4" s="105"/>
      <c r="E4" s="105"/>
      <c r="F4" s="105"/>
      <c r="G4" s="105"/>
      <c r="H4" s="105"/>
      <c r="I4" s="106"/>
      <c r="J4" s="70"/>
      <c r="K4" s="74"/>
      <c r="L4" s="74"/>
      <c r="N4" s="104" t="s">
        <v>71</v>
      </c>
      <c r="O4" s="105"/>
      <c r="P4" s="105"/>
      <c r="Q4" s="105"/>
      <c r="R4" s="106"/>
      <c r="S4" s="53"/>
      <c r="T4" s="54"/>
      <c r="U4" s="54"/>
    </row>
    <row r="5" spans="1:34" ht="15" customHeight="1">
      <c r="A5" s="107"/>
      <c r="B5" s="108"/>
      <c r="C5" s="108"/>
      <c r="D5" s="108"/>
      <c r="E5" s="108"/>
      <c r="F5" s="108"/>
      <c r="G5" s="108"/>
      <c r="H5" s="108"/>
      <c r="I5" s="109"/>
      <c r="J5" s="70"/>
      <c r="K5" s="74"/>
      <c r="L5" s="74"/>
      <c r="N5" s="107"/>
      <c r="O5" s="108"/>
      <c r="P5" s="108"/>
      <c r="Q5" s="108"/>
      <c r="R5" s="109"/>
      <c r="S5" s="53"/>
      <c r="T5" s="54"/>
      <c r="U5" s="54"/>
    </row>
    <row r="6" spans="1:34" ht="15" customHeight="1" thickBot="1">
      <c r="A6" s="110"/>
      <c r="B6" s="111"/>
      <c r="C6" s="111"/>
      <c r="D6" s="111"/>
      <c r="E6" s="111"/>
      <c r="F6" s="111"/>
      <c r="G6" s="111"/>
      <c r="H6" s="111"/>
      <c r="I6" s="112"/>
      <c r="J6" s="70"/>
      <c r="K6" s="74"/>
      <c r="L6" s="74"/>
      <c r="N6" s="110"/>
      <c r="O6" s="111"/>
      <c r="P6" s="111"/>
      <c r="Q6" s="111"/>
      <c r="R6" s="112"/>
      <c r="S6" s="53"/>
      <c r="T6" s="54"/>
      <c r="U6" s="54"/>
    </row>
    <row r="7" spans="1:34" ht="14" thickTop="1" thickBot="1">
      <c r="A7" s="69"/>
      <c r="B7" s="116"/>
      <c r="C7" s="116"/>
      <c r="D7" s="44"/>
      <c r="E7" s="44"/>
      <c r="F7" s="44"/>
      <c r="G7" s="44"/>
      <c r="H7" s="44"/>
      <c r="I7" s="44"/>
      <c r="J7" s="72"/>
      <c r="K7" s="73"/>
      <c r="L7" s="73"/>
      <c r="M7" s="11"/>
      <c r="N7" s="11"/>
      <c r="O7" s="11"/>
      <c r="P7" s="11"/>
      <c r="Q7" s="11"/>
      <c r="R7" s="11"/>
      <c r="S7" s="11"/>
      <c r="T7" s="11"/>
      <c r="U7" s="11"/>
      <c r="V7" s="11"/>
    </row>
    <row r="8" spans="1:34" ht="110" thickTop="1" thickBot="1">
      <c r="A8" s="41"/>
      <c r="B8" s="81" t="s">
        <v>75</v>
      </c>
      <c r="C8" s="81" t="s">
        <v>76</v>
      </c>
      <c r="D8" s="81" t="s">
        <v>94</v>
      </c>
      <c r="E8" s="81" t="s">
        <v>95</v>
      </c>
      <c r="F8" s="81" t="s">
        <v>96</v>
      </c>
      <c r="G8" s="81" t="s">
        <v>97</v>
      </c>
      <c r="H8" s="81" t="s">
        <v>98</v>
      </c>
      <c r="I8" s="81" t="s">
        <v>99</v>
      </c>
      <c r="J8" s="71"/>
      <c r="K8" s="13" t="s">
        <v>28</v>
      </c>
      <c r="L8" s="16" t="s">
        <v>28</v>
      </c>
      <c r="M8" s="12"/>
      <c r="N8" s="28"/>
      <c r="O8" s="81" t="s">
        <v>74</v>
      </c>
      <c r="P8" s="81" t="s">
        <v>77</v>
      </c>
      <c r="Q8" s="81" t="s">
        <v>81</v>
      </c>
      <c r="R8" s="81" t="s">
        <v>78</v>
      </c>
      <c r="S8" s="13"/>
      <c r="T8" s="13" t="s">
        <v>28</v>
      </c>
      <c r="U8" s="16" t="s">
        <v>29</v>
      </c>
      <c r="V8" s="12"/>
      <c r="W8" s="12"/>
      <c r="X8" s="12"/>
      <c r="Y8" s="12"/>
      <c r="Z8" s="12"/>
      <c r="AA8" s="12"/>
      <c r="AB8" s="12"/>
      <c r="AC8" s="12"/>
      <c r="AD8" s="12"/>
      <c r="AE8" s="12"/>
      <c r="AF8" s="12"/>
      <c r="AG8" s="12"/>
      <c r="AH8" s="12"/>
    </row>
    <row r="9" spans="1:34" ht="13" customHeight="1" thickTop="1">
      <c r="A9" s="77">
        <f>A10-10</f>
        <v>1850</v>
      </c>
      <c r="B9" s="78">
        <f>0.05+72.5992542055459%</f>
        <v>0.77599254205545909</v>
      </c>
      <c r="C9" s="78">
        <f t="shared" ref="C9:C15" si="0">B9</f>
        <v>0.77599254205545909</v>
      </c>
      <c r="D9" s="78">
        <f t="shared" ref="D9:D34" si="1">B9*((1+0.03)^30)</f>
        <v>1.8835375752542791</v>
      </c>
      <c r="E9" s="78">
        <f t="shared" ref="E9:E34" si="2">C9*((1+0.03)^30)</f>
        <v>1.8835375752542791</v>
      </c>
      <c r="F9" s="78">
        <v>2.85</v>
      </c>
      <c r="G9" s="78">
        <v>2.85</v>
      </c>
      <c r="H9" s="78">
        <f t="shared" ref="H9:I14" si="3">1.1*B9</f>
        <v>0.85359179626100512</v>
      </c>
      <c r="I9" s="78">
        <f t="shared" si="3"/>
        <v>0.85359179626100512</v>
      </c>
      <c r="J9" s="57"/>
      <c r="K9" s="29">
        <f t="shared" ref="K9:K34" si="4">H9-B9</f>
        <v>7.7599254205546031E-2</v>
      </c>
      <c r="L9" s="30">
        <f t="shared" ref="L9:L34" si="5">I9-C9</f>
        <v>7.7599254205546031E-2</v>
      </c>
      <c r="M9" s="12"/>
      <c r="N9" s="55">
        <v>1872</v>
      </c>
      <c r="O9" s="78">
        <v>0.49308459347494898</v>
      </c>
      <c r="P9" s="78">
        <v>1.29975523001597</v>
      </c>
      <c r="Q9" s="78">
        <v>3.23943</v>
      </c>
      <c r="R9" s="78">
        <v>0.7167717756416031</v>
      </c>
      <c r="S9" s="29"/>
      <c r="T9" s="29">
        <f t="shared" ref="T9:T15" si="6">R9-O9</f>
        <v>0.22368718216665412</v>
      </c>
      <c r="U9" s="30">
        <f t="shared" ref="U9:U15" si="7">R9/O9</f>
        <v>1.4536486946190066</v>
      </c>
      <c r="V9" s="12"/>
      <c r="W9" s="12"/>
      <c r="X9" s="12"/>
      <c r="Y9" s="12"/>
      <c r="Z9" s="12"/>
      <c r="AA9" s="12"/>
      <c r="AB9" s="12"/>
      <c r="AC9" s="12"/>
      <c r="AD9" s="12"/>
      <c r="AE9" s="12"/>
      <c r="AF9" s="12"/>
      <c r="AG9" s="12"/>
      <c r="AH9" s="12"/>
    </row>
    <row r="10" spans="1:34">
      <c r="A10" s="42">
        <f>A11-10</f>
        <v>1860</v>
      </c>
      <c r="B10" s="61">
        <v>0.76562157987590462</v>
      </c>
      <c r="C10" s="61">
        <f t="shared" si="0"/>
        <v>0.76562157987590462</v>
      </c>
      <c r="D10" s="61">
        <f t="shared" si="1"/>
        <v>1.8583645279657193</v>
      </c>
      <c r="E10" s="61">
        <f t="shared" si="2"/>
        <v>1.8583645279657193</v>
      </c>
      <c r="F10" s="61">
        <v>3.23</v>
      </c>
      <c r="G10" s="61">
        <v>3.23</v>
      </c>
      <c r="H10" s="61">
        <f t="shared" si="3"/>
        <v>0.84218373786349521</v>
      </c>
      <c r="I10" s="61">
        <f t="shared" si="3"/>
        <v>0.84218373786349521</v>
      </c>
      <c r="J10" s="61"/>
      <c r="K10" s="29">
        <f t="shared" si="4"/>
        <v>7.6562157987590584E-2</v>
      </c>
      <c r="L10" s="30">
        <f t="shared" si="5"/>
        <v>7.6562157987590584E-2</v>
      </c>
      <c r="M10" s="7"/>
      <c r="N10" s="27">
        <v>1882</v>
      </c>
      <c r="O10" s="61">
        <v>0.47935810327541301</v>
      </c>
      <c r="P10" s="61">
        <v>1.27643743549348</v>
      </c>
      <c r="Q10" s="61">
        <v>3.3132199999999998</v>
      </c>
      <c r="R10" s="61">
        <v>0.7213000781800214</v>
      </c>
      <c r="S10" s="29"/>
      <c r="T10" s="29">
        <f t="shared" si="6"/>
        <v>0.24194197490460839</v>
      </c>
      <c r="U10" s="30">
        <f t="shared" si="7"/>
        <v>1.5047207364420034</v>
      </c>
      <c r="V10" s="7"/>
    </row>
    <row r="11" spans="1:34">
      <c r="A11" s="42">
        <f>A12-10</f>
        <v>1870</v>
      </c>
      <c r="B11" s="61">
        <f>-0.02+79.9595466272023%</f>
        <v>0.77959546627202303</v>
      </c>
      <c r="C11" s="61">
        <f t="shared" si="0"/>
        <v>0.77959546627202303</v>
      </c>
      <c r="D11" s="61">
        <f t="shared" si="1"/>
        <v>1.8922828179916851</v>
      </c>
      <c r="E11" s="61">
        <f t="shared" si="2"/>
        <v>1.8922828179916851</v>
      </c>
      <c r="F11" s="61">
        <v>3.26</v>
      </c>
      <c r="G11" s="61">
        <v>3.26</v>
      </c>
      <c r="H11" s="61">
        <f t="shared" si="3"/>
        <v>0.85755501289922542</v>
      </c>
      <c r="I11" s="61">
        <f t="shared" si="3"/>
        <v>0.85755501289922542</v>
      </c>
      <c r="J11" s="61"/>
      <c r="K11" s="29">
        <f t="shared" si="4"/>
        <v>7.7959546627202392E-2</v>
      </c>
      <c r="L11" s="30">
        <f t="shared" si="5"/>
        <v>7.7959546627202392E-2</v>
      </c>
      <c r="M11" s="7"/>
      <c r="N11" s="27">
        <v>1912</v>
      </c>
      <c r="O11" s="61">
        <v>0.56290860414251387</v>
      </c>
      <c r="P11" s="61">
        <v>1.3663269295448799</v>
      </c>
      <c r="Q11" s="61">
        <v>3.4767730000000001</v>
      </c>
      <c r="R11" s="61">
        <v>0.73795370358936585</v>
      </c>
      <c r="S11" s="29"/>
      <c r="T11" s="29">
        <f t="shared" si="6"/>
        <v>0.17504509944685198</v>
      </c>
      <c r="U11" s="30">
        <f t="shared" si="7"/>
        <v>1.3109654003486064</v>
      </c>
      <c r="V11" s="7"/>
    </row>
    <row r="12" spans="1:34">
      <c r="A12" s="42">
        <f>A13-10</f>
        <v>1880</v>
      </c>
      <c r="B12" s="61">
        <f>-0.02+81.9529160218167%</f>
        <v>0.799529160218167</v>
      </c>
      <c r="C12" s="61">
        <f t="shared" si="0"/>
        <v>0.799529160218167</v>
      </c>
      <c r="D12" s="61">
        <f t="shared" si="1"/>
        <v>1.9406671252193408</v>
      </c>
      <c r="E12" s="61">
        <f t="shared" si="2"/>
        <v>1.9406671252193408</v>
      </c>
      <c r="F12" s="61">
        <v>3.03</v>
      </c>
      <c r="G12" s="61">
        <v>3.03</v>
      </c>
      <c r="H12" s="61">
        <f t="shared" si="3"/>
        <v>0.87948207623998376</v>
      </c>
      <c r="I12" s="61">
        <f t="shared" si="3"/>
        <v>0.87948207623998376</v>
      </c>
      <c r="J12" s="61"/>
      <c r="K12" s="29">
        <f t="shared" si="4"/>
        <v>7.9952916021816756E-2</v>
      </c>
      <c r="L12" s="30">
        <f t="shared" si="5"/>
        <v>7.9952916021816756E-2</v>
      </c>
      <c r="M12" s="7"/>
      <c r="N12" s="27">
        <v>1922</v>
      </c>
      <c r="O12" s="61">
        <v>0.55475094981990425</v>
      </c>
      <c r="P12" s="61">
        <v>1.3465261613546713</v>
      </c>
      <c r="Q12" s="61">
        <v>2.9596800000000001</v>
      </c>
      <c r="R12" s="61">
        <v>0.71597926135982592</v>
      </c>
      <c r="S12" s="29"/>
      <c r="T12" s="29">
        <f t="shared" si="6"/>
        <v>0.16122831153992168</v>
      </c>
      <c r="U12" s="30">
        <f t="shared" si="7"/>
        <v>1.2906318801117209</v>
      </c>
      <c r="V12" s="7"/>
    </row>
    <row r="13" spans="1:34" ht="13" customHeight="1">
      <c r="A13" s="42">
        <f>A14-10</f>
        <v>1890</v>
      </c>
      <c r="B13" s="61">
        <f>-0.02+81.8355094202434%</f>
        <v>0.798355094202434</v>
      </c>
      <c r="C13" s="61">
        <f t="shared" si="0"/>
        <v>0.798355094202434</v>
      </c>
      <c r="D13" s="61">
        <f t="shared" si="1"/>
        <v>1.9378173588406531</v>
      </c>
      <c r="E13" s="61">
        <f t="shared" si="2"/>
        <v>1.9378173588406531</v>
      </c>
      <c r="F13" s="61">
        <v>3.06</v>
      </c>
      <c r="G13" s="61">
        <v>3.06</v>
      </c>
      <c r="H13" s="61">
        <f t="shared" si="3"/>
        <v>0.87819060362267742</v>
      </c>
      <c r="I13" s="61">
        <f t="shared" si="3"/>
        <v>0.87819060362267742</v>
      </c>
      <c r="J13" s="61"/>
      <c r="K13" s="29">
        <f t="shared" si="4"/>
        <v>7.9835509420243422E-2</v>
      </c>
      <c r="L13" s="30">
        <f t="shared" si="5"/>
        <v>7.9835509420243422E-2</v>
      </c>
      <c r="M13" s="7"/>
      <c r="N13" s="27">
        <v>1927</v>
      </c>
      <c r="O13" s="61">
        <v>0.5214855293733347</v>
      </c>
      <c r="P13" s="61">
        <v>1.2657822547163677</v>
      </c>
      <c r="Q13" s="61">
        <v>3.2322449999999998</v>
      </c>
      <c r="R13" s="61">
        <v>0.66152412629253865</v>
      </c>
      <c r="S13" s="29"/>
      <c r="T13" s="29">
        <f t="shared" si="6"/>
        <v>0.14003859691920395</v>
      </c>
      <c r="U13" s="30">
        <f t="shared" si="7"/>
        <v>1.2685378386002144</v>
      </c>
      <c r="V13" s="7"/>
    </row>
    <row r="14" spans="1:34">
      <c r="A14" s="42">
        <v>1900</v>
      </c>
      <c r="B14" s="61">
        <f>-0.02+82.9632402720976%</f>
        <v>0.80963240272097592</v>
      </c>
      <c r="C14" s="61">
        <f t="shared" si="0"/>
        <v>0.80963240272097592</v>
      </c>
      <c r="D14" s="61">
        <f t="shared" si="1"/>
        <v>1.9651903465837373</v>
      </c>
      <c r="E14" s="61">
        <f t="shared" si="2"/>
        <v>1.9651903465837373</v>
      </c>
      <c r="F14" s="61">
        <v>3.17</v>
      </c>
      <c r="G14" s="61">
        <v>3.17</v>
      </c>
      <c r="H14" s="61">
        <f t="shared" si="3"/>
        <v>0.89059564299307359</v>
      </c>
      <c r="I14" s="61">
        <f t="shared" si="3"/>
        <v>0.89059564299307359</v>
      </c>
      <c r="J14" s="61"/>
      <c r="K14" s="29">
        <f t="shared" si="4"/>
        <v>8.096324027209767E-2</v>
      </c>
      <c r="L14" s="30">
        <f t="shared" si="5"/>
        <v>8.096324027209767E-2</v>
      </c>
      <c r="M14" s="7"/>
      <c r="N14" s="27">
        <v>1932</v>
      </c>
      <c r="O14" s="61">
        <v>0.49457461135361053</v>
      </c>
      <c r="P14" s="61">
        <v>1.2004623933418299</v>
      </c>
      <c r="Q14" s="61">
        <v>3.3395589999999999</v>
      </c>
      <c r="R14" s="61">
        <v>0.65576941687489099</v>
      </c>
      <c r="S14" s="29"/>
      <c r="T14" s="29">
        <f t="shared" si="6"/>
        <v>0.16119480552128046</v>
      </c>
      <c r="U14" s="30">
        <f t="shared" si="7"/>
        <v>1.3259261632539192</v>
      </c>
      <c r="V14" s="7"/>
    </row>
    <row r="15" spans="1:34" ht="13" thickBot="1">
      <c r="A15" s="42">
        <v>1910</v>
      </c>
      <c r="B15" s="61">
        <f>-0.03+85.8330287502415%</f>
        <v>0.82833028750241489</v>
      </c>
      <c r="C15" s="61">
        <f t="shared" si="0"/>
        <v>0.82833028750241489</v>
      </c>
      <c r="D15" s="61">
        <f t="shared" si="1"/>
        <v>2.0105750206043522</v>
      </c>
      <c r="E15" s="61">
        <f t="shared" si="2"/>
        <v>2.0105750206043522</v>
      </c>
      <c r="F15" s="61">
        <v>3.27</v>
      </c>
      <c r="G15" s="61">
        <v>3.27</v>
      </c>
      <c r="H15" s="61">
        <f>1.08*B15</f>
        <v>0.89459671050260814</v>
      </c>
      <c r="I15" s="61">
        <f>1.08*C15</f>
        <v>0.89459671050260814</v>
      </c>
      <c r="J15" s="61"/>
      <c r="K15" s="29">
        <f t="shared" si="4"/>
        <v>6.6266423000193253E-2</v>
      </c>
      <c r="L15" s="30">
        <f t="shared" si="5"/>
        <v>6.6266423000193253E-2</v>
      </c>
      <c r="M15" s="7"/>
      <c r="N15" s="31">
        <v>1937</v>
      </c>
      <c r="O15" s="75">
        <v>0.47853057607803096</v>
      </c>
      <c r="P15" s="75">
        <v>1.1615193086309725</v>
      </c>
      <c r="Q15" s="75">
        <v>3.2228880000000002</v>
      </c>
      <c r="R15" s="75">
        <v>0.67302605962668183</v>
      </c>
      <c r="S15" s="29"/>
      <c r="T15" s="32">
        <f t="shared" si="6"/>
        <v>0.19449548354865087</v>
      </c>
      <c r="U15" s="33">
        <f t="shared" si="7"/>
        <v>1.4064431684652388</v>
      </c>
      <c r="V15" s="7"/>
    </row>
    <row r="16" spans="1:34" ht="13" thickTop="1">
      <c r="A16" s="42">
        <v>1920</v>
      </c>
      <c r="B16" s="61">
        <v>0.68212640018707005</v>
      </c>
      <c r="C16" s="61">
        <v>0.68212640018707005</v>
      </c>
      <c r="D16" s="61">
        <f t="shared" si="1"/>
        <v>1.6556998117817741</v>
      </c>
      <c r="E16" s="61">
        <f t="shared" si="2"/>
        <v>1.6556998117817741</v>
      </c>
      <c r="F16" s="61">
        <v>2.77</v>
      </c>
      <c r="G16" s="61">
        <v>2.77</v>
      </c>
      <c r="H16" s="61">
        <f>1.15*B16</f>
        <v>0.78444536021513045</v>
      </c>
      <c r="I16" s="61">
        <f>1.15*C16</f>
        <v>0.78444536021513045</v>
      </c>
      <c r="J16" s="61"/>
      <c r="K16" s="29">
        <f t="shared" si="4"/>
        <v>0.1023189600280604</v>
      </c>
      <c r="L16" s="30">
        <f t="shared" si="5"/>
        <v>0.1023189600280604</v>
      </c>
      <c r="M16" s="7"/>
      <c r="N16" s="7"/>
      <c r="O16" s="7"/>
      <c r="P16" s="7"/>
      <c r="Q16" s="7"/>
      <c r="R16" s="7"/>
      <c r="S16" s="7"/>
      <c r="T16" s="7"/>
      <c r="U16" s="7"/>
      <c r="V16" s="7"/>
    </row>
    <row r="17" spans="1:24">
      <c r="A17" s="42">
        <v>1930</v>
      </c>
      <c r="B17" s="61">
        <v>0.51483314660741364</v>
      </c>
      <c r="C17" s="61">
        <v>0.51483314660741364</v>
      </c>
      <c r="D17" s="61">
        <f t="shared" si="1"/>
        <v>1.2496351756846589</v>
      </c>
      <c r="E17" s="61">
        <f t="shared" si="2"/>
        <v>1.2496351756846589</v>
      </c>
      <c r="F17" s="61">
        <v>2.72</v>
      </c>
      <c r="G17" s="61">
        <v>2.72</v>
      </c>
      <c r="H17" s="61">
        <f>1.15*B17</f>
        <v>0.59205811859852564</v>
      </c>
      <c r="I17" s="61">
        <f>1.15*C17</f>
        <v>0.59205811859852564</v>
      </c>
      <c r="J17" s="61"/>
      <c r="K17" s="29">
        <f t="shared" si="4"/>
        <v>7.7224971991112001E-2</v>
      </c>
      <c r="L17" s="30">
        <f t="shared" si="5"/>
        <v>7.7224971991112001E-2</v>
      </c>
      <c r="M17" s="7"/>
      <c r="N17" s="7"/>
      <c r="O17" s="7"/>
      <c r="P17" s="7"/>
      <c r="Q17" s="7"/>
      <c r="R17" s="7"/>
      <c r="S17" s="7"/>
      <c r="T17" s="7"/>
      <c r="U17" s="7"/>
      <c r="V17" s="7"/>
    </row>
    <row r="18" spans="1:24">
      <c r="A18" s="42">
        <v>1940</v>
      </c>
      <c r="B18" s="61">
        <v>0.57985456996957008</v>
      </c>
      <c r="C18" s="61">
        <v>0.57985456996957008</v>
      </c>
      <c r="D18" s="61">
        <f t="shared" si="1"/>
        <v>1.4074592364349559</v>
      </c>
      <c r="E18" s="61">
        <f t="shared" si="2"/>
        <v>1.4074592364349559</v>
      </c>
      <c r="F18" s="61">
        <v>2.7</v>
      </c>
      <c r="G18" s="61">
        <v>2.7</v>
      </c>
      <c r="H18" s="61">
        <f>1.1*B18</f>
        <v>0.63784002696652708</v>
      </c>
      <c r="I18" s="61">
        <f>1.1*C18</f>
        <v>0.63784002696652708</v>
      </c>
      <c r="J18" s="61"/>
      <c r="K18" s="29">
        <f t="shared" si="4"/>
        <v>5.7985456996957008E-2</v>
      </c>
      <c r="L18" s="30">
        <f t="shared" si="5"/>
        <v>5.7985456996957008E-2</v>
      </c>
      <c r="M18" s="7"/>
      <c r="N18" s="7"/>
      <c r="O18" s="7"/>
      <c r="P18" s="7"/>
      <c r="Q18" s="7"/>
      <c r="R18" s="7"/>
      <c r="S18" s="7"/>
      <c r="T18" s="7"/>
      <c r="U18" s="7"/>
      <c r="V18" s="7"/>
    </row>
    <row r="19" spans="1:24">
      <c r="A19" s="42">
        <v>1950</v>
      </c>
      <c r="B19" s="61">
        <v>0.52005810135584152</v>
      </c>
      <c r="C19" s="61">
        <v>0.52005810135584152</v>
      </c>
      <c r="D19" s="61">
        <f t="shared" si="1"/>
        <v>1.2623175122591821</v>
      </c>
      <c r="E19" s="61">
        <f t="shared" si="2"/>
        <v>1.2623175122591821</v>
      </c>
      <c r="F19" s="61">
        <v>2.36</v>
      </c>
      <c r="G19" s="61">
        <v>2.36</v>
      </c>
      <c r="H19" s="61">
        <f>1.1*B19</f>
        <v>0.57206391149142577</v>
      </c>
      <c r="I19" s="61">
        <f>1.1*C19</f>
        <v>0.57206391149142577</v>
      </c>
      <c r="J19" s="61"/>
      <c r="K19" s="29">
        <f t="shared" si="4"/>
        <v>5.2005810135584252E-2</v>
      </c>
      <c r="L19" s="30">
        <f t="shared" si="5"/>
        <v>5.2005810135584252E-2</v>
      </c>
      <c r="M19" s="7"/>
      <c r="N19" s="7"/>
      <c r="O19" s="7"/>
      <c r="P19" s="7"/>
      <c r="Q19" s="7"/>
      <c r="R19" s="7"/>
      <c r="S19" s="7"/>
      <c r="T19" s="7"/>
      <c r="U19" s="7"/>
      <c r="V19" s="7"/>
    </row>
    <row r="20" spans="1:24">
      <c r="A20" s="42">
        <v>1960</v>
      </c>
      <c r="B20" s="61">
        <v>0.40960956148490835</v>
      </c>
      <c r="C20" s="61">
        <v>0.40960956148490835</v>
      </c>
      <c r="D20" s="61">
        <f t="shared" si="1"/>
        <v>0.99422991643277125</v>
      </c>
      <c r="E20" s="61">
        <f t="shared" si="2"/>
        <v>0.99422991643277125</v>
      </c>
      <c r="F20" s="61">
        <v>1.94</v>
      </c>
      <c r="G20" s="61">
        <v>1.94</v>
      </c>
      <c r="H20" s="61">
        <f t="shared" ref="H20:I24" si="8">1.15*B20</f>
        <v>0.47105099570764458</v>
      </c>
      <c r="I20" s="61">
        <f t="shared" si="8"/>
        <v>0.47105099570764458</v>
      </c>
      <c r="J20" s="61"/>
      <c r="K20" s="29">
        <f t="shared" si="4"/>
        <v>6.1441434222736235E-2</v>
      </c>
      <c r="L20" s="30">
        <f t="shared" si="5"/>
        <v>6.1441434222736235E-2</v>
      </c>
      <c r="M20" s="7"/>
      <c r="N20" s="7"/>
      <c r="O20" s="7"/>
      <c r="P20" s="7"/>
      <c r="Q20" s="7"/>
      <c r="R20" s="7"/>
      <c r="S20" s="7"/>
      <c r="T20" s="7"/>
      <c r="U20" s="7"/>
      <c r="V20" s="7"/>
    </row>
    <row r="21" spans="1:24">
      <c r="A21" s="42">
        <v>1970</v>
      </c>
      <c r="B21" s="61">
        <v>0.38536634875027309</v>
      </c>
      <c r="C21" s="61">
        <v>0.38536634875027309</v>
      </c>
      <c r="D21" s="61">
        <f t="shared" si="1"/>
        <v>0.93538527598092391</v>
      </c>
      <c r="E21" s="61">
        <f t="shared" si="2"/>
        <v>0.93538527598092391</v>
      </c>
      <c r="F21" s="61">
        <v>1.59</v>
      </c>
      <c r="G21" s="61">
        <v>1.59</v>
      </c>
      <c r="H21" s="61">
        <f t="shared" si="8"/>
        <v>0.44317130106281399</v>
      </c>
      <c r="I21" s="61">
        <f t="shared" si="8"/>
        <v>0.44317130106281399</v>
      </c>
      <c r="J21" s="61"/>
      <c r="K21" s="29">
        <f t="shared" si="4"/>
        <v>5.7804952312540903E-2</v>
      </c>
      <c r="L21" s="30">
        <f t="shared" si="5"/>
        <v>5.7804952312540903E-2</v>
      </c>
      <c r="M21" s="7"/>
      <c r="N21" s="7"/>
      <c r="O21" s="7"/>
      <c r="P21" s="7"/>
      <c r="Q21" s="7"/>
      <c r="R21" s="7"/>
      <c r="S21" s="7"/>
      <c r="T21" s="7"/>
      <c r="U21" s="7"/>
      <c r="V21" s="7"/>
    </row>
    <row r="22" spans="1:24">
      <c r="A22" s="42">
        <v>1980</v>
      </c>
      <c r="B22" s="61">
        <v>0.40787612784434124</v>
      </c>
      <c r="C22" s="61">
        <v>0.40787612784434124</v>
      </c>
      <c r="D22" s="61">
        <f t="shared" si="1"/>
        <v>0.99002241801072499</v>
      </c>
      <c r="E22" s="61">
        <f t="shared" si="2"/>
        <v>0.99002241801072499</v>
      </c>
      <c r="F22" s="61">
        <v>1.3</v>
      </c>
      <c r="G22" s="61">
        <v>1.3</v>
      </c>
      <c r="H22" s="61">
        <f t="shared" si="8"/>
        <v>0.46905754702099239</v>
      </c>
      <c r="I22" s="61">
        <f t="shared" si="8"/>
        <v>0.46905754702099239</v>
      </c>
      <c r="J22" s="61"/>
      <c r="K22" s="29">
        <f t="shared" si="4"/>
        <v>6.1181419176651153E-2</v>
      </c>
      <c r="L22" s="30">
        <f t="shared" si="5"/>
        <v>6.1181419176651153E-2</v>
      </c>
      <c r="M22" s="7"/>
      <c r="N22" s="7"/>
      <c r="O22" s="7"/>
      <c r="P22" s="7"/>
      <c r="Q22" s="7"/>
      <c r="R22" s="7"/>
      <c r="S22" s="7"/>
      <c r="T22" s="7"/>
      <c r="U22" s="7"/>
      <c r="V22" s="7"/>
    </row>
    <row r="23" spans="1:24">
      <c r="A23" s="42">
        <v>1990</v>
      </c>
      <c r="B23" s="61">
        <v>0.46903615994315856</v>
      </c>
      <c r="C23" s="61">
        <v>0.46903615994315856</v>
      </c>
      <c r="D23" s="61">
        <f t="shared" si="1"/>
        <v>1.1384738686609392</v>
      </c>
      <c r="E23" s="61">
        <f t="shared" si="2"/>
        <v>1.1384738686609392</v>
      </c>
      <c r="F23" s="61">
        <v>1.35</v>
      </c>
      <c r="G23" s="61">
        <v>1.35</v>
      </c>
      <c r="H23" s="61">
        <f t="shared" si="8"/>
        <v>0.53939158393463227</v>
      </c>
      <c r="I23" s="61">
        <f t="shared" si="8"/>
        <v>0.53939158393463227</v>
      </c>
      <c r="J23" s="61"/>
      <c r="K23" s="29">
        <f t="shared" si="4"/>
        <v>7.0355423991473709E-2</v>
      </c>
      <c r="L23" s="30">
        <f t="shared" si="5"/>
        <v>7.0355423991473709E-2</v>
      </c>
      <c r="M23" s="7"/>
      <c r="N23" s="7"/>
      <c r="O23" s="7"/>
      <c r="P23" s="7"/>
      <c r="Q23" s="7"/>
      <c r="R23" s="7"/>
      <c r="S23" s="7"/>
      <c r="T23" s="7"/>
      <c r="U23" s="7"/>
      <c r="V23" s="7"/>
    </row>
    <row r="24" spans="1:24">
      <c r="A24" s="42">
        <v>2000</v>
      </c>
      <c r="B24" s="61">
        <v>0.50693572075584525</v>
      </c>
      <c r="C24" s="61">
        <v>0.50693572075584525</v>
      </c>
      <c r="D24" s="61">
        <f t="shared" si="1"/>
        <v>1.230466050296144</v>
      </c>
      <c r="E24" s="61">
        <f t="shared" si="2"/>
        <v>1.230466050296144</v>
      </c>
      <c r="F24" s="61">
        <v>1.35</v>
      </c>
      <c r="G24" s="61">
        <v>1.35</v>
      </c>
      <c r="H24" s="61">
        <f t="shared" si="8"/>
        <v>0.58297607886922198</v>
      </c>
      <c r="I24" s="61">
        <f t="shared" si="8"/>
        <v>0.58297607886922198</v>
      </c>
      <c r="J24" s="61"/>
      <c r="K24" s="29">
        <f t="shared" si="4"/>
        <v>7.6040358113376727E-2</v>
      </c>
      <c r="L24" s="30">
        <f t="shared" si="5"/>
        <v>7.6040358113376727E-2</v>
      </c>
      <c r="M24" s="7"/>
      <c r="N24" s="7"/>
      <c r="O24" s="7"/>
      <c r="P24" s="7"/>
      <c r="Q24" s="7"/>
      <c r="R24" s="7"/>
      <c r="S24" s="7"/>
      <c r="T24" s="7"/>
      <c r="U24" s="7"/>
      <c r="V24" s="7"/>
    </row>
    <row r="25" spans="1:24">
      <c r="A25" s="42">
        <f t="shared" ref="A25:A34" si="9">A24+10</f>
        <v>2010</v>
      </c>
      <c r="B25" s="61">
        <v>0.6169157717548861</v>
      </c>
      <c r="C25" s="61">
        <v>0.61791283746164571</v>
      </c>
      <c r="D25" s="61">
        <f t="shared" si="1"/>
        <v>1.4974165006656406</v>
      </c>
      <c r="E25" s="61">
        <f t="shared" si="2"/>
        <v>1.4998366408369683</v>
      </c>
      <c r="F25" s="61">
        <f>1.1*144%</f>
        <v>1.5840000000000001</v>
      </c>
      <c r="G25" s="61">
        <f>1.05*154%</f>
        <v>1.6170000000000002</v>
      </c>
      <c r="H25" s="61">
        <f>1.08*B25</f>
        <v>0.666269033495277</v>
      </c>
      <c r="I25" s="61">
        <f>1.08*C25</f>
        <v>0.66734586445857746</v>
      </c>
      <c r="J25" s="61"/>
      <c r="K25" s="29">
        <f t="shared" si="4"/>
        <v>4.9353261740390897E-2</v>
      </c>
      <c r="L25" s="30">
        <f t="shared" si="5"/>
        <v>4.943302699693175E-2</v>
      </c>
      <c r="M25" s="7"/>
      <c r="N25" s="7"/>
      <c r="O25" s="7"/>
      <c r="P25" s="7"/>
      <c r="Q25" s="7"/>
      <c r="R25" s="7"/>
      <c r="S25" s="7"/>
      <c r="T25" s="7"/>
      <c r="U25" s="7"/>
      <c r="V25" s="7"/>
    </row>
    <row r="26" spans="1:24">
      <c r="A26" s="42">
        <f t="shared" si="9"/>
        <v>2020</v>
      </c>
      <c r="B26" s="61">
        <v>0.66305933548345952</v>
      </c>
      <c r="C26" s="61">
        <v>0.67110246110229266</v>
      </c>
      <c r="D26" s="61">
        <f t="shared" si="1"/>
        <v>1.6094190411909552</v>
      </c>
      <c r="E26" s="61">
        <f t="shared" si="2"/>
        <v>1.6289418181566129</v>
      </c>
      <c r="F26" s="61">
        <f>1.15*145%</f>
        <v>1.6674999999999998</v>
      </c>
      <c r="G26" s="61">
        <v>1.85</v>
      </c>
      <c r="H26" s="61">
        <f t="shared" ref="H26:H34" si="10">1.1*B26</f>
        <v>0.72936526903180554</v>
      </c>
      <c r="I26" s="61">
        <f t="shared" ref="I26:I34" si="11">1.1*C26</f>
        <v>0.73821270721252197</v>
      </c>
      <c r="J26" s="61"/>
      <c r="K26" s="29">
        <f t="shared" si="4"/>
        <v>6.6305933548346019E-2</v>
      </c>
      <c r="L26" s="30">
        <f t="shared" si="5"/>
        <v>6.711024611022931E-2</v>
      </c>
      <c r="M26" s="7"/>
      <c r="N26" s="7"/>
      <c r="O26" s="7"/>
      <c r="P26" s="7"/>
      <c r="Q26" s="7"/>
      <c r="R26" s="7"/>
      <c r="S26" s="7"/>
      <c r="T26" s="7"/>
      <c r="U26" s="7"/>
      <c r="V26" s="7"/>
    </row>
    <row r="27" spans="1:24">
      <c r="A27" s="42">
        <f t="shared" si="9"/>
        <v>2030</v>
      </c>
      <c r="B27" s="61">
        <v>0.68831646508069588</v>
      </c>
      <c r="C27" s="61">
        <v>0.70903172448554774</v>
      </c>
      <c r="D27" s="61">
        <f t="shared" si="1"/>
        <v>1.6707247239923007</v>
      </c>
      <c r="E27" s="61">
        <f t="shared" si="2"/>
        <v>1.7210060957266562</v>
      </c>
      <c r="F27" s="61">
        <f>1.2*146%</f>
        <v>1.752</v>
      </c>
      <c r="G27" s="61">
        <v>2.17</v>
      </c>
      <c r="H27" s="61">
        <f t="shared" si="10"/>
        <v>0.75714811158876549</v>
      </c>
      <c r="I27" s="61">
        <f t="shared" si="11"/>
        <v>0.77993489693410256</v>
      </c>
      <c r="J27" s="61"/>
      <c r="K27" s="29">
        <f t="shared" si="4"/>
        <v>6.883164650806961E-2</v>
      </c>
      <c r="L27" s="30">
        <f t="shared" si="5"/>
        <v>7.0903172448554819E-2</v>
      </c>
      <c r="M27" s="7"/>
      <c r="N27" s="7"/>
      <c r="O27" s="7"/>
      <c r="P27" s="7"/>
      <c r="Q27" s="7"/>
      <c r="R27" s="7"/>
      <c r="S27" s="7"/>
      <c r="T27" s="7"/>
      <c r="U27" s="7"/>
      <c r="V27" s="7"/>
    </row>
    <row r="28" spans="1:24">
      <c r="A28" s="42">
        <f t="shared" si="9"/>
        <v>2040</v>
      </c>
      <c r="B28" s="61">
        <v>0.71267869721681587</v>
      </c>
      <c r="C28" s="61">
        <v>0.74982447606153468</v>
      </c>
      <c r="D28" s="61">
        <f t="shared" si="1"/>
        <v>1.7298582557707154</v>
      </c>
      <c r="E28" s="61">
        <f t="shared" si="2"/>
        <v>1.820020810723612</v>
      </c>
      <c r="F28" s="61">
        <f>1.3*148%</f>
        <v>1.9239999999999999</v>
      </c>
      <c r="G28" s="61">
        <v>2.4900000000000002</v>
      </c>
      <c r="H28" s="61">
        <f t="shared" si="10"/>
        <v>0.78394656693849751</v>
      </c>
      <c r="I28" s="61">
        <f t="shared" si="11"/>
        <v>0.82480692366768826</v>
      </c>
      <c r="J28" s="61"/>
      <c r="K28" s="29">
        <f t="shared" si="4"/>
        <v>7.1267869721681643E-2</v>
      </c>
      <c r="L28" s="30">
        <f t="shared" si="5"/>
        <v>7.4982447606153579E-2</v>
      </c>
      <c r="M28" s="7"/>
      <c r="N28" s="7"/>
      <c r="O28" s="7"/>
      <c r="P28" s="7"/>
      <c r="Q28" s="7"/>
      <c r="R28" s="7"/>
      <c r="S28" s="7"/>
      <c r="T28" s="7"/>
      <c r="U28" s="7"/>
      <c r="V28" s="7"/>
    </row>
    <row r="29" spans="1:24">
      <c r="A29" s="42">
        <f t="shared" si="9"/>
        <v>2050</v>
      </c>
      <c r="B29" s="61">
        <v>0.72848350204433898</v>
      </c>
      <c r="C29" s="61">
        <v>0.78329856763555483</v>
      </c>
      <c r="D29" s="61">
        <f t="shared" si="1"/>
        <v>1.7682206653930392</v>
      </c>
      <c r="E29" s="61">
        <f t="shared" si="2"/>
        <v>1.9012712169583972</v>
      </c>
      <c r="F29" s="61">
        <f>1.3*149%</f>
        <v>1.9370000000000001</v>
      </c>
      <c r="G29" s="61">
        <v>2.74</v>
      </c>
      <c r="H29" s="61">
        <f t="shared" si="10"/>
        <v>0.8013318522487729</v>
      </c>
      <c r="I29" s="61">
        <f t="shared" si="11"/>
        <v>0.86162842439911036</v>
      </c>
      <c r="J29" s="61"/>
      <c r="K29" s="29">
        <f t="shared" si="4"/>
        <v>7.284835020443392E-2</v>
      </c>
      <c r="L29" s="30">
        <f t="shared" si="5"/>
        <v>7.8329856763555528E-2</v>
      </c>
      <c r="M29" s="7"/>
      <c r="N29" s="7"/>
      <c r="O29" s="7"/>
      <c r="P29" s="7"/>
      <c r="Q29" s="7"/>
      <c r="R29" s="7"/>
      <c r="S29" s="7"/>
      <c r="T29" s="7"/>
      <c r="U29" s="7"/>
      <c r="V29" s="7"/>
    </row>
    <row r="30" spans="1:24">
      <c r="A30" s="42">
        <f t="shared" si="9"/>
        <v>2060</v>
      </c>
      <c r="B30" s="61">
        <v>0.73531261686910698</v>
      </c>
      <c r="C30" s="61">
        <v>0.80641471447323598</v>
      </c>
      <c r="D30" s="61">
        <f t="shared" si="1"/>
        <v>1.7847967195186436</v>
      </c>
      <c r="E30" s="61">
        <f t="shared" si="2"/>
        <v>1.9573801726560101</v>
      </c>
      <c r="F30" s="61">
        <f>1.3*146%</f>
        <v>1.8979999999999999</v>
      </c>
      <c r="G30" s="61">
        <v>2.85</v>
      </c>
      <c r="H30" s="61">
        <f t="shared" si="10"/>
        <v>0.80884387855601769</v>
      </c>
      <c r="I30" s="61">
        <f t="shared" si="11"/>
        <v>0.88705618592055968</v>
      </c>
      <c r="J30" s="61"/>
      <c r="K30" s="29">
        <f t="shared" si="4"/>
        <v>7.3531261686910709E-2</v>
      </c>
      <c r="L30" s="30">
        <f t="shared" si="5"/>
        <v>8.0641471447323698E-2</v>
      </c>
      <c r="M30" s="7"/>
      <c r="N30" s="7"/>
      <c r="O30" s="7"/>
      <c r="P30" s="7"/>
      <c r="Q30" s="7"/>
      <c r="R30" s="7"/>
      <c r="S30" s="7"/>
      <c r="T30" s="7"/>
      <c r="U30" s="7"/>
      <c r="V30" s="7"/>
      <c r="X30" s="7">
        <f>I26</f>
        <v>0.73821270721252197</v>
      </c>
    </row>
    <row r="31" spans="1:24">
      <c r="A31" s="42">
        <f t="shared" si="9"/>
        <v>2070</v>
      </c>
      <c r="B31" s="61">
        <v>0.73639422237322738</v>
      </c>
      <c r="C31" s="61">
        <v>0.82081756322393251</v>
      </c>
      <c r="D31" s="61">
        <f t="shared" si="1"/>
        <v>1.7874220599674273</v>
      </c>
      <c r="E31" s="61">
        <f t="shared" si="2"/>
        <v>1.9923396669067968</v>
      </c>
      <c r="F31" s="61">
        <f>1.35*143%</f>
        <v>1.9305000000000001</v>
      </c>
      <c r="G31" s="61">
        <v>2.87</v>
      </c>
      <c r="H31" s="61">
        <f t="shared" si="10"/>
        <v>0.81003364461055016</v>
      </c>
      <c r="I31" s="61">
        <f t="shared" si="11"/>
        <v>0.90289931954632585</v>
      </c>
      <c r="J31" s="61"/>
      <c r="K31" s="29">
        <f t="shared" si="4"/>
        <v>7.3639422237322782E-2</v>
      </c>
      <c r="L31" s="30">
        <f t="shared" si="5"/>
        <v>8.208175632239334E-2</v>
      </c>
      <c r="M31" s="7"/>
      <c r="N31" s="7"/>
      <c r="O31" s="7"/>
      <c r="P31" s="7"/>
      <c r="Q31" s="7"/>
      <c r="R31" s="7"/>
      <c r="S31" s="7"/>
      <c r="T31" s="7"/>
      <c r="U31" s="7"/>
      <c r="V31" s="7"/>
      <c r="X31" s="7">
        <f t="shared" ref="X31:X38" si="12">I27</f>
        <v>0.77993489693410256</v>
      </c>
    </row>
    <row r="32" spans="1:24">
      <c r="A32" s="42">
        <f t="shared" si="9"/>
        <v>2080</v>
      </c>
      <c r="B32" s="61">
        <v>0.73436755673326193</v>
      </c>
      <c r="C32" s="61">
        <v>0.82846764588905208</v>
      </c>
      <c r="D32" s="61">
        <f t="shared" si="1"/>
        <v>1.7825028105178895</v>
      </c>
      <c r="E32" s="61">
        <f t="shared" si="2"/>
        <v>2.0109084254613401</v>
      </c>
      <c r="F32" s="61">
        <f>1.4*142%</f>
        <v>1.9879999999999998</v>
      </c>
      <c r="G32" s="61">
        <v>2.87</v>
      </c>
      <c r="H32" s="61">
        <f t="shared" si="10"/>
        <v>0.80780431240658823</v>
      </c>
      <c r="I32" s="61">
        <f t="shared" si="11"/>
        <v>0.91131441047795736</v>
      </c>
      <c r="J32" s="61"/>
      <c r="K32" s="29">
        <f t="shared" si="4"/>
        <v>7.3436755673326304E-2</v>
      </c>
      <c r="L32" s="30">
        <f t="shared" si="5"/>
        <v>8.2846764588905275E-2</v>
      </c>
      <c r="M32" s="7"/>
      <c r="N32" s="7"/>
      <c r="O32" s="7"/>
      <c r="P32" s="7"/>
      <c r="Q32" s="7"/>
      <c r="R32" s="7"/>
      <c r="S32" s="7"/>
      <c r="T32" s="7"/>
      <c r="U32" s="7"/>
      <c r="V32" s="7"/>
      <c r="X32" s="7">
        <f t="shared" si="12"/>
        <v>0.82480692366768826</v>
      </c>
    </row>
    <row r="33" spans="1:24">
      <c r="A33" s="42">
        <f t="shared" si="9"/>
        <v>2090</v>
      </c>
      <c r="B33" s="61">
        <v>0.73112381876857291</v>
      </c>
      <c r="C33" s="61">
        <v>0.83242809339820845</v>
      </c>
      <c r="D33" s="61">
        <f t="shared" si="1"/>
        <v>1.7746294070898267</v>
      </c>
      <c r="E33" s="61">
        <f t="shared" si="2"/>
        <v>2.0205214710694319</v>
      </c>
      <c r="F33" s="61">
        <f>1.4*142%</f>
        <v>1.9879999999999998</v>
      </c>
      <c r="G33" s="61">
        <v>2.89</v>
      </c>
      <c r="H33" s="61">
        <f t="shared" si="10"/>
        <v>0.80423620064543022</v>
      </c>
      <c r="I33" s="61">
        <f t="shared" si="11"/>
        <v>0.91567090273802931</v>
      </c>
      <c r="J33" s="61"/>
      <c r="K33" s="29">
        <f t="shared" si="4"/>
        <v>7.3112381876857313E-2</v>
      </c>
      <c r="L33" s="30">
        <f t="shared" si="5"/>
        <v>8.3242809339820867E-2</v>
      </c>
      <c r="M33" s="7"/>
      <c r="N33" s="7"/>
      <c r="O33" s="7"/>
      <c r="P33" s="7"/>
      <c r="Q33" s="7"/>
      <c r="R33" s="7"/>
      <c r="S33" s="7"/>
      <c r="T33" s="7"/>
      <c r="U33" s="7"/>
      <c r="V33" s="7"/>
      <c r="X33" s="7">
        <f t="shared" si="12"/>
        <v>0.86162842439911036</v>
      </c>
    </row>
    <row r="34" spans="1:24" ht="13" thickBot="1">
      <c r="A34" s="43">
        <f t="shared" si="9"/>
        <v>2100</v>
      </c>
      <c r="B34" s="75">
        <v>0.72978942458284424</v>
      </c>
      <c r="C34" s="75">
        <f>C32</f>
        <v>0.82846764588905208</v>
      </c>
      <c r="D34" s="75">
        <f t="shared" si="1"/>
        <v>1.7713904821610338</v>
      </c>
      <c r="E34" s="75">
        <f t="shared" si="2"/>
        <v>2.0109084254613401</v>
      </c>
      <c r="F34" s="75">
        <f>1.4*142%</f>
        <v>1.9879999999999998</v>
      </c>
      <c r="G34" s="75">
        <f>G33</f>
        <v>2.89</v>
      </c>
      <c r="H34" s="75">
        <f t="shared" si="10"/>
        <v>0.80276836704112875</v>
      </c>
      <c r="I34" s="75">
        <f t="shared" si="11"/>
        <v>0.91131441047795736</v>
      </c>
      <c r="J34" s="61"/>
      <c r="K34" s="29">
        <f t="shared" si="4"/>
        <v>7.2978942458284513E-2</v>
      </c>
      <c r="L34" s="33">
        <f t="shared" si="5"/>
        <v>8.2846764588905275E-2</v>
      </c>
      <c r="M34" s="7"/>
      <c r="N34" s="7"/>
      <c r="O34" s="7"/>
      <c r="P34" s="7"/>
      <c r="Q34" s="7"/>
      <c r="R34" s="7"/>
      <c r="S34" s="7"/>
      <c r="T34" s="7"/>
      <c r="U34" s="7"/>
      <c r="V34" s="7"/>
      <c r="X34" s="7">
        <f t="shared" si="12"/>
        <v>0.88705618592055968</v>
      </c>
    </row>
    <row r="35" spans="1:24" ht="13" thickTop="1">
      <c r="I35" s="46"/>
      <c r="J35" s="29"/>
      <c r="K35" s="46"/>
      <c r="M35" s="7"/>
      <c r="N35" s="7"/>
      <c r="O35" s="7"/>
      <c r="P35" s="7"/>
      <c r="Q35" s="7"/>
      <c r="R35" s="7"/>
      <c r="S35" s="7"/>
      <c r="T35" s="7"/>
      <c r="U35" s="7"/>
      <c r="V35" s="7"/>
      <c r="X35" s="7">
        <f t="shared" si="12"/>
        <v>0.90289931954632585</v>
      </c>
    </row>
    <row r="36" spans="1:24" ht="13" thickBot="1">
      <c r="I36" s="46"/>
      <c r="J36" s="29"/>
      <c r="K36" s="46"/>
      <c r="M36" s="7"/>
      <c r="N36" s="7"/>
      <c r="O36" s="7"/>
      <c r="P36" s="7"/>
      <c r="Q36" s="7"/>
      <c r="R36" s="7"/>
      <c r="S36" s="7"/>
      <c r="T36" s="7"/>
      <c r="U36" s="7"/>
      <c r="V36" s="7"/>
      <c r="X36" s="7">
        <f t="shared" si="12"/>
        <v>0.91131441047795736</v>
      </c>
    </row>
    <row r="37" spans="1:24" ht="25" thickTop="1">
      <c r="I37" s="46"/>
      <c r="J37" s="29"/>
      <c r="K37" s="46"/>
      <c r="M37" s="7"/>
      <c r="N37" s="7"/>
      <c r="O37" s="14" t="s">
        <v>20</v>
      </c>
      <c r="P37" s="14" t="s">
        <v>20</v>
      </c>
      <c r="Q37" s="14" t="s">
        <v>21</v>
      </c>
      <c r="R37" s="14" t="s">
        <v>21</v>
      </c>
      <c r="S37" s="14"/>
      <c r="T37" s="14"/>
      <c r="U37" s="15"/>
      <c r="V37" s="7"/>
      <c r="X37" s="7">
        <f t="shared" si="12"/>
        <v>0.91567090273802931</v>
      </c>
    </row>
    <row r="38" spans="1:24" ht="60">
      <c r="A38" s="76" t="s">
        <v>50</v>
      </c>
      <c r="B38" s="57" t="s">
        <v>23</v>
      </c>
      <c r="C38" s="57" t="s">
        <v>24</v>
      </c>
      <c r="D38" s="57"/>
      <c r="E38" s="57"/>
      <c r="F38" s="57" t="s">
        <v>23</v>
      </c>
      <c r="G38" s="57" t="s">
        <v>24</v>
      </c>
      <c r="H38" s="17"/>
      <c r="I38" s="13"/>
      <c r="J38" s="29"/>
      <c r="K38" s="46"/>
      <c r="M38" s="7"/>
      <c r="O38" s="12" t="s">
        <v>25</v>
      </c>
      <c r="P38" s="12" t="s">
        <v>26</v>
      </c>
      <c r="Q38" s="12" t="s">
        <v>27</v>
      </c>
      <c r="R38" s="12" t="s">
        <v>22</v>
      </c>
      <c r="S38" s="12"/>
      <c r="T38" s="13" t="s">
        <v>28</v>
      </c>
      <c r="U38" s="16" t="s">
        <v>29</v>
      </c>
      <c r="V38" s="7"/>
      <c r="X38" s="7">
        <f t="shared" si="12"/>
        <v>0.91131441047795736</v>
      </c>
    </row>
  </sheetData>
  <mergeCells count="3">
    <mergeCell ref="B7:C7"/>
    <mergeCell ref="A4:I6"/>
    <mergeCell ref="N4:R6"/>
  </mergeCells>
  <phoneticPr fontId="2" type="noConversion"/>
  <printOptions horizontalCentered="1" verticalCentered="1"/>
  <pageMargins left="0.79000000000000015" right="0.79000000000000015" top="0.98" bottom="0.98" header="0.51" footer="0.5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R124"/>
  <sheetViews>
    <sheetView workbookViewId="0">
      <pane xSplit="1" ySplit="7" topLeftCell="B8" activePane="bottomRight" state="frozen"/>
      <selection pane="topRight" activeCell="B1" sqref="B1"/>
      <selection pane="bottomLeft" activeCell="A10" sqref="A10"/>
      <selection pane="bottomRight" activeCell="C27" sqref="C27"/>
    </sheetView>
  </sheetViews>
  <sheetFormatPr baseColWidth="10" defaultRowHeight="12" x14ac:dyDescent="0"/>
  <cols>
    <col min="1" max="3" width="20.83203125" customWidth="1"/>
    <col min="4" max="6" width="10.83203125" customWidth="1"/>
  </cols>
  <sheetData>
    <row r="2" spans="1:18" ht="13" thickBot="1"/>
    <row r="3" spans="1:18" ht="16" customHeight="1" thickTop="1">
      <c r="A3" s="104" t="s">
        <v>79</v>
      </c>
      <c r="B3" s="105"/>
      <c r="C3" s="106"/>
      <c r="D3" s="54"/>
      <c r="E3" s="54"/>
    </row>
    <row r="4" spans="1:18" ht="15">
      <c r="A4" s="107"/>
      <c r="B4" s="108"/>
      <c r="C4" s="109"/>
      <c r="D4" s="54"/>
      <c r="E4" s="54"/>
    </row>
    <row r="5" spans="1:18" ht="16" thickBot="1">
      <c r="A5" s="110"/>
      <c r="B5" s="111"/>
      <c r="C5" s="112"/>
      <c r="D5" s="54"/>
      <c r="E5" s="54"/>
    </row>
    <row r="6" spans="1:18" ht="14" thickTop="1" thickBot="1">
      <c r="A6" s="46"/>
      <c r="B6" s="69"/>
      <c r="C6" s="69"/>
    </row>
    <row r="7" spans="1:18" ht="86" thickTop="1" thickBot="1">
      <c r="A7" s="67"/>
      <c r="B7" s="79" t="s">
        <v>100</v>
      </c>
      <c r="C7" s="79" t="s">
        <v>101</v>
      </c>
      <c r="D7" s="52"/>
      <c r="F7" s="12" t="s">
        <v>49</v>
      </c>
      <c r="G7" s="12"/>
      <c r="H7" s="12"/>
      <c r="I7" s="12"/>
      <c r="J7" s="12"/>
      <c r="K7" s="12"/>
      <c r="L7" s="12"/>
      <c r="M7" s="12"/>
      <c r="N7" s="12"/>
      <c r="O7" s="12"/>
      <c r="P7" s="12"/>
      <c r="Q7" s="12"/>
      <c r="R7" s="12"/>
    </row>
    <row r="8" spans="1:18" ht="13" thickTop="1">
      <c r="A8" s="58">
        <v>1900</v>
      </c>
      <c r="B8" s="59">
        <f>AVERAGE(F8:F14)/100</f>
        <v>0.20563396622348973</v>
      </c>
      <c r="C8" s="59"/>
      <c r="D8" s="45"/>
      <c r="E8">
        <v>1896</v>
      </c>
      <c r="F8" s="25">
        <v>18.859208470565154</v>
      </c>
    </row>
    <row r="9" spans="1:18">
      <c r="A9" s="58">
        <v>1910</v>
      </c>
      <c r="B9" s="59">
        <f>AVERAGE(F16:F22)/100</f>
        <v>0.19334028417395627</v>
      </c>
      <c r="C9" s="59">
        <f>0.1441*1.1</f>
        <v>0.15851000000000001</v>
      </c>
      <c r="D9" s="45"/>
      <c r="E9">
        <f t="shared" ref="E9:E40" si="0">E8+1</f>
        <v>1897</v>
      </c>
      <c r="F9" s="25">
        <v>21.005229609460507</v>
      </c>
    </row>
    <row r="10" spans="1:18">
      <c r="A10" s="58">
        <v>1920</v>
      </c>
      <c r="B10" s="59">
        <f>AVERAGE(F32:F41)/100</f>
        <v>0.13887198472005036</v>
      </c>
      <c r="C10" s="59"/>
      <c r="D10" s="45"/>
      <c r="E10">
        <f t="shared" si="0"/>
        <v>1898</v>
      </c>
      <c r="F10" s="25">
        <v>20.060930110999937</v>
      </c>
    </row>
    <row r="11" spans="1:18">
      <c r="A11" s="58">
        <v>1930</v>
      </c>
      <c r="B11" s="59">
        <f>AVERAGE(F$42:F$51)/100</f>
        <v>0.15723309317564044</v>
      </c>
      <c r="C11" s="59"/>
      <c r="D11" s="45"/>
      <c r="E11">
        <f t="shared" si="0"/>
        <v>1899</v>
      </c>
      <c r="F11" s="25">
        <v>22.340469369859775</v>
      </c>
    </row>
    <row r="12" spans="1:18">
      <c r="A12" s="58">
        <v>1940</v>
      </c>
      <c r="B12" s="59">
        <f>AVERAGE(F$52:F$61)/100</f>
        <v>0.11280978699372569</v>
      </c>
      <c r="C12" s="59"/>
      <c r="D12" s="45"/>
      <c r="E12">
        <f t="shared" si="0"/>
        <v>1900</v>
      </c>
      <c r="F12" s="25">
        <v>19.515417947809215</v>
      </c>
    </row>
    <row r="13" spans="1:18">
      <c r="A13" s="58">
        <v>1950</v>
      </c>
      <c r="B13" s="59">
        <f>AVERAGE(F$62:F$71)/100</f>
        <v>7.9227780797297379E-2</v>
      </c>
      <c r="C13" s="59"/>
      <c r="D13" s="45"/>
      <c r="E13">
        <f t="shared" si="0"/>
        <v>1901</v>
      </c>
      <c r="F13" s="25">
        <v>21.839896981533148</v>
      </c>
    </row>
    <row r="14" spans="1:18">
      <c r="A14" s="58">
        <v>1960</v>
      </c>
      <c r="B14" s="59">
        <f>AVERAGE(F$72:F$81)/100</f>
        <v>7.5412931650425549E-2</v>
      </c>
      <c r="C14" s="59">
        <v>1.9099999999999999E-2</v>
      </c>
      <c r="D14" s="45"/>
      <c r="E14">
        <f t="shared" si="0"/>
        <v>1902</v>
      </c>
      <c r="F14" s="25">
        <v>20.322623866215082</v>
      </c>
    </row>
    <row r="15" spans="1:18">
      <c r="A15" s="58">
        <v>1970</v>
      </c>
      <c r="B15" s="59">
        <f>AVERAGE(F$82:F$91)/100</f>
        <v>6.0903342931291231E-2</v>
      </c>
      <c r="C15" s="59">
        <v>3.6499999999999998E-2</v>
      </c>
      <c r="D15" s="45"/>
      <c r="E15">
        <f t="shared" si="0"/>
        <v>1903</v>
      </c>
      <c r="F15" s="25">
        <v>20.025177259900985</v>
      </c>
    </row>
    <row r="16" spans="1:18">
      <c r="A16" s="58">
        <v>1980</v>
      </c>
      <c r="B16" s="59">
        <f>AVERAGE(F$92:F$101)/100</f>
        <v>5.8516833838448704E-2</v>
      </c>
      <c r="C16" s="59">
        <v>3.9899999999999998E-2</v>
      </c>
      <c r="D16" s="45"/>
      <c r="E16">
        <f t="shared" si="0"/>
        <v>1904</v>
      </c>
      <c r="F16" s="25">
        <v>20.339625151643681</v>
      </c>
    </row>
    <row r="17" spans="1:6">
      <c r="A17" s="58">
        <v>1990</v>
      </c>
      <c r="B17" s="59">
        <f>AVERAGE(F$102:F$111)/100</f>
        <v>6.1773460669240193E-2</v>
      </c>
      <c r="C17" s="59">
        <v>7.2900000000000006E-2</v>
      </c>
      <c r="D17" s="45"/>
      <c r="E17">
        <f t="shared" si="0"/>
        <v>1905</v>
      </c>
      <c r="F17" s="25">
        <v>20.024929413206394</v>
      </c>
    </row>
    <row r="18" spans="1:6">
      <c r="A18" s="58">
        <v>2000</v>
      </c>
      <c r="B18" s="59">
        <f>AVERAGE(F$112:F$121)/100</f>
        <v>7.9139071323934607E-2</v>
      </c>
      <c r="C18" s="59">
        <v>9.5299999999999996E-2</v>
      </c>
      <c r="D18" s="45"/>
      <c r="E18">
        <f t="shared" si="0"/>
        <v>1906</v>
      </c>
      <c r="F18" s="25">
        <v>20.701356318893978</v>
      </c>
    </row>
    <row r="19" spans="1:6" ht="13" thickBot="1">
      <c r="A19" s="63">
        <f>A18+10</f>
        <v>2010</v>
      </c>
      <c r="B19" s="65">
        <f>F118/100</f>
        <v>8.2023256773130576E-2</v>
      </c>
      <c r="C19" s="65">
        <v>0.1074</v>
      </c>
      <c r="D19" s="45"/>
      <c r="E19">
        <f t="shared" si="0"/>
        <v>1907</v>
      </c>
      <c r="F19" s="25">
        <v>18.547495237060822</v>
      </c>
    </row>
    <row r="20" spans="1:6" ht="13" thickTop="1">
      <c r="D20" s="46"/>
      <c r="E20">
        <f t="shared" si="0"/>
        <v>1908</v>
      </c>
      <c r="F20" s="25">
        <v>18.721314870542027</v>
      </c>
    </row>
    <row r="21" spans="1:6">
      <c r="D21" s="46"/>
      <c r="E21">
        <f t="shared" si="0"/>
        <v>1909</v>
      </c>
      <c r="F21" s="25">
        <v>19.358198439785397</v>
      </c>
    </row>
    <row r="22" spans="1:6">
      <c r="D22" s="46"/>
      <c r="E22">
        <f t="shared" si="0"/>
        <v>1910</v>
      </c>
      <c r="F22" s="25">
        <v>17.645279490637069</v>
      </c>
    </row>
    <row r="23" spans="1:6">
      <c r="D23" s="46"/>
      <c r="E23">
        <f t="shared" si="0"/>
        <v>1911</v>
      </c>
      <c r="F23" s="25">
        <v>17.427553215624354</v>
      </c>
    </row>
    <row r="24" spans="1:6">
      <c r="D24" s="46"/>
      <c r="E24">
        <f t="shared" si="0"/>
        <v>1912</v>
      </c>
      <c r="F24" s="25">
        <v>16.62204816024828</v>
      </c>
    </row>
    <row r="25" spans="1:6">
      <c r="D25" s="46"/>
      <c r="E25">
        <f t="shared" si="0"/>
        <v>1913</v>
      </c>
      <c r="F25" s="25">
        <v>16.958897886604834</v>
      </c>
    </row>
    <row r="26" spans="1:6">
      <c r="D26" s="46"/>
      <c r="E26">
        <f t="shared" si="0"/>
        <v>1914</v>
      </c>
      <c r="F26" s="25">
        <v>17.410499560800183</v>
      </c>
    </row>
    <row r="27" spans="1:6">
      <c r="D27" s="46"/>
      <c r="E27">
        <f t="shared" si="0"/>
        <v>1915</v>
      </c>
      <c r="F27" s="25"/>
    </row>
    <row r="28" spans="1:6">
      <c r="D28" s="46"/>
      <c r="E28">
        <f t="shared" si="0"/>
        <v>1916</v>
      </c>
      <c r="F28" s="25"/>
    </row>
    <row r="29" spans="1:6">
      <c r="E29">
        <f t="shared" si="0"/>
        <v>1917</v>
      </c>
      <c r="F29" s="25"/>
    </row>
    <row r="30" spans="1:6">
      <c r="E30">
        <f t="shared" si="0"/>
        <v>1918</v>
      </c>
      <c r="F30" s="25"/>
    </row>
    <row r="31" spans="1:6">
      <c r="E31">
        <f t="shared" si="0"/>
        <v>1919</v>
      </c>
      <c r="F31" s="25"/>
    </row>
    <row r="32" spans="1:6">
      <c r="E32">
        <f t="shared" si="0"/>
        <v>1920</v>
      </c>
      <c r="F32" s="25">
        <v>8.8172909036197495</v>
      </c>
    </row>
    <row r="33" spans="4:6">
      <c r="E33">
        <f t="shared" si="0"/>
        <v>1921</v>
      </c>
      <c r="F33" s="25">
        <v>11.30667952737757</v>
      </c>
    </row>
    <row r="34" spans="4:6" ht="27" customHeight="1">
      <c r="D34" s="13"/>
      <c r="E34">
        <f t="shared" si="0"/>
        <v>1922</v>
      </c>
      <c r="F34" s="25">
        <v>13.853222822990336</v>
      </c>
    </row>
    <row r="35" spans="4:6" ht="15" customHeight="1">
      <c r="D35" s="13"/>
      <c r="E35">
        <f t="shared" si="0"/>
        <v>1923</v>
      </c>
      <c r="F35" s="25">
        <v>14.879393281940873</v>
      </c>
    </row>
    <row r="36" spans="4:6">
      <c r="E36">
        <f t="shared" si="0"/>
        <v>1924</v>
      </c>
      <c r="F36" s="25">
        <v>14.947439272035746</v>
      </c>
    </row>
    <row r="37" spans="4:6">
      <c r="E37">
        <f t="shared" si="0"/>
        <v>1925</v>
      </c>
      <c r="F37" s="25">
        <v>13.76166238147963</v>
      </c>
    </row>
    <row r="38" spans="4:6">
      <c r="E38">
        <f t="shared" si="0"/>
        <v>1926</v>
      </c>
      <c r="F38" s="25">
        <v>14.858875102428781</v>
      </c>
    </row>
    <row r="39" spans="4:6">
      <c r="E39">
        <f t="shared" si="0"/>
        <v>1927</v>
      </c>
      <c r="F39" s="25">
        <v>15.276862039593484</v>
      </c>
    </row>
    <row r="40" spans="4:6">
      <c r="E40">
        <f t="shared" si="0"/>
        <v>1928</v>
      </c>
      <c r="F40" s="25">
        <v>15.643357164739509</v>
      </c>
    </row>
    <row r="41" spans="4:6">
      <c r="E41">
        <f t="shared" ref="E41:E72" si="1">E40+1</f>
        <v>1929</v>
      </c>
      <c r="F41" s="25">
        <v>15.527202223844697</v>
      </c>
    </row>
    <row r="42" spans="4:6">
      <c r="E42">
        <f t="shared" si="1"/>
        <v>1930</v>
      </c>
      <c r="F42" s="25">
        <v>15.171562439010216</v>
      </c>
    </row>
    <row r="43" spans="4:6">
      <c r="E43">
        <f t="shared" si="1"/>
        <v>1931</v>
      </c>
      <c r="F43" s="25">
        <v>15.325904088239282</v>
      </c>
    </row>
    <row r="44" spans="4:6">
      <c r="E44">
        <f t="shared" si="1"/>
        <v>1932</v>
      </c>
      <c r="F44" s="25">
        <v>17.376736054924532</v>
      </c>
    </row>
    <row r="45" spans="4:6">
      <c r="E45">
        <f t="shared" si="1"/>
        <v>1933</v>
      </c>
      <c r="F45" s="25">
        <v>17.181553105530092</v>
      </c>
    </row>
    <row r="46" spans="4:6">
      <c r="E46">
        <f t="shared" si="1"/>
        <v>1934</v>
      </c>
      <c r="F46" s="25">
        <v>16.342435978360001</v>
      </c>
    </row>
    <row r="47" spans="4:6">
      <c r="E47">
        <f t="shared" si="1"/>
        <v>1935</v>
      </c>
      <c r="F47" s="25">
        <v>16.732756379497392</v>
      </c>
    </row>
    <row r="48" spans="4:6">
      <c r="E48">
        <f t="shared" si="1"/>
        <v>1936</v>
      </c>
      <c r="F48" s="25">
        <v>16.42175867126117</v>
      </c>
    </row>
    <row r="49" spans="5:6">
      <c r="E49">
        <f t="shared" si="1"/>
        <v>1937</v>
      </c>
      <c r="F49" s="25">
        <v>15.61273769539506</v>
      </c>
    </row>
    <row r="50" spans="5:6">
      <c r="E50">
        <f t="shared" si="1"/>
        <v>1938</v>
      </c>
      <c r="F50" s="25">
        <v>13.984293126766216</v>
      </c>
    </row>
    <row r="51" spans="5:6">
      <c r="E51">
        <f t="shared" si="1"/>
        <v>1939</v>
      </c>
      <c r="F51" s="25">
        <v>13.083355636656476</v>
      </c>
    </row>
    <row r="52" spans="5:6">
      <c r="E52">
        <f t="shared" si="1"/>
        <v>1940</v>
      </c>
      <c r="F52" s="25">
        <v>11.720926346021708</v>
      </c>
    </row>
    <row r="53" spans="5:6">
      <c r="E53">
        <f t="shared" si="1"/>
        <v>1941</v>
      </c>
      <c r="F53" s="25">
        <v>10.197458225881965</v>
      </c>
    </row>
    <row r="54" spans="5:6">
      <c r="E54">
        <f t="shared" si="1"/>
        <v>1942</v>
      </c>
      <c r="F54" s="25"/>
    </row>
    <row r="55" spans="5:6">
      <c r="E55">
        <f t="shared" si="1"/>
        <v>1943</v>
      </c>
      <c r="F55" s="25"/>
    </row>
    <row r="56" spans="5:6">
      <c r="E56">
        <f t="shared" si="1"/>
        <v>1944</v>
      </c>
      <c r="F56" s="25"/>
    </row>
    <row r="57" spans="5:6">
      <c r="E57">
        <f t="shared" si="1"/>
        <v>1945</v>
      </c>
      <c r="F57" s="25"/>
    </row>
    <row r="58" spans="5:6">
      <c r="E58">
        <f t="shared" si="1"/>
        <v>1946</v>
      </c>
      <c r="F58" s="25">
        <v>11.160378119349339</v>
      </c>
    </row>
    <row r="59" spans="5:6">
      <c r="E59">
        <f t="shared" si="1"/>
        <v>1947</v>
      </c>
      <c r="F59" s="25">
        <v>12.489023532471768</v>
      </c>
    </row>
    <row r="60" spans="5:6">
      <c r="E60">
        <f t="shared" si="1"/>
        <v>1948</v>
      </c>
      <c r="F60" s="25">
        <v>11.359784569638018</v>
      </c>
    </row>
    <row r="61" spans="5:6">
      <c r="E61">
        <f t="shared" si="1"/>
        <v>1949</v>
      </c>
      <c r="F61" s="25">
        <v>10.758301402872627</v>
      </c>
    </row>
    <row r="62" spans="5:6">
      <c r="E62">
        <f t="shared" si="1"/>
        <v>1950</v>
      </c>
      <c r="F62" s="25">
        <v>10.168119985778835</v>
      </c>
    </row>
    <row r="63" spans="5:6">
      <c r="E63">
        <f t="shared" si="1"/>
        <v>1951</v>
      </c>
      <c r="F63" s="25">
        <v>9.7060863870228431</v>
      </c>
    </row>
    <row r="64" spans="5:6">
      <c r="E64">
        <f t="shared" si="1"/>
        <v>1952</v>
      </c>
      <c r="F64" s="25">
        <v>7.5772040111188907</v>
      </c>
    </row>
    <row r="65" spans="5:6">
      <c r="E65">
        <f t="shared" si="1"/>
        <v>1953</v>
      </c>
      <c r="F65" s="25">
        <v>7.7582626155836039</v>
      </c>
    </row>
    <row r="66" spans="5:6">
      <c r="E66">
        <f t="shared" si="1"/>
        <v>1954</v>
      </c>
      <c r="F66" s="25">
        <v>8.1411926817602467</v>
      </c>
    </row>
    <row r="67" spans="5:6">
      <c r="E67">
        <f t="shared" si="1"/>
        <v>1955</v>
      </c>
      <c r="F67" s="25">
        <v>7.2691781497475416</v>
      </c>
    </row>
    <row r="68" spans="5:6">
      <c r="E68">
        <f t="shared" si="1"/>
        <v>1956</v>
      </c>
      <c r="F68" s="25">
        <v>6.9618798739897123</v>
      </c>
    </row>
    <row r="69" spans="5:6">
      <c r="E69">
        <f t="shared" si="1"/>
        <v>1957</v>
      </c>
      <c r="F69" s="25">
        <v>6.7983601016189183</v>
      </c>
    </row>
    <row r="70" spans="5:6">
      <c r="E70">
        <f t="shared" si="1"/>
        <v>1958</v>
      </c>
      <c r="F70" s="25">
        <v>7.2661943283306583</v>
      </c>
    </row>
    <row r="71" spans="5:6">
      <c r="E71">
        <f t="shared" si="1"/>
        <v>1959</v>
      </c>
      <c r="F71" s="25">
        <v>7.5813026623461397</v>
      </c>
    </row>
    <row r="72" spans="5:6">
      <c r="E72">
        <f t="shared" si="1"/>
        <v>1960</v>
      </c>
      <c r="F72" s="25">
        <v>7.7980968347300461</v>
      </c>
    </row>
    <row r="73" spans="5:6">
      <c r="E73">
        <f t="shared" ref="E73:E104" si="2">E72+1</f>
        <v>1961</v>
      </c>
      <c r="F73" s="25">
        <v>7.9792668259298294</v>
      </c>
    </row>
    <row r="74" spans="5:6">
      <c r="E74">
        <f t="shared" si="2"/>
        <v>1962</v>
      </c>
      <c r="F74" s="25">
        <v>8.1299418438042963</v>
      </c>
    </row>
    <row r="75" spans="5:6">
      <c r="E75">
        <f t="shared" si="2"/>
        <v>1963</v>
      </c>
      <c r="F75" s="25">
        <v>8.2433822738228013</v>
      </c>
    </row>
    <row r="76" spans="5:6">
      <c r="E76">
        <f t="shared" si="2"/>
        <v>1964</v>
      </c>
      <c r="F76" s="25">
        <v>7.4476350694571876</v>
      </c>
    </row>
    <row r="77" spans="5:6">
      <c r="E77">
        <f t="shared" si="2"/>
        <v>1965</v>
      </c>
      <c r="F77" s="25">
        <v>7.1603089574652543</v>
      </c>
    </row>
    <row r="78" spans="5:6">
      <c r="E78">
        <f t="shared" si="2"/>
        <v>1966</v>
      </c>
      <c r="F78" s="25">
        <v>7.1607158528789707</v>
      </c>
    </row>
    <row r="79" spans="5:6">
      <c r="E79">
        <f t="shared" si="2"/>
        <v>1967</v>
      </c>
      <c r="F79" s="25">
        <v>7.1747681749023009</v>
      </c>
    </row>
    <row r="80" spans="5:6">
      <c r="E80">
        <f t="shared" si="2"/>
        <v>1968</v>
      </c>
      <c r="F80" s="25">
        <v>7.3978628239255171</v>
      </c>
    </row>
    <row r="81" spans="5:6">
      <c r="E81">
        <f t="shared" si="2"/>
        <v>1969</v>
      </c>
      <c r="F81" s="25">
        <v>6.9209529935093501</v>
      </c>
    </row>
    <row r="82" spans="5:6">
      <c r="E82">
        <f t="shared" si="2"/>
        <v>1970</v>
      </c>
      <c r="F82" s="25">
        <v>6.4097298787152859</v>
      </c>
    </row>
    <row r="83" spans="5:6">
      <c r="E83">
        <f t="shared" si="2"/>
        <v>1971</v>
      </c>
      <c r="F83" s="25">
        <v>6.8970572951464684</v>
      </c>
    </row>
    <row r="84" spans="5:6">
      <c r="E84">
        <f t="shared" si="2"/>
        <v>1972</v>
      </c>
      <c r="F84" s="25">
        <v>7.4369579887914421</v>
      </c>
    </row>
    <row r="85" spans="5:6">
      <c r="E85">
        <f t="shared" si="2"/>
        <v>1973</v>
      </c>
      <c r="F85" s="25">
        <v>7.1285133247611503</v>
      </c>
    </row>
    <row r="86" spans="5:6">
      <c r="E86">
        <f t="shared" si="2"/>
        <v>1974</v>
      </c>
      <c r="F86" s="25">
        <v>6.1982983159665794</v>
      </c>
    </row>
    <row r="87" spans="5:6">
      <c r="E87">
        <f t="shared" si="2"/>
        <v>1975</v>
      </c>
      <c r="F87" s="25">
        <v>5.7194415932653833</v>
      </c>
    </row>
    <row r="88" spans="5:6">
      <c r="E88">
        <f t="shared" si="2"/>
        <v>1976</v>
      </c>
      <c r="F88" s="25">
        <v>5.568837672964321</v>
      </c>
    </row>
    <row r="89" spans="5:6">
      <c r="E89">
        <f t="shared" si="2"/>
        <v>1977</v>
      </c>
      <c r="F89" s="25">
        <v>4.8435691151588429</v>
      </c>
    </row>
    <row r="90" spans="5:6">
      <c r="E90">
        <f t="shared" si="2"/>
        <v>1978</v>
      </c>
      <c r="F90" s="25">
        <v>5.1597433601909879</v>
      </c>
    </row>
    <row r="91" spans="5:6">
      <c r="E91">
        <f t="shared" si="2"/>
        <v>1979</v>
      </c>
      <c r="F91" s="25">
        <v>5.5411943863307727</v>
      </c>
    </row>
    <row r="92" spans="5:6">
      <c r="E92">
        <f t="shared" si="2"/>
        <v>1980</v>
      </c>
      <c r="F92" s="25">
        <v>5.2589390259093172</v>
      </c>
    </row>
    <row r="93" spans="5:6">
      <c r="E93">
        <f t="shared" si="2"/>
        <v>1981</v>
      </c>
      <c r="F93" s="25">
        <v>5.3851287985759422</v>
      </c>
    </row>
    <row r="94" spans="5:6">
      <c r="E94">
        <f t="shared" si="2"/>
        <v>1982</v>
      </c>
      <c r="F94" s="25">
        <v>5.162533158106581</v>
      </c>
    </row>
    <row r="95" spans="5:6">
      <c r="E95">
        <f t="shared" si="2"/>
        <v>1983</v>
      </c>
      <c r="F95" s="25">
        <v>5.2409147644395322</v>
      </c>
    </row>
    <row r="96" spans="5:6">
      <c r="E96">
        <f t="shared" si="2"/>
        <v>1984</v>
      </c>
      <c r="F96" s="25">
        <v>5.7538472784571084</v>
      </c>
    </row>
    <row r="97" spans="5:6">
      <c r="E97">
        <f t="shared" si="2"/>
        <v>1985</v>
      </c>
      <c r="F97" s="25">
        <v>5.8638572821745578</v>
      </c>
    </row>
    <row r="98" spans="5:6">
      <c r="E98">
        <f t="shared" si="2"/>
        <v>1986</v>
      </c>
      <c r="F98" s="25">
        <v>6.1522236428829515</v>
      </c>
    </row>
    <row r="99" spans="5:6">
      <c r="E99">
        <f t="shared" si="2"/>
        <v>1987</v>
      </c>
      <c r="F99" s="25">
        <v>6.2021830500761599</v>
      </c>
    </row>
    <row r="100" spans="5:6">
      <c r="E100">
        <f t="shared" si="2"/>
        <v>1988</v>
      </c>
      <c r="F100" s="25">
        <v>6.6287804436294042</v>
      </c>
    </row>
    <row r="101" spans="5:6">
      <c r="E101">
        <f t="shared" si="2"/>
        <v>1989</v>
      </c>
      <c r="F101" s="25">
        <v>6.8684263941971553</v>
      </c>
    </row>
    <row r="102" spans="5:6">
      <c r="E102">
        <f t="shared" si="2"/>
        <v>1990</v>
      </c>
      <c r="F102" s="25">
        <v>6.0027155636827771</v>
      </c>
    </row>
    <row r="103" spans="5:6">
      <c r="E103">
        <f t="shared" si="2"/>
        <v>1991</v>
      </c>
      <c r="F103" s="25">
        <v>6.0834887052290716</v>
      </c>
    </row>
    <row r="104" spans="5:6">
      <c r="E104">
        <f t="shared" si="2"/>
        <v>1992</v>
      </c>
      <c r="F104" s="25">
        <v>5.7873707506940653</v>
      </c>
    </row>
    <row r="105" spans="5:6">
      <c r="E105">
        <f t="shared" ref="E105:E120" si="3">E104+1</f>
        <v>1993</v>
      </c>
      <c r="F105" s="25">
        <v>6.1705347768487826</v>
      </c>
    </row>
    <row r="106" spans="5:6">
      <c r="E106">
        <f t="shared" si="3"/>
        <v>1994</v>
      </c>
      <c r="F106" s="25">
        <v>5.6149860148084514</v>
      </c>
    </row>
    <row r="107" spans="5:6">
      <c r="E107">
        <f t="shared" si="3"/>
        <v>1995</v>
      </c>
      <c r="F107" s="25"/>
    </row>
    <row r="108" spans="5:6">
      <c r="E108">
        <f t="shared" si="3"/>
        <v>1996</v>
      </c>
      <c r="F108" s="25">
        <v>6.2922565525490448</v>
      </c>
    </row>
    <row r="109" spans="5:6">
      <c r="E109">
        <f t="shared" si="3"/>
        <v>1997</v>
      </c>
      <c r="F109" s="25">
        <v>5.9967523620634973</v>
      </c>
    </row>
    <row r="110" spans="5:6">
      <c r="E110">
        <f t="shared" si="3"/>
        <v>1998</v>
      </c>
      <c r="F110" s="25">
        <v>6.3932082864209541</v>
      </c>
    </row>
    <row r="111" spans="5:6">
      <c r="E111">
        <f t="shared" si="3"/>
        <v>1999</v>
      </c>
      <c r="F111" s="25">
        <v>7.2548015900195342</v>
      </c>
    </row>
    <row r="112" spans="5:6">
      <c r="E112">
        <f t="shared" si="3"/>
        <v>2000</v>
      </c>
      <c r="F112" s="25"/>
    </row>
    <row r="113" spans="5:6">
      <c r="E113">
        <f t="shared" si="3"/>
        <v>2001</v>
      </c>
      <c r="F113" s="25">
        <v>7.7559782786001996</v>
      </c>
    </row>
    <row r="114" spans="5:6">
      <c r="E114">
        <f t="shared" si="3"/>
        <v>2002</v>
      </c>
      <c r="F114" s="25">
        <v>7.7513558832212643</v>
      </c>
    </row>
    <row r="115" spans="5:6">
      <c r="E115">
        <f t="shared" si="3"/>
        <v>2003</v>
      </c>
      <c r="F115" s="25">
        <v>8.2251036783430429</v>
      </c>
    </row>
    <row r="116" spans="5:6">
      <c r="E116">
        <f t="shared" si="3"/>
        <v>2004</v>
      </c>
      <c r="F116" s="25"/>
    </row>
    <row r="117" spans="5:6">
      <c r="E117">
        <f t="shared" si="3"/>
        <v>2005</v>
      </c>
      <c r="F117" s="25">
        <v>8.0874219457480727</v>
      </c>
    </row>
    <row r="118" spans="5:6">
      <c r="E118">
        <f t="shared" si="3"/>
        <v>2006</v>
      </c>
      <c r="F118" s="25">
        <v>8.2023256773130573</v>
      </c>
    </row>
    <row r="119" spans="5:6">
      <c r="E119">
        <f t="shared" si="3"/>
        <v>2007</v>
      </c>
      <c r="F119" s="25">
        <v>8.0041348555640521</v>
      </c>
    </row>
    <row r="120" spans="5:6">
      <c r="E120">
        <f t="shared" si="3"/>
        <v>2008</v>
      </c>
      <c r="F120" s="25">
        <v>7.3710296079645286</v>
      </c>
    </row>
    <row r="121" spans="5:6">
      <c r="F121" s="25"/>
    </row>
    <row r="122" spans="5:6">
      <c r="F122" s="25"/>
    </row>
    <row r="123" spans="5:6">
      <c r="F123" s="26"/>
    </row>
    <row r="124" spans="5:6">
      <c r="F124" s="26"/>
    </row>
  </sheetData>
  <mergeCells count="1">
    <mergeCell ref="A3:C5"/>
  </mergeCells>
  <phoneticPr fontId="2"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4</vt:i4>
      </vt:variant>
      <vt:variant>
        <vt:lpstr>Graphiques</vt:lpstr>
      </vt:variant>
      <vt:variant>
        <vt:i4>23</vt:i4>
      </vt:variant>
    </vt:vector>
  </HeadingPairs>
  <TitlesOfParts>
    <vt:vector size="27" baseType="lpstr">
      <vt:lpstr>T11.1</vt:lpstr>
      <vt:lpstr>TS11.1</vt:lpstr>
      <vt:lpstr>TS11.2</vt:lpstr>
      <vt:lpstr>TS11.3</vt:lpstr>
      <vt:lpstr>F11.1</vt:lpstr>
      <vt:lpstr>F11.2</vt:lpstr>
      <vt:lpstr>F11.3</vt:lpstr>
      <vt:lpstr>F11.4</vt:lpstr>
      <vt:lpstr>F11.5</vt:lpstr>
      <vt:lpstr>F11.6</vt:lpstr>
      <vt:lpstr>F11.7</vt:lpstr>
      <vt:lpstr>F11.8</vt:lpstr>
      <vt:lpstr>F11.9</vt:lpstr>
      <vt:lpstr>F11.10</vt:lpstr>
      <vt:lpstr>F11.11</vt:lpstr>
      <vt:lpstr>F11.12</vt:lpstr>
      <vt:lpstr>FS11.1</vt:lpstr>
      <vt:lpstr>FS11.2</vt:lpstr>
      <vt:lpstr>FS11.3</vt:lpstr>
      <vt:lpstr>FS11.4</vt:lpstr>
      <vt:lpstr>FS11.5</vt:lpstr>
      <vt:lpstr>FS11.6</vt:lpstr>
      <vt:lpstr>FS11.7</vt:lpstr>
      <vt:lpstr>FS11.8</vt:lpstr>
      <vt:lpstr>FS11.9</vt:lpstr>
      <vt:lpstr>FS11.10</vt:lpstr>
      <vt:lpstr>FS11.11</vt:lpstr>
    </vt:vector>
  </TitlesOfParts>
  <Company>pse-cnrs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piketty</dc:creator>
  <cp:lastModifiedBy>Pierre BERTRAND</cp:lastModifiedBy>
  <cp:lastPrinted>2014-01-19T15:56:51Z</cp:lastPrinted>
  <dcterms:created xsi:type="dcterms:W3CDTF">2009-06-26T15:27:40Z</dcterms:created>
  <dcterms:modified xsi:type="dcterms:W3CDTF">2014-01-22T18:43:43Z</dcterms:modified>
</cp:coreProperties>
</file>