
<file path=[Content_Types].xml><?xml version="1.0" encoding="utf-8"?>
<Types xmlns="http://schemas.openxmlformats.org/package/2006/content-type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hartsheets/sheet13.xml" ContentType="application/vnd.openxmlformats-officedocument.spreadsheetml.chartsheet+xml"/>
  <Override PartName="/xl/worksheets/sheet7.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ml.chartshapes+xml"/>
  <Override PartName="/xl/drawings/drawing17.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chartsheets/sheet9.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10.xml" ContentType="application/vnd.openxmlformats-officedocument.spreadsheetml.chart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heets/sheet4.xml" ContentType="application/vnd.openxmlformats-officedocument.spreadsheetml.chartsheet+xml"/>
  <Override PartName="/xl/chartsheets/sheet5.xml" ContentType="application/vnd.openxmlformats-officedocument.spreadsheetml.chartsheet+xml"/>
  <Override PartName="/xl/worksheets/sheet1.xml" ContentType="application/vnd.openxmlformats-officedocument.spreadsheetml.worksheet+xml"/>
  <Override PartName="/xl/drawings/drawing11.xml" ContentType="application/vnd.openxmlformats-officedocument.drawingml.chartshapes+xml"/>
  <Override PartName="/xl/drawings/drawing12.xml" ContentType="application/vnd.openxmlformats-officedocument.drawing+xml"/>
  <Override PartName="/xl/calcChain.xml" ContentType="application/vnd.openxmlformats-officedocument.spreadsheetml.calcChain+xml"/>
  <Override PartName="/xl/chartsheets/sheet2.xml" ContentType="application/vnd.openxmlformats-officedocument.spreadsheetml.chartsheet+xml"/>
  <Override PartName="/xl/chartsheets/sheet3.xml" ContentType="application/vnd.openxmlformats-officedocument.spreadsheetml.chartsheet+xml"/>
  <Override PartName="/xl/sharedStrings.xml" ContentType="application/vnd.openxmlformats-officedocument.spreadsheetml.sharedStrings+xml"/>
  <Override PartName="/xl/drawings/drawing10.xml" ContentType="application/vnd.openxmlformats-officedocument.drawing+xml"/>
  <Override PartName="/xl/charts/chart13.xml" ContentType="application/vnd.openxmlformats-officedocument.drawingml.chart+xml"/>
  <Override PartName="/xl/chartsheets/sheet1.xml" ContentType="application/vnd.openxmlformats-officedocument.spreadsheetml.chart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drawings/drawing9.xml" ContentType="application/vnd.openxmlformats-officedocument.drawingml.chartshapes+xml"/>
  <Override PartName="/xl/charts/chart7.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drawings/drawing5.xml" ContentType="application/vnd.openxmlformats-officedocument.drawing+xml"/>
  <Override PartName="/xl/charts/chart3.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heckCompatibility="1" autoCompressPictures="0"/>
  <bookViews>
    <workbookView xWindow="0" yWindow="0" windowWidth="20376" windowHeight="12816" tabRatio="500"/>
  </bookViews>
  <sheets>
    <sheet name="F1.1" sheetId="8" r:id="rId1"/>
    <sheet name="F1.2" sheetId="12" r:id="rId2"/>
    <sheet name="F1.3" sheetId="16" r:id="rId3"/>
    <sheet name="F1.4" sheetId="22" r:id="rId4"/>
    <sheet name="F1.5" sheetId="24" r:id="rId5"/>
    <sheet name="TS1.1" sheetId="40" state="hidden" r:id="rId6"/>
    <sheet name="T1.1" sheetId="39" r:id="rId7"/>
    <sheet name="FS1.1" sheetId="43" r:id="rId8"/>
    <sheet name="FS1.2" sheetId="44" r:id="rId9"/>
    <sheet name="FS1.3" sheetId="45" r:id="rId10"/>
    <sheet name="FS1.4a" sheetId="46" r:id="rId11"/>
    <sheet name="FS1.4b" sheetId="47" r:id="rId12"/>
    <sheet name="FS1.5a" sheetId="48" r:id="rId13"/>
    <sheet name="FS1.5b" sheetId="49" r:id="rId14"/>
    <sheet name="FS1.5c" sheetId="50" r:id="rId15"/>
    <sheet name="TS1.1a" sheetId="9" r:id="rId16"/>
    <sheet name="TS1.2" sheetId="31" r:id="rId17"/>
    <sheet name="TS1.3" sheetId="32" r:id="rId18"/>
    <sheet name="TS1.4" sheetId="41" r:id="rId19"/>
    <sheet name="TS1.5" sheetId="51" r:id="rId20"/>
    <sheet name="TS1.6" sheetId="42" r:id="rId21"/>
    <sheet name="TS1.7" sheetId="23" r:id="rId22"/>
  </sheets>
  <definedNames>
    <definedName name="column_headings" localSheetId="6">#REF!</definedName>
    <definedName name="column_headings" localSheetId="5">#REF!</definedName>
    <definedName name="column_headings" localSheetId="15">#REF!</definedName>
    <definedName name="column_headings" localSheetId="16">#REF!</definedName>
    <definedName name="column_headings" localSheetId="17">#REF!</definedName>
    <definedName name="column_headings" localSheetId="18">#REF!</definedName>
    <definedName name="column_headings" localSheetId="19">#REF!</definedName>
    <definedName name="column_headings" localSheetId="20">#REF!</definedName>
    <definedName name="column_headings" localSheetId="21">#REF!</definedName>
    <definedName name="column_headings">#REF!</definedName>
    <definedName name="column_numbers" localSheetId="6">#REF!</definedName>
    <definedName name="column_numbers" localSheetId="5">#REF!</definedName>
    <definedName name="column_numbers" localSheetId="15">#REF!</definedName>
    <definedName name="column_numbers" localSheetId="16">#REF!</definedName>
    <definedName name="column_numbers" localSheetId="17">#REF!</definedName>
    <definedName name="column_numbers" localSheetId="18">#REF!</definedName>
    <definedName name="column_numbers" localSheetId="19">#REF!</definedName>
    <definedName name="column_numbers" localSheetId="20">#REF!</definedName>
    <definedName name="column_numbers" localSheetId="21">#REF!</definedName>
    <definedName name="column_numbers">#REF!</definedName>
    <definedName name="data" localSheetId="6">#REF!</definedName>
    <definedName name="data" localSheetId="5">#REF!</definedName>
    <definedName name="data" localSheetId="15">#REF!</definedName>
    <definedName name="data" localSheetId="16">#REF!</definedName>
    <definedName name="data" localSheetId="17">#REF!</definedName>
    <definedName name="data" localSheetId="18">#REF!</definedName>
    <definedName name="data" localSheetId="19">#REF!</definedName>
    <definedName name="data" localSheetId="20">#REF!</definedName>
    <definedName name="data" localSheetId="21">#REF!</definedName>
    <definedName name="data">#REF!</definedName>
    <definedName name="data2" localSheetId="6">#REF!</definedName>
    <definedName name="data2" localSheetId="5">#REF!</definedName>
    <definedName name="data2" localSheetId="15">#REF!</definedName>
    <definedName name="data2" localSheetId="16">#REF!</definedName>
    <definedName name="data2" localSheetId="17">#REF!</definedName>
    <definedName name="data2" localSheetId="18">#REF!</definedName>
    <definedName name="data2" localSheetId="19">#REF!</definedName>
    <definedName name="data2" localSheetId="20">#REF!</definedName>
    <definedName name="data2" localSheetId="21">#REF!</definedName>
    <definedName name="data2">#REF!</definedName>
    <definedName name="ea_flux" localSheetId="6">#REF!</definedName>
    <definedName name="ea_flux" localSheetId="5">#REF!</definedName>
    <definedName name="ea_flux" localSheetId="15">#REF!</definedName>
    <definedName name="ea_flux" localSheetId="16">#REF!</definedName>
    <definedName name="ea_flux" localSheetId="17">#REF!</definedName>
    <definedName name="ea_flux" localSheetId="18">#REF!</definedName>
    <definedName name="ea_flux" localSheetId="19">#REF!</definedName>
    <definedName name="ea_flux" localSheetId="20">#REF!</definedName>
    <definedName name="ea_flux" localSheetId="21">#REF!</definedName>
    <definedName name="ea_flux">#REF!</definedName>
    <definedName name="Equilibre" localSheetId="6">#REF!</definedName>
    <definedName name="Equilibre" localSheetId="5">#REF!</definedName>
    <definedName name="Equilibre" localSheetId="15">#REF!</definedName>
    <definedName name="Equilibre" localSheetId="16">#REF!</definedName>
    <definedName name="Equilibre" localSheetId="17">#REF!</definedName>
    <definedName name="Equilibre" localSheetId="18">#REF!</definedName>
    <definedName name="Equilibre" localSheetId="19">#REF!</definedName>
    <definedName name="Equilibre" localSheetId="20">#REF!</definedName>
    <definedName name="Equilibre" localSheetId="21">#REF!</definedName>
    <definedName name="Equilibre">#REF!</definedName>
    <definedName name="footnotes" localSheetId="6">#REF!</definedName>
    <definedName name="footnotes" localSheetId="5">#REF!</definedName>
    <definedName name="footnotes" localSheetId="15">#REF!</definedName>
    <definedName name="footnotes" localSheetId="16">#REF!</definedName>
    <definedName name="footnotes" localSheetId="17">#REF!</definedName>
    <definedName name="footnotes" localSheetId="18">#REF!</definedName>
    <definedName name="footnotes" localSheetId="19">#REF!</definedName>
    <definedName name="footnotes" localSheetId="20">#REF!</definedName>
    <definedName name="footnotes" localSheetId="21">#REF!</definedName>
    <definedName name="footnotes">#REF!</definedName>
    <definedName name="PIB" localSheetId="6">#REF!</definedName>
    <definedName name="PIB" localSheetId="5">#REF!</definedName>
    <definedName name="PIB" localSheetId="15">#REF!</definedName>
    <definedName name="PIB" localSheetId="16">#REF!</definedName>
    <definedName name="PIB" localSheetId="17">#REF!</definedName>
    <definedName name="PIB" localSheetId="18">#REF!</definedName>
    <definedName name="PIB" localSheetId="19">#REF!</definedName>
    <definedName name="PIB" localSheetId="20">#REF!</definedName>
    <definedName name="PIB" localSheetId="21">#REF!</definedName>
    <definedName name="PIB">#REF!</definedName>
    <definedName name="ressources" localSheetId="6">#REF!</definedName>
    <definedName name="ressources" localSheetId="5">#REF!</definedName>
    <definedName name="ressources" localSheetId="15">#REF!</definedName>
    <definedName name="ressources" localSheetId="16">#REF!</definedName>
    <definedName name="ressources" localSheetId="17">#REF!</definedName>
    <definedName name="ressources" localSheetId="18">#REF!</definedName>
    <definedName name="ressources" localSheetId="19">#REF!</definedName>
    <definedName name="ressources" localSheetId="20">#REF!</definedName>
    <definedName name="ressources" localSheetId="21">#REF!</definedName>
    <definedName name="ressources">#REF!</definedName>
    <definedName name="rpflux" localSheetId="6">#REF!</definedName>
    <definedName name="rpflux" localSheetId="5">#REF!</definedName>
    <definedName name="rpflux" localSheetId="15">#REF!</definedName>
    <definedName name="rpflux" localSheetId="16">#REF!</definedName>
    <definedName name="rpflux" localSheetId="17">#REF!</definedName>
    <definedName name="rpflux" localSheetId="18">#REF!</definedName>
    <definedName name="rpflux" localSheetId="19">#REF!</definedName>
    <definedName name="rpflux" localSheetId="20">#REF!</definedName>
    <definedName name="rpflux" localSheetId="21">#REF!</definedName>
    <definedName name="rpflux">#REF!</definedName>
    <definedName name="rptof" localSheetId="6">#REF!</definedName>
    <definedName name="rptof" localSheetId="5">#REF!</definedName>
    <definedName name="rptof" localSheetId="15">#REF!</definedName>
    <definedName name="rptof" localSheetId="16">#REF!</definedName>
    <definedName name="rptof" localSheetId="17">#REF!</definedName>
    <definedName name="rptof" localSheetId="18">#REF!</definedName>
    <definedName name="rptof" localSheetId="19">#REF!</definedName>
    <definedName name="rptof" localSheetId="20">#REF!</definedName>
    <definedName name="rptof" localSheetId="21">#REF!</definedName>
    <definedName name="rptof">#REF!</definedName>
    <definedName name="spanners_level1" localSheetId="6">#REF!</definedName>
    <definedName name="spanners_level1" localSheetId="5">#REF!</definedName>
    <definedName name="spanners_level1" localSheetId="15">#REF!</definedName>
    <definedName name="spanners_level1" localSheetId="16">#REF!</definedName>
    <definedName name="spanners_level1" localSheetId="17">#REF!</definedName>
    <definedName name="spanners_level1" localSheetId="18">#REF!</definedName>
    <definedName name="spanners_level1" localSheetId="19">#REF!</definedName>
    <definedName name="spanners_level1" localSheetId="20">#REF!</definedName>
    <definedName name="spanners_level1" localSheetId="21">#REF!</definedName>
    <definedName name="spanners_level1">#REF!</definedName>
    <definedName name="spanners_level2" localSheetId="6">#REF!</definedName>
    <definedName name="spanners_level2" localSheetId="5">#REF!</definedName>
    <definedName name="spanners_level2" localSheetId="15">#REF!</definedName>
    <definedName name="spanners_level2" localSheetId="16">#REF!</definedName>
    <definedName name="spanners_level2" localSheetId="17">#REF!</definedName>
    <definedName name="spanners_level2" localSheetId="18">#REF!</definedName>
    <definedName name="spanners_level2" localSheetId="19">#REF!</definedName>
    <definedName name="spanners_level2" localSheetId="20">#REF!</definedName>
    <definedName name="spanners_level2" localSheetId="21">#REF!</definedName>
    <definedName name="spanners_level2">#REF!</definedName>
    <definedName name="spanners_level3" localSheetId="6">#REF!</definedName>
    <definedName name="spanners_level3" localSheetId="5">#REF!</definedName>
    <definedName name="spanners_level3" localSheetId="15">#REF!</definedName>
    <definedName name="spanners_level3" localSheetId="16">#REF!</definedName>
    <definedName name="spanners_level3" localSheetId="17">#REF!</definedName>
    <definedName name="spanners_level3" localSheetId="18">#REF!</definedName>
    <definedName name="spanners_level3" localSheetId="19">#REF!</definedName>
    <definedName name="spanners_level3" localSheetId="20">#REF!</definedName>
    <definedName name="spanners_level3" localSheetId="21">#REF!</definedName>
    <definedName name="spanners_level3">#REF!</definedName>
    <definedName name="spanners_level4" localSheetId="6">#REF!</definedName>
    <definedName name="spanners_level4" localSheetId="5">#REF!</definedName>
    <definedName name="spanners_level4" localSheetId="15">#REF!</definedName>
    <definedName name="spanners_level4" localSheetId="16">#REF!</definedName>
    <definedName name="spanners_level4" localSheetId="17">#REF!</definedName>
    <definedName name="spanners_level4" localSheetId="18">#REF!</definedName>
    <definedName name="spanners_level4" localSheetId="19">#REF!</definedName>
    <definedName name="spanners_level4" localSheetId="20">#REF!</definedName>
    <definedName name="spanners_level4" localSheetId="21">#REF!</definedName>
    <definedName name="spanners_level4">#REF!</definedName>
    <definedName name="spanners_level5" localSheetId="6">#REF!</definedName>
    <definedName name="spanners_level5" localSheetId="5">#REF!</definedName>
    <definedName name="spanners_level5" localSheetId="15">#REF!</definedName>
    <definedName name="spanners_level5" localSheetId="16">#REF!</definedName>
    <definedName name="spanners_level5" localSheetId="17">#REF!</definedName>
    <definedName name="spanners_level5" localSheetId="18">#REF!</definedName>
    <definedName name="spanners_level5" localSheetId="19">#REF!</definedName>
    <definedName name="spanners_level5" localSheetId="20">#REF!</definedName>
    <definedName name="spanners_level5" localSheetId="21">#REF!</definedName>
    <definedName name="spanners_level5">#REF!</definedName>
    <definedName name="stub_lines" localSheetId="6">#REF!</definedName>
    <definedName name="stub_lines" localSheetId="5">#REF!</definedName>
    <definedName name="stub_lines" localSheetId="15">#REF!</definedName>
    <definedName name="stub_lines" localSheetId="16">#REF!</definedName>
    <definedName name="stub_lines" localSheetId="17">#REF!</definedName>
    <definedName name="stub_lines" localSheetId="18">#REF!</definedName>
    <definedName name="stub_lines" localSheetId="19">#REF!</definedName>
    <definedName name="stub_lines" localSheetId="20">#REF!</definedName>
    <definedName name="stub_lines" localSheetId="21">#REF!</definedName>
    <definedName name="stub_lines">#REF!</definedName>
    <definedName name="temp" localSheetId="6">#REF!</definedName>
    <definedName name="temp" localSheetId="5">#REF!</definedName>
    <definedName name="temp" localSheetId="18">#REF!</definedName>
    <definedName name="temp" localSheetId="19">#REF!</definedName>
    <definedName name="temp" localSheetId="20">#REF!</definedName>
    <definedName name="temp">#REF!</definedName>
    <definedName name="titles" localSheetId="6">#REF!</definedName>
    <definedName name="titles" localSheetId="5">#REF!</definedName>
    <definedName name="titles" localSheetId="15">#REF!</definedName>
    <definedName name="titles" localSheetId="16">#REF!</definedName>
    <definedName name="titles" localSheetId="17">#REF!</definedName>
    <definedName name="titles" localSheetId="18">#REF!</definedName>
    <definedName name="titles" localSheetId="19">#REF!</definedName>
    <definedName name="titles" localSheetId="20">#REF!</definedName>
    <definedName name="titles" localSheetId="21">#REF!</definedName>
    <definedName name="titles">#REF!</definedName>
    <definedName name="totals" localSheetId="6">#REF!</definedName>
    <definedName name="totals" localSheetId="5">#REF!</definedName>
    <definedName name="totals" localSheetId="15">#REF!</definedName>
    <definedName name="totals" localSheetId="16">#REF!</definedName>
    <definedName name="totals" localSheetId="17">#REF!</definedName>
    <definedName name="totals" localSheetId="18">#REF!</definedName>
    <definedName name="totals" localSheetId="19">#REF!</definedName>
    <definedName name="totals" localSheetId="20">#REF!</definedName>
    <definedName name="totals" localSheetId="21">#REF!</definedName>
    <definedName name="totals">#REF!</definedName>
    <definedName name="xxx" localSheetId="6">#REF!</definedName>
    <definedName name="xxx" localSheetId="5">#REF!</definedName>
    <definedName name="xxx" localSheetId="18">#REF!</definedName>
    <definedName name="xxx" localSheetId="19">#REF!</definedName>
    <definedName name="xxx" localSheetId="20">#REF!</definedName>
    <definedName name="xxx">#REF!</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L18" i="9"/>
  <c r="C19" i="51"/>
  <c r="C20"/>
  <c r="C21"/>
  <c r="C22"/>
  <c r="C23"/>
  <c r="B17" i="42"/>
  <c r="D17"/>
  <c r="F17"/>
  <c r="B21" i="51"/>
  <c r="D21"/>
  <c r="D21" i="41"/>
  <c r="F19" i="39"/>
  <c r="C22" i="41"/>
  <c r="D20" i="39"/>
  <c r="L18" i="31"/>
  <c r="B19" i="51"/>
  <c r="B19" i="41"/>
  <c r="B17" i="39" s="1"/>
  <c r="C17" s="1"/>
  <c r="B20" i="51"/>
  <c r="G20"/>
  <c r="B21" i="41"/>
  <c r="B19" i="39"/>
  <c r="C19" s="1"/>
  <c r="B22" i="51"/>
  <c r="G22"/>
  <c r="D22"/>
  <c r="D22" i="41"/>
  <c r="F20" i="39"/>
  <c r="C18" i="51"/>
  <c r="C18" i="41"/>
  <c r="D16" i="39"/>
  <c r="B18" i="51"/>
  <c r="B18" i="41"/>
  <c r="B16" i="39"/>
  <c r="C17" i="51"/>
  <c r="B17"/>
  <c r="B17" i="41"/>
  <c r="B15" i="39"/>
  <c r="C15" s="1"/>
  <c r="K18" i="9"/>
  <c r="C16" i="51"/>
  <c r="K18" i="31"/>
  <c r="B16" i="51"/>
  <c r="C15"/>
  <c r="B15"/>
  <c r="B15" i="41"/>
  <c r="B13" i="39"/>
  <c r="C13" s="1"/>
  <c r="C14" i="51"/>
  <c r="B11" i="42"/>
  <c r="O18" i="9"/>
  <c r="H18"/>
  <c r="C7" i="51"/>
  <c r="B6" i="42"/>
  <c r="C11"/>
  <c r="B14" i="51"/>
  <c r="G14"/>
  <c r="J18" i="9"/>
  <c r="C13" i="51"/>
  <c r="J18" i="31"/>
  <c r="B13" i="51"/>
  <c r="B13" i="41"/>
  <c r="B11" i="39"/>
  <c r="C11" s="1"/>
  <c r="C10" i="51"/>
  <c r="B10"/>
  <c r="G10"/>
  <c r="C9"/>
  <c r="B9"/>
  <c r="B9" i="41"/>
  <c r="B9" i="39"/>
  <c r="C9" s="1"/>
  <c r="I18" i="9"/>
  <c r="C8" i="51"/>
  <c r="I18" i="31"/>
  <c r="B8" i="51"/>
  <c r="G8"/>
  <c r="O18" i="31"/>
  <c r="H18"/>
  <c r="B7" i="51"/>
  <c r="B7" i="41"/>
  <c r="B7" i="39"/>
  <c r="C16" s="1"/>
  <c r="C21" i="41"/>
  <c r="D19" i="39" s="1"/>
  <c r="C20" i="41"/>
  <c r="D18" i="39"/>
  <c r="C16" i="41"/>
  <c r="D14" i="39"/>
  <c r="E14" s="1"/>
  <c r="C13" i="41"/>
  <c r="D11" i="39"/>
  <c r="C10" i="41"/>
  <c r="D10" i="39" s="1"/>
  <c r="C8" i="41"/>
  <c r="D8" i="39"/>
  <c r="B16" i="41"/>
  <c r="B14" i="39"/>
  <c r="B8" i="41"/>
  <c r="B8" i="39"/>
  <c r="C8" s="1"/>
  <c r="F23" i="41"/>
  <c r="F22"/>
  <c r="G21" i="51"/>
  <c r="G21" i="41"/>
  <c r="F21"/>
  <c r="F20"/>
  <c r="G19" i="51"/>
  <c r="G19" i="41"/>
  <c r="F19"/>
  <c r="F18"/>
  <c r="F17"/>
  <c r="G16" i="51"/>
  <c r="G16" i="41"/>
  <c r="F16"/>
  <c r="F15"/>
  <c r="F14"/>
  <c r="G13" i="51"/>
  <c r="G13" i="41"/>
  <c r="H13" i="51"/>
  <c r="H13" i="41"/>
  <c r="F13"/>
  <c r="B12" i="51"/>
  <c r="B12" i="41"/>
  <c r="F12"/>
  <c r="C12" i="51"/>
  <c r="C12" i="41"/>
  <c r="B11" i="51"/>
  <c r="G11"/>
  <c r="F11" i="41"/>
  <c r="C11" i="51"/>
  <c r="F10" i="41"/>
  <c r="G9" i="51"/>
  <c r="G9" i="41"/>
  <c r="F9"/>
  <c r="F8"/>
  <c r="F7"/>
  <c r="D20" i="42"/>
  <c r="B19"/>
  <c r="D19"/>
  <c r="D18"/>
  <c r="D6"/>
  <c r="E18"/>
  <c r="E17"/>
  <c r="B16"/>
  <c r="D16"/>
  <c r="F16"/>
  <c r="B15"/>
  <c r="D15"/>
  <c r="F15"/>
  <c r="D14"/>
  <c r="B13"/>
  <c r="D13"/>
  <c r="D12"/>
  <c r="D11"/>
  <c r="E11"/>
  <c r="B10"/>
  <c r="D10"/>
  <c r="F10"/>
  <c r="D9"/>
  <c r="E9"/>
  <c r="D8"/>
  <c r="E8"/>
  <c r="D7"/>
  <c r="E10"/>
  <c r="E20"/>
  <c r="E15"/>
  <c r="E13"/>
  <c r="E12"/>
  <c r="E7"/>
  <c r="E6"/>
  <c r="O11" i="9"/>
  <c r="O11" i="31"/>
  <c r="Q11" i="32"/>
  <c r="O8" i="9"/>
  <c r="O8" i="31"/>
  <c r="Q8" i="32"/>
  <c r="R11"/>
  <c r="R8"/>
  <c r="S11"/>
  <c r="S8"/>
  <c r="T11"/>
  <c r="T8"/>
  <c r="U11"/>
  <c r="U8"/>
  <c r="V11"/>
  <c r="V8"/>
  <c r="W11"/>
  <c r="W8"/>
  <c r="X11"/>
  <c r="X8"/>
  <c r="Y11"/>
  <c r="Y8"/>
  <c r="Z11"/>
  <c r="Z8"/>
  <c r="AA11"/>
  <c r="AA8"/>
  <c r="AB11"/>
  <c r="AB8"/>
  <c r="AC11"/>
  <c r="AC8"/>
  <c r="AD11"/>
  <c r="AD8"/>
  <c r="AE11"/>
  <c r="AE8"/>
  <c r="Q18"/>
  <c r="R18"/>
  <c r="S18"/>
  <c r="T18"/>
  <c r="U18"/>
  <c r="V18"/>
  <c r="W18"/>
  <c r="X18"/>
  <c r="Y18"/>
  <c r="Z18"/>
  <c r="AA18"/>
  <c r="AB18"/>
  <c r="AC18"/>
  <c r="AD18"/>
  <c r="AE18"/>
  <c r="O12" i="9"/>
  <c r="O12" i="31"/>
  <c r="Q12" i="32"/>
  <c r="R12"/>
  <c r="S12"/>
  <c r="T12"/>
  <c r="U12"/>
  <c r="V12"/>
  <c r="W12"/>
  <c r="X12"/>
  <c r="Y12"/>
  <c r="Z12"/>
  <c r="AA12"/>
  <c r="AB12"/>
  <c r="AC12"/>
  <c r="AD12"/>
  <c r="AE12"/>
  <c r="O14" i="9"/>
  <c r="O14" i="31"/>
  <c r="Q14" i="32"/>
  <c r="R14"/>
  <c r="S14"/>
  <c r="T14"/>
  <c r="U14"/>
  <c r="V14"/>
  <c r="W14"/>
  <c r="X14"/>
  <c r="Y14"/>
  <c r="Z14"/>
  <c r="AA14"/>
  <c r="AB14"/>
  <c r="AC14"/>
  <c r="AD14"/>
  <c r="AE14"/>
  <c r="O15" i="9"/>
  <c r="O15" i="31"/>
  <c r="Q15" i="32"/>
  <c r="R15"/>
  <c r="S15"/>
  <c r="T15"/>
  <c r="U15"/>
  <c r="V15"/>
  <c r="W15"/>
  <c r="X15"/>
  <c r="Y15"/>
  <c r="Z15"/>
  <c r="AA15"/>
  <c r="AB15"/>
  <c r="AC15"/>
  <c r="AD15"/>
  <c r="AE15"/>
  <c r="O16" i="9"/>
  <c r="O16" i="31"/>
  <c r="Q16" i="32"/>
  <c r="R16"/>
  <c r="S16"/>
  <c r="T16"/>
  <c r="U16"/>
  <c r="V16"/>
  <c r="W16"/>
  <c r="X16"/>
  <c r="Y16"/>
  <c r="Z16"/>
  <c r="AA16"/>
  <c r="AB16"/>
  <c r="AC16"/>
  <c r="AD16"/>
  <c r="AE16"/>
  <c r="O17" i="9"/>
  <c r="O17" i="31"/>
  <c r="Q17" i="32"/>
  <c r="R17"/>
  <c r="S17"/>
  <c r="T17"/>
  <c r="U17"/>
  <c r="V17"/>
  <c r="W17"/>
  <c r="X17"/>
  <c r="Y17"/>
  <c r="Z17"/>
  <c r="AA17"/>
  <c r="AB17"/>
  <c r="AC17"/>
  <c r="AD17"/>
  <c r="AE17"/>
  <c r="O13" i="9"/>
  <c r="O13" i="31"/>
  <c r="Q13" i="32"/>
  <c r="R13"/>
  <c r="S13"/>
  <c r="T13"/>
  <c r="U13"/>
  <c r="V13"/>
  <c r="W13"/>
  <c r="X13"/>
  <c r="Y13"/>
  <c r="Z13"/>
  <c r="AA13"/>
  <c r="AB13"/>
  <c r="AC13"/>
  <c r="AD13"/>
  <c r="AE13"/>
  <c r="O10" i="9"/>
  <c r="H10"/>
  <c r="O10" i="31"/>
  <c r="H10"/>
  <c r="J10" i="32"/>
  <c r="I10" i="9"/>
  <c r="J10"/>
  <c r="I10" i="31"/>
  <c r="J10"/>
  <c r="G10" i="32"/>
  <c r="O9" i="9"/>
  <c r="H9"/>
  <c r="O9" i="31"/>
  <c r="H9"/>
  <c r="J9" i="32"/>
  <c r="I9" i="9"/>
  <c r="J9"/>
  <c r="I9" i="31"/>
  <c r="J9"/>
  <c r="G9" i="32"/>
  <c r="H11" i="9"/>
  <c r="H11" i="31"/>
  <c r="J11" i="32"/>
  <c r="B11"/>
  <c r="H8" i="9"/>
  <c r="H8" i="31"/>
  <c r="J8" i="32"/>
  <c r="H17" i="9"/>
  <c r="H17" i="31"/>
  <c r="J17" i="32"/>
  <c r="K17" i="9"/>
  <c r="L17"/>
  <c r="K17" i="31"/>
  <c r="L17"/>
  <c r="H17" i="32"/>
  <c r="H12" i="9"/>
  <c r="H12" i="31"/>
  <c r="J12" i="32"/>
  <c r="B12"/>
  <c r="H13" i="9"/>
  <c r="H13" i="31"/>
  <c r="J13" i="32"/>
  <c r="I13" i="9"/>
  <c r="J13"/>
  <c r="I13" i="31"/>
  <c r="J13"/>
  <c r="G13" i="32"/>
  <c r="H14" i="9"/>
  <c r="L13"/>
  <c r="L14"/>
  <c r="K13"/>
  <c r="K14"/>
  <c r="J14"/>
  <c r="I14"/>
  <c r="H15"/>
  <c r="L15"/>
  <c r="K15"/>
  <c r="J15"/>
  <c r="I15"/>
  <c r="H16"/>
  <c r="L16"/>
  <c r="K16"/>
  <c r="J16"/>
  <c r="I16"/>
  <c r="J17"/>
  <c r="I17"/>
  <c r="N18" i="32"/>
  <c r="J18"/>
  <c r="F18"/>
  <c r="L11" i="9"/>
  <c r="L11" i="31"/>
  <c r="N11" i="32"/>
  <c r="F11"/>
  <c r="M18"/>
  <c r="K11" i="9"/>
  <c r="K11" i="31"/>
  <c r="M11" i="32"/>
  <c r="L18"/>
  <c r="J11" i="9"/>
  <c r="J11" i="31"/>
  <c r="L11" i="32"/>
  <c r="K18"/>
  <c r="C18"/>
  <c r="I11" i="9"/>
  <c r="I11" i="31"/>
  <c r="K11" i="32"/>
  <c r="W28" i="31"/>
  <c r="W27"/>
  <c r="W26"/>
  <c r="W25"/>
  <c r="W24"/>
  <c r="W23"/>
  <c r="W22"/>
  <c r="L15"/>
  <c r="N15" i="32"/>
  <c r="K15" i="31"/>
  <c r="M15" i="32"/>
  <c r="J15" i="31"/>
  <c r="L15" i="32"/>
  <c r="H15" i="31"/>
  <c r="J15" i="32"/>
  <c r="D15"/>
  <c r="I15" i="31"/>
  <c r="K15" i="32"/>
  <c r="B15"/>
  <c r="F22"/>
  <c r="E22"/>
  <c r="D22"/>
  <c r="C22"/>
  <c r="B22"/>
  <c r="N17"/>
  <c r="M17"/>
  <c r="J17" i="31"/>
  <c r="L17" i="32"/>
  <c r="D17"/>
  <c r="I17" i="31"/>
  <c r="K17" i="32"/>
  <c r="L16" i="31"/>
  <c r="N16" i="32"/>
  <c r="K16" i="31"/>
  <c r="M16" i="32"/>
  <c r="J16" i="31"/>
  <c r="L16" i="32"/>
  <c r="I16" i="31"/>
  <c r="K16" i="32"/>
  <c r="L14" i="31"/>
  <c r="N14" i="32"/>
  <c r="K14" i="31"/>
  <c r="M14" i="32"/>
  <c r="H14" i="31"/>
  <c r="J14" i="32"/>
  <c r="E14"/>
  <c r="J14" i="31"/>
  <c r="L14" i="32"/>
  <c r="D14"/>
  <c r="I14" i="31"/>
  <c r="K14" i="32"/>
  <c r="L12" i="9"/>
  <c r="L12" i="31"/>
  <c r="N12" i="32"/>
  <c r="K12" i="9"/>
  <c r="K12" i="31"/>
  <c r="M12" i="32"/>
  <c r="E12"/>
  <c r="J12" i="9"/>
  <c r="J12" i="31"/>
  <c r="L12" i="32"/>
  <c r="I12" i="9"/>
  <c r="I12" i="31"/>
  <c r="K12" i="32"/>
  <c r="H16" i="31"/>
  <c r="J16" i="32"/>
  <c r="G16"/>
  <c r="G14"/>
  <c r="L13" i="31"/>
  <c r="N13" i="32"/>
  <c r="F13"/>
  <c r="K13" i="31"/>
  <c r="M13" i="32"/>
  <c r="E13"/>
  <c r="L13"/>
  <c r="D13"/>
  <c r="K13"/>
  <c r="L8" i="9"/>
  <c r="L8" i="31"/>
  <c r="N8" i="32"/>
  <c r="F8"/>
  <c r="K8" i="9"/>
  <c r="K8" i="31"/>
  <c r="M8" i="32"/>
  <c r="J8" i="9"/>
  <c r="J8" i="31"/>
  <c r="L8" i="32"/>
  <c r="I8" i="9"/>
  <c r="I8" i="31"/>
  <c r="K8" i="32"/>
  <c r="H18"/>
  <c r="G18"/>
  <c r="K10" i="9"/>
  <c r="L10"/>
  <c r="K10" i="31"/>
  <c r="L10"/>
  <c r="K9" i="9"/>
  <c r="L9"/>
  <c r="K9" i="31"/>
  <c r="L9"/>
  <c r="H8" i="32"/>
  <c r="AE10"/>
  <c r="AD10"/>
  <c r="AC10"/>
  <c r="AB10"/>
  <c r="AA10"/>
  <c r="Z10"/>
  <c r="Y10"/>
  <c r="X10"/>
  <c r="W10"/>
  <c r="V10"/>
  <c r="U10"/>
  <c r="T10"/>
  <c r="S10"/>
  <c r="R10"/>
  <c r="Q10"/>
  <c r="AE9"/>
  <c r="AD9"/>
  <c r="AC9"/>
  <c r="AB9"/>
  <c r="AA9"/>
  <c r="Z9"/>
  <c r="Y9"/>
  <c r="X9"/>
  <c r="W9"/>
  <c r="V9"/>
  <c r="U9"/>
  <c r="T9"/>
  <c r="S9"/>
  <c r="R9"/>
  <c r="Q9"/>
  <c r="N10"/>
  <c r="M10"/>
  <c r="L10"/>
  <c r="K10"/>
  <c r="N9"/>
  <c r="M9"/>
  <c r="E9"/>
  <c r="L9"/>
  <c r="K9"/>
  <c r="B8"/>
  <c r="B9"/>
  <c r="E15"/>
  <c r="B8" i="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29" i="23"/>
  <c r="B28"/>
  <c r="B27"/>
  <c r="B26"/>
  <c r="B25"/>
  <c r="B24"/>
  <c r="B23"/>
  <c r="B22"/>
  <c r="B21"/>
  <c r="B20"/>
  <c r="B19"/>
  <c r="B18"/>
  <c r="B17"/>
  <c r="B16"/>
  <c r="B15"/>
  <c r="B14"/>
  <c r="B13"/>
  <c r="B12"/>
  <c r="B11"/>
  <c r="B10"/>
  <c r="B9"/>
  <c r="B8"/>
  <c r="S32"/>
  <c r="U32"/>
  <c r="B32"/>
  <c r="Q32"/>
  <c r="C29"/>
  <c r="I30"/>
  <c r="C8"/>
  <c r="I8"/>
  <c r="I33"/>
  <c r="H30"/>
  <c r="I29"/>
  <c r="H29"/>
  <c r="C28"/>
  <c r="I28"/>
  <c r="H28"/>
  <c r="C27"/>
  <c r="I27"/>
  <c r="H27"/>
  <c r="C26"/>
  <c r="I26"/>
  <c r="H26"/>
  <c r="C25"/>
  <c r="I25"/>
  <c r="H25"/>
  <c r="C24"/>
  <c r="I24"/>
  <c r="H24"/>
  <c r="C23"/>
  <c r="I23"/>
  <c r="H23"/>
  <c r="C22"/>
  <c r="I22"/>
  <c r="H22"/>
  <c r="C21"/>
  <c r="I21"/>
  <c r="H21"/>
  <c r="C20"/>
  <c r="I20"/>
  <c r="H20"/>
  <c r="C19"/>
  <c r="I19"/>
  <c r="H19"/>
  <c r="C18"/>
  <c r="I18"/>
  <c r="H18"/>
  <c r="C17"/>
  <c r="I17"/>
  <c r="H17"/>
  <c r="C16"/>
  <c r="I16"/>
  <c r="H16"/>
  <c r="C15"/>
  <c r="I15"/>
  <c r="H15"/>
  <c r="C14"/>
  <c r="I14"/>
  <c r="H14"/>
  <c r="C13"/>
  <c r="I13"/>
  <c r="H13"/>
  <c r="C12"/>
  <c r="I12"/>
  <c r="H12"/>
  <c r="C11"/>
  <c r="I11"/>
  <c r="H11"/>
  <c r="C10"/>
  <c r="I10"/>
  <c r="H10"/>
  <c r="C9"/>
  <c r="I9"/>
  <c r="H9"/>
  <c r="H8"/>
  <c r="G30"/>
  <c r="G8"/>
  <c r="G33"/>
  <c r="E30"/>
  <c r="E8"/>
  <c r="E33"/>
  <c r="C33"/>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F8"/>
  <c r="D30"/>
  <c r="E29"/>
  <c r="D29"/>
  <c r="E28"/>
  <c r="D28"/>
  <c r="E27"/>
  <c r="D27"/>
  <c r="E26"/>
  <c r="D26"/>
  <c r="E25"/>
  <c r="D25"/>
  <c r="E24"/>
  <c r="D24"/>
  <c r="E23"/>
  <c r="D23"/>
  <c r="E22"/>
  <c r="D22"/>
  <c r="E21"/>
  <c r="D21"/>
  <c r="E20"/>
  <c r="D20"/>
  <c r="E19"/>
  <c r="D19"/>
  <c r="E18"/>
  <c r="D18"/>
  <c r="E17"/>
  <c r="D17"/>
  <c r="E16"/>
  <c r="D16"/>
  <c r="E15"/>
  <c r="D15"/>
  <c r="E14"/>
  <c r="D14"/>
  <c r="E13"/>
  <c r="D13"/>
  <c r="E12"/>
  <c r="D12"/>
  <c r="E11"/>
  <c r="D11"/>
  <c r="E10"/>
  <c r="D10"/>
  <c r="E9"/>
  <c r="D9"/>
  <c r="D8"/>
  <c r="A9"/>
  <c r="A10"/>
  <c r="A11"/>
  <c r="A12"/>
  <c r="A13"/>
  <c r="A14"/>
  <c r="A15"/>
  <c r="A16"/>
  <c r="A17"/>
  <c r="A18"/>
  <c r="A19"/>
  <c r="A20"/>
  <c r="A21"/>
  <c r="A22"/>
  <c r="A23"/>
  <c r="A24"/>
  <c r="A25"/>
  <c r="A26"/>
  <c r="A27"/>
  <c r="A28"/>
  <c r="A29"/>
  <c r="A30"/>
  <c r="F10" i="9"/>
  <c r="E10"/>
  <c r="D10"/>
  <c r="C10"/>
  <c r="B10"/>
  <c r="F9"/>
  <c r="E9"/>
  <c r="D9"/>
  <c r="C9"/>
  <c r="B9"/>
  <c r="F8"/>
  <c r="E8"/>
  <c r="D8"/>
  <c r="C8"/>
  <c r="B8"/>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D20" i="51"/>
  <c r="E20"/>
  <c r="E20" i="41"/>
  <c r="G18" i="39"/>
  <c r="B13" i="32"/>
  <c r="G17"/>
  <c r="H9"/>
  <c r="H15"/>
  <c r="C12"/>
  <c r="G12"/>
  <c r="H11"/>
  <c r="G8" i="41"/>
  <c r="H8" i="51"/>
  <c r="H8" i="41"/>
  <c r="H11" i="51"/>
  <c r="H11" i="41"/>
  <c r="G11"/>
  <c r="G10"/>
  <c r="H10" i="51"/>
  <c r="H10" i="41"/>
  <c r="G20"/>
  <c r="H20" i="51"/>
  <c r="H20" i="41"/>
  <c r="H12" i="32"/>
  <c r="C16"/>
  <c r="C17"/>
  <c r="C15"/>
  <c r="G12" i="51"/>
  <c r="G15"/>
  <c r="G18"/>
  <c r="H21"/>
  <c r="H21" i="41"/>
  <c r="B14"/>
  <c r="B12" i="39"/>
  <c r="C12"/>
  <c r="B22" i="41"/>
  <c r="B20" i="39"/>
  <c r="C20" s="1"/>
  <c r="F15" i="32"/>
  <c r="B10" i="41"/>
  <c r="B10" i="39" s="1"/>
  <c r="C10" s="1"/>
  <c r="B20" i="41"/>
  <c r="B18" i="39"/>
  <c r="C18" s="1"/>
  <c r="D8" i="51"/>
  <c r="E8"/>
  <c r="E8" i="41"/>
  <c r="G8" i="39" s="1"/>
  <c r="F17" i="32"/>
  <c r="B11" i="41"/>
  <c r="D18" i="51"/>
  <c r="E18"/>
  <c r="E18" i="41"/>
  <c r="G16" i="39"/>
  <c r="C7"/>
  <c r="C14"/>
  <c r="H22" i="51"/>
  <c r="H22" i="41"/>
  <c r="G22"/>
  <c r="H14" i="51"/>
  <c r="H14" i="41"/>
  <c r="G14"/>
  <c r="D7" i="51"/>
  <c r="D7" i="41"/>
  <c r="F7" i="39"/>
  <c r="D9" i="51"/>
  <c r="D9" i="41"/>
  <c r="F9" i="39" s="1"/>
  <c r="D16" i="32"/>
  <c r="D16" i="51"/>
  <c r="B23"/>
  <c r="H16"/>
  <c r="H16" i="41"/>
  <c r="D10" i="32"/>
  <c r="C11"/>
  <c r="E11"/>
  <c r="H9" i="51"/>
  <c r="H9" i="41"/>
  <c r="D11" i="51"/>
  <c r="D11" i="41"/>
  <c r="H19" i="51"/>
  <c r="H19" i="41"/>
  <c r="D13" i="51"/>
  <c r="E13"/>
  <c r="E13" i="41"/>
  <c r="G11" i="39" s="1"/>
  <c r="D15" i="51"/>
  <c r="E15"/>
  <c r="E15" i="41"/>
  <c r="G13" i="39"/>
  <c r="H10" i="32"/>
  <c r="E10"/>
  <c r="D8"/>
  <c r="D12"/>
  <c r="C10"/>
  <c r="G7" i="51"/>
  <c r="G17"/>
  <c r="D10"/>
  <c r="E10"/>
  <c r="E10" i="41"/>
  <c r="G10" i="39" s="1"/>
  <c r="C8" i="32"/>
  <c r="F12"/>
  <c r="E17"/>
  <c r="D17" i="51"/>
  <c r="D17" i="41"/>
  <c r="F15" i="39"/>
  <c r="E11" i="51"/>
  <c r="E11" i="41"/>
  <c r="D20"/>
  <c r="F18" i="39"/>
  <c r="B12" i="42"/>
  <c r="F12"/>
  <c r="D12" i="51"/>
  <c r="D12" i="41"/>
  <c r="F9" i="32"/>
  <c r="C11" i="41"/>
  <c r="C9"/>
  <c r="D9" i="39"/>
  <c r="F16" i="32"/>
  <c r="H13"/>
  <c r="D18"/>
  <c r="C17" i="41"/>
  <c r="D15" i="39" s="1"/>
  <c r="E15" s="1"/>
  <c r="C7" i="41"/>
  <c r="D7" i="39" s="1"/>
  <c r="B9" i="42"/>
  <c r="C14" i="41"/>
  <c r="D12" i="39"/>
  <c r="H16" i="32"/>
  <c r="B17"/>
  <c r="C13"/>
  <c r="C14"/>
  <c r="B18" i="42"/>
  <c r="C18"/>
  <c r="D9" i="32"/>
  <c r="F14"/>
  <c r="G11"/>
  <c r="C15" i="41"/>
  <c r="D13" i="39" s="1"/>
  <c r="E13" s="1"/>
  <c r="E8" i="32"/>
  <c r="B8" i="42"/>
  <c r="C8"/>
  <c r="E18" i="32"/>
  <c r="F19" i="42"/>
  <c r="C19" i="41"/>
  <c r="D17" i="39" s="1"/>
  <c r="E22" i="51"/>
  <c r="E22" i="41"/>
  <c r="G20" i="39"/>
  <c r="B10" i="32"/>
  <c r="D14" i="51"/>
  <c r="D14" i="41"/>
  <c r="F12" i="39" s="1"/>
  <c r="C9" i="32"/>
  <c r="F10"/>
  <c r="E16"/>
  <c r="D11"/>
  <c r="B14" i="42"/>
  <c r="F14"/>
  <c r="C23" i="41"/>
  <c r="D21" i="39" s="1"/>
  <c r="E21" s="1"/>
  <c r="D23" i="51"/>
  <c r="B20" i="42"/>
  <c r="D16" i="41"/>
  <c r="F14" i="39"/>
  <c r="E16" i="51"/>
  <c r="E16" i="41"/>
  <c r="G14" i="39" s="1"/>
  <c r="D19" i="51"/>
  <c r="B16" i="32"/>
  <c r="F13" i="42"/>
  <c r="B18" i="32"/>
  <c r="B14"/>
  <c r="G8"/>
  <c r="G15"/>
  <c r="D13" i="41"/>
  <c r="F11" i="39"/>
  <c r="E21" i="51"/>
  <c r="E21" i="41"/>
  <c r="G19" i="39" s="1"/>
  <c r="H14" i="32"/>
  <c r="B7" i="42"/>
  <c r="H12" i="51"/>
  <c r="H12" i="41"/>
  <c r="G12"/>
  <c r="H15" i="51"/>
  <c r="H15" i="41"/>
  <c r="G15"/>
  <c r="G18"/>
  <c r="H18" i="51"/>
  <c r="H18" i="41"/>
  <c r="D15"/>
  <c r="F13" i="39"/>
  <c r="D10" i="41"/>
  <c r="F10" i="39"/>
  <c r="D18" i="41"/>
  <c r="F16" i="39" s="1"/>
  <c r="E7" i="51"/>
  <c r="E7" i="41"/>
  <c r="G7" i="39"/>
  <c r="D8" i="41"/>
  <c r="F8" i="39" s="1"/>
  <c r="E12" i="51"/>
  <c r="E12" i="41"/>
  <c r="G7"/>
  <c r="H7" i="51"/>
  <c r="H7" i="41"/>
  <c r="H17" i="51"/>
  <c r="H17" i="41"/>
  <c r="G17"/>
  <c r="B23"/>
  <c r="B21" i="39" s="1"/>
  <c r="C21" s="1"/>
  <c r="G23" i="51"/>
  <c r="E17"/>
  <c r="E17" i="41"/>
  <c r="G15" i="39"/>
  <c r="E9" i="51"/>
  <c r="E9" i="41"/>
  <c r="G9" i="39" s="1"/>
  <c r="F6" i="42"/>
  <c r="C15"/>
  <c r="C6"/>
  <c r="C10"/>
  <c r="F18"/>
  <c r="F9"/>
  <c r="C9"/>
  <c r="C16"/>
  <c r="C13"/>
  <c r="C19"/>
  <c r="C17"/>
  <c r="E14" i="51"/>
  <c r="E14" i="41"/>
  <c r="G12" i="39" s="1"/>
  <c r="F20" i="42"/>
  <c r="C20"/>
  <c r="D23" i="41"/>
  <c r="F21" i="39" s="1"/>
  <c r="E23" i="51"/>
  <c r="E23" i="41"/>
  <c r="G21" i="39"/>
  <c r="C7" i="42"/>
  <c r="F7"/>
  <c r="E19" i="51"/>
  <c r="E19" i="41"/>
  <c r="G17" i="39" s="1"/>
  <c r="D19" i="41"/>
  <c r="F17" i="39"/>
  <c r="G23" i="41"/>
  <c r="H23" i="51"/>
  <c r="H23" i="41"/>
  <c r="F8" i="42"/>
  <c r="C14"/>
  <c r="F11"/>
  <c r="E16"/>
  <c r="E14"/>
  <c r="C12"/>
  <c r="E19"/>
  <c r="E10" i="39" l="1"/>
  <c r="E19"/>
  <c r="E18"/>
  <c r="E7"/>
  <c r="E8"/>
  <c r="E9"/>
  <c r="E11"/>
  <c r="E16"/>
  <c r="E17"/>
  <c r="E12"/>
  <c r="E20"/>
</calcChain>
</file>

<file path=xl/sharedStrings.xml><?xml version="1.0" encoding="utf-8"?>
<sst xmlns="http://schemas.openxmlformats.org/spreadsheetml/2006/main" count="250" uniqueCount="131">
  <si>
    <t>Europe</t>
  </si>
  <si>
    <t>Amérique</t>
  </si>
  <si>
    <t>Afrique</t>
  </si>
  <si>
    <t>Asie</t>
  </si>
  <si>
    <t>Monde</t>
  </si>
  <si>
    <t>Population (en millions)</t>
  </si>
  <si>
    <t>(taux de change courants)</t>
  </si>
  <si>
    <t>dt Chine</t>
  </si>
  <si>
    <t>dont Japon</t>
  </si>
  <si>
    <t>dont Inde</t>
  </si>
  <si>
    <t>dont Amérique Latine</t>
  </si>
  <si>
    <t>EXC 2012/2011</t>
  </si>
  <si>
    <t>PPP 1990-2012</t>
  </si>
  <si>
    <t>PIB                 (en milliards d'euros 2012)</t>
  </si>
  <si>
    <t>(parités de pouvoir d'achat)</t>
  </si>
  <si>
    <t>(en euros 2012)</t>
  </si>
  <si>
    <t xml:space="preserve">Equivalent revenu mensuel par habitant </t>
  </si>
  <si>
    <t xml:space="preserve">PIB                  par habitant </t>
  </si>
  <si>
    <t>dont Afrique du Nord</t>
  </si>
  <si>
    <t>dont Autres</t>
  </si>
  <si>
    <t>Source: calculs de l'auteur à partir des séries officielles Nations Unies/Banque Mondiale.</t>
  </si>
  <si>
    <t>Tableau S1.1: La répartition du PIB mondial en 2012</t>
  </si>
  <si>
    <t>dont Afrique subsaharienne</t>
  </si>
  <si>
    <t>dont Union Européenne</t>
  </si>
  <si>
    <t>dont Etats-Unis/Canada</t>
  </si>
  <si>
    <t>dont Russie/Ukraine</t>
  </si>
  <si>
    <t xml:space="preserve">    dont UE (Est)</t>
  </si>
  <si>
    <t xml:space="preserve">          dont UE (Ouest)</t>
  </si>
  <si>
    <t>Lecture: le PIB mondial, estimé en parité de pouvoir d'achat, était en 2012 de 71 200 milliards d'euros. La population mondiale était de 7,050 milliards, soit un PIB par habitant de 10 100€ par an, et un revenu par habitant de 760€ par mois. Tous les chiffres ont été arrondis à la dizaine ou la centaine la plus proche.</t>
  </si>
  <si>
    <t xml:space="preserve">Table 1.1: Distribution of world GDP, 2012 </t>
  </si>
  <si>
    <t>Per capita GDP</t>
  </si>
  <si>
    <t>(euros 2012)</t>
  </si>
  <si>
    <t>Equivalent    per capita monthly income</t>
  </si>
  <si>
    <t>World</t>
  </si>
  <si>
    <t xml:space="preserve">incl. European Union </t>
  </si>
  <si>
    <t>incl. Russia/Ukraine</t>
  </si>
  <si>
    <t>America</t>
  </si>
  <si>
    <t>incl. United States/Canada</t>
  </si>
  <si>
    <t>incl. Latin America</t>
  </si>
  <si>
    <t>Africa</t>
  </si>
  <si>
    <t>incl. North Africa</t>
  </si>
  <si>
    <t>incl. Subsaharan Africa</t>
  </si>
  <si>
    <t>Asia</t>
  </si>
  <si>
    <t>incl. China</t>
  </si>
  <si>
    <t>incl. India</t>
  </si>
  <si>
    <t>incl. Japan</t>
  </si>
  <si>
    <t xml:space="preserve">incl. Other </t>
  </si>
  <si>
    <t>Sources: see piketty.pse.ens.fr/capital21c.</t>
  </si>
  <si>
    <t>World output</t>
  </si>
  <si>
    <r>
      <t>Afri</t>
    </r>
    <r>
      <rPr>
        <sz val="10"/>
        <rFont val="Arial"/>
        <family val="2"/>
      </rPr>
      <t>ca</t>
    </r>
  </si>
  <si>
    <r>
      <t>Asi</t>
    </r>
    <r>
      <rPr>
        <sz val="10"/>
        <rFont val="Arial"/>
        <family val="2"/>
      </rPr>
      <t>a</t>
    </r>
  </si>
  <si>
    <r>
      <t xml:space="preserve">World output </t>
    </r>
    <r>
      <rPr>
        <sz val="10"/>
        <rFont val="Arial"/>
        <family val="2"/>
      </rPr>
      <t>(</t>
    </r>
    <r>
      <rPr>
        <sz val="10"/>
        <rFont val="Arial"/>
        <family val="2"/>
      </rPr>
      <t>billion of euros</t>
    </r>
    <r>
      <rPr>
        <sz val="10"/>
        <rFont val="Arial"/>
        <family val="2"/>
      </rPr>
      <t xml:space="preserve"> 2012) (PPP) </t>
    </r>
  </si>
  <si>
    <r>
      <t>Améri</t>
    </r>
    <r>
      <rPr>
        <sz val="10"/>
        <rFont val="Arial"/>
        <family val="2"/>
      </rPr>
      <t>ca</t>
    </r>
  </si>
  <si>
    <r>
      <t>Asi</t>
    </r>
    <r>
      <rPr>
        <sz val="10"/>
        <rFont val="Arial"/>
        <family val="2"/>
      </rPr>
      <t>a</t>
    </r>
    <r>
      <rPr>
        <sz val="10"/>
        <rFont val="Arial"/>
        <family val="2"/>
      </rPr>
      <t xml:space="preserve"> + Afri</t>
    </r>
    <r>
      <rPr>
        <sz val="10"/>
        <rFont val="Arial"/>
        <family val="2"/>
      </rPr>
      <t>ca</t>
    </r>
  </si>
  <si>
    <r>
      <t>Ameri</t>
    </r>
    <r>
      <rPr>
        <sz val="10"/>
        <rFont val="Arial"/>
        <family val="2"/>
      </rPr>
      <t>ca</t>
    </r>
  </si>
  <si>
    <t>Western Europe</t>
  </si>
  <si>
    <t>Eastern Europe</t>
  </si>
  <si>
    <r>
      <t>Russ</t>
    </r>
    <r>
      <rPr>
        <sz val="10"/>
        <rFont val="Arial"/>
        <family val="2"/>
      </rPr>
      <t>ia</t>
    </r>
    <r>
      <rPr>
        <sz val="10"/>
        <rFont val="Arial"/>
        <family val="2"/>
      </rPr>
      <t xml:space="preserve"> (+Ukraine/ </t>
    </r>
    <r>
      <rPr>
        <sz val="10"/>
        <rFont val="Arial"/>
        <family val="2"/>
      </rPr>
      <t>Belarus</t>
    </r>
    <r>
      <rPr>
        <sz val="10"/>
        <rFont val="Arial"/>
        <family val="2"/>
      </rPr>
      <t>/ Moldavi</t>
    </r>
    <r>
      <rPr>
        <sz val="10"/>
        <rFont val="Arial"/>
        <family val="2"/>
      </rPr>
      <t>a</t>
    </r>
    <r>
      <rPr>
        <sz val="10"/>
        <rFont val="Arial"/>
        <family val="2"/>
      </rPr>
      <t>)</t>
    </r>
  </si>
  <si>
    <t>North America</t>
  </si>
  <si>
    <t>Latin America</t>
  </si>
  <si>
    <t>Northern Africa</t>
  </si>
  <si>
    <t>Sub-Saharan Africa</t>
  </si>
  <si>
    <r>
      <t>Chin</t>
    </r>
    <r>
      <rPr>
        <sz val="10"/>
        <rFont val="Arial"/>
        <family val="2"/>
      </rPr>
      <t>a</t>
    </r>
  </si>
  <si>
    <r>
      <t>Jap</t>
    </r>
    <r>
      <rPr>
        <sz val="10"/>
        <rFont val="Arial"/>
        <family val="2"/>
      </rPr>
      <t>a</t>
    </r>
    <r>
      <rPr>
        <sz val="10"/>
        <rFont val="Arial"/>
        <family val="2"/>
      </rPr>
      <t>n</t>
    </r>
  </si>
  <si>
    <r>
      <t>Ind</t>
    </r>
    <r>
      <rPr>
        <sz val="10"/>
        <rFont val="Arial"/>
        <family val="2"/>
      </rPr>
      <t>ia</t>
    </r>
  </si>
  <si>
    <r>
      <t>Australi</t>
    </r>
    <r>
      <rPr>
        <sz val="10"/>
        <rFont val="Arial"/>
        <family val="2"/>
      </rPr>
      <t>a</t>
    </r>
    <r>
      <rPr>
        <sz val="10"/>
        <rFont val="Arial"/>
        <family val="2"/>
      </rPr>
      <t>/NZ</t>
    </r>
  </si>
  <si>
    <t>Central Asia</t>
  </si>
  <si>
    <t>Other Asian countries</t>
  </si>
  <si>
    <t>World population</t>
  </si>
  <si>
    <t>Per capita output</t>
  </si>
  <si>
    <t>Per capita (€ 2012) (PPP)</t>
  </si>
  <si>
    <t>Per capita output (€ 2012) (PPP)</t>
  </si>
  <si>
    <r>
      <t>Europe + Ameri</t>
    </r>
    <r>
      <rPr>
        <sz val="10"/>
        <rFont val="Arial"/>
        <family val="2"/>
      </rPr>
      <t>ca</t>
    </r>
  </si>
  <si>
    <t>Source: Author's calculations based on Angus Maddison's historical series, "Historical statistics of the world economy 1-2008" (February 2010) and official series from the UN and the World Bank for the period 1990-2012 (Octobre 2012). Russia was included in Europe and former Central Asian Republiques and Oceania in Asia. All the details are given in the following excel file: MaddisonWorldGDPSeries1to2008.xls, sheet "CorrectedSummaryTables". The link to this file was broken on 2-8-2013. For updates and modifications, see this file.</t>
  </si>
  <si>
    <r>
      <t xml:space="preserve">Source: </t>
    </r>
    <r>
      <rPr>
        <sz val="10"/>
        <rFont val="Arial"/>
        <family val="2"/>
      </rPr>
      <t>Source: Author's calculations based on Angus Maddison's historical series, "Historical statistics of the world economy 1-2008" (February 2010) and official series from the UN and the World Bank for the period 1990-2012 (Octobre 2012). Russia was included in Europe and former Central Asian Republiques and Oceania in Asia.</t>
    </r>
    <r>
      <rPr>
        <sz val="10"/>
        <rFont val="Arial"/>
        <family val="2"/>
      </rPr>
      <t xml:space="preserve"> Calcul</t>
    </r>
    <r>
      <rPr>
        <sz val="10"/>
        <rFont val="Arial"/>
        <family val="2"/>
      </rPr>
      <t>ation</t>
    </r>
    <r>
      <rPr>
        <sz val="10"/>
        <rFont val="Arial"/>
        <family val="2"/>
      </rPr>
      <t xml:space="preserve">s </t>
    </r>
    <r>
      <rPr>
        <sz val="10"/>
        <rFont val="Arial"/>
        <family val="2"/>
      </rPr>
      <t>based on GDP and population series</t>
    </r>
    <r>
      <rPr>
        <sz val="10"/>
        <rFont val="Arial"/>
        <family val="2"/>
      </rPr>
      <t xml:space="preserve"> </t>
    </r>
    <r>
      <rPr>
        <sz val="10"/>
        <rFont val="Arial"/>
        <family val="2"/>
      </rPr>
      <t>from the two previous tables</t>
    </r>
    <r>
      <rPr>
        <sz val="10"/>
        <rFont val="Arial"/>
        <family val="2"/>
      </rPr>
      <t xml:space="preserve"> </t>
    </r>
    <r>
      <rPr>
        <sz val="10"/>
        <rFont val="Arial"/>
        <family val="2"/>
      </rPr>
      <t>(see formulas)</t>
    </r>
    <r>
      <rPr>
        <sz val="10"/>
        <rFont val="Arial"/>
        <family val="2"/>
      </rPr>
      <t xml:space="preserve"> </t>
    </r>
  </si>
  <si>
    <r>
      <t xml:space="preserve">Source: </t>
    </r>
    <r>
      <rPr>
        <sz val="10"/>
        <rFont val="Arial"/>
        <family val="2"/>
      </rPr>
      <t>Author's calculations based on Angus Maddison's historical series</t>
    </r>
    <r>
      <rPr>
        <sz val="10"/>
        <rFont val="Arial"/>
        <family val="2"/>
      </rPr>
      <t xml:space="preserve">, "Historical statistics of the world economy 1-2008" (February 2010) </t>
    </r>
    <r>
      <rPr>
        <sz val="10"/>
        <rFont val="Arial"/>
        <family val="2"/>
      </rPr>
      <t>and official series from the UN and the World Bank for the period 1990-2012</t>
    </r>
    <r>
      <rPr>
        <sz val="10"/>
        <rFont val="Arial"/>
        <family val="2"/>
      </rPr>
      <t xml:space="preserve"> (Octobre 2012).</t>
    </r>
    <r>
      <rPr>
        <sz val="10"/>
        <rFont val="Arial"/>
        <family val="2"/>
      </rPr>
      <t xml:space="preserve"> Russia was included in Europe and former Central Asian Republiques and Oceania in Asia</t>
    </r>
    <r>
      <rPr>
        <sz val="10"/>
        <rFont val="Arial"/>
        <family val="2"/>
      </rPr>
      <t xml:space="preserve">. </t>
    </r>
    <r>
      <rPr>
        <sz val="10"/>
        <rFont val="Arial"/>
        <family val="2"/>
      </rPr>
      <t>All the details are given in the following excel file:</t>
    </r>
    <r>
      <rPr>
        <sz val="10"/>
        <rFont val="Arial"/>
        <family val="2"/>
      </rPr>
      <t xml:space="preserve"> MaddisonWorldGDPSeries1to2008.xls, </t>
    </r>
    <r>
      <rPr>
        <sz val="10"/>
        <rFont val="Arial"/>
        <family val="2"/>
      </rPr>
      <t>sheet</t>
    </r>
    <r>
      <rPr>
        <sz val="10"/>
        <rFont val="Arial"/>
        <family val="2"/>
      </rPr>
      <t xml:space="preserve"> "CorrectedSummaryTables". </t>
    </r>
    <r>
      <rPr>
        <sz val="10"/>
        <rFont val="Arial"/>
        <family val="2"/>
      </rPr>
      <t>The link to this file was broken on</t>
    </r>
    <r>
      <rPr>
        <sz val="10"/>
        <rFont val="Arial"/>
        <family val="2"/>
      </rPr>
      <t xml:space="preserve"> </t>
    </r>
    <r>
      <rPr>
        <sz val="10"/>
        <rFont val="Arial"/>
        <family val="2"/>
      </rPr>
      <t>2</t>
    </r>
    <r>
      <rPr>
        <sz val="10"/>
        <rFont val="Arial"/>
        <family val="2"/>
      </rPr>
      <t>-</t>
    </r>
    <r>
      <rPr>
        <sz val="10"/>
        <rFont val="Arial"/>
        <family val="2"/>
      </rPr>
      <t>8</t>
    </r>
    <r>
      <rPr>
        <sz val="10"/>
        <rFont val="Arial"/>
        <family val="2"/>
      </rPr>
      <t xml:space="preserve">-2013. </t>
    </r>
    <r>
      <rPr>
        <sz val="10"/>
        <rFont val="Arial"/>
        <family val="2"/>
      </rPr>
      <t>For updates and modifications, see this file</t>
    </r>
    <r>
      <rPr>
        <sz val="10"/>
        <rFont val="Arial"/>
        <family val="2"/>
      </rPr>
      <t>.</t>
    </r>
  </si>
  <si>
    <t>purchasing power parity</t>
  </si>
  <si>
    <t>Population (millions inhabitants)</t>
  </si>
  <si>
    <t>incl. European Union</t>
  </si>
  <si>
    <t>incl. EU (former Western countries)</t>
  </si>
  <si>
    <t>incl. EU (former Eastern countries)</t>
  </si>
  <si>
    <t>Source: author's calculations from United Nations/World Bank series.</t>
  </si>
  <si>
    <r>
      <t xml:space="preserve">Table S1.5: Distribution of world GDP in 2012 </t>
    </r>
    <r>
      <rPr>
        <sz val="14"/>
        <rFont val="Arial"/>
        <family val="2"/>
      </rPr>
      <t>(without rounding)</t>
    </r>
  </si>
  <si>
    <t>Purchasing power parity</t>
  </si>
  <si>
    <t>Table S1.6. Distribution of world GDP in 2012:                                                                                                                                         purchasing power parity vs current exchange rate (2)</t>
  </si>
  <si>
    <t>Table S1.4. Distribution of world GDP in 2012: purchasing power parity vs current exchange rate (1)</t>
  </si>
  <si>
    <t>Current exchange rate</t>
  </si>
  <si>
    <t>Table S1.7.Exchange rate and purchasing power parity, 1990-2012                                                                                                                                                                                                            (series used for figures 1.4-1.5 et S1.4-S1.5)</t>
  </si>
  <si>
    <r>
      <rPr>
        <sz val="10"/>
        <rFont val="Arial"/>
        <family val="2"/>
      </rPr>
      <t>exchange rate</t>
    </r>
    <r>
      <rPr>
        <sz val="10"/>
        <rFont val="Arial"/>
        <family val="2"/>
      </rPr>
      <t xml:space="preserve"> euro/dollar</t>
    </r>
  </si>
  <si>
    <r>
      <rPr>
        <sz val="10"/>
        <rFont val="Arial"/>
        <family val="2"/>
      </rPr>
      <t>exchange rate</t>
    </r>
    <r>
      <rPr>
        <sz val="10"/>
        <rFont val="Arial"/>
        <family val="2"/>
      </rPr>
      <t xml:space="preserve"> euro/yuan</t>
    </r>
  </si>
  <si>
    <r>
      <rPr>
        <sz val="10"/>
        <rFont val="Arial"/>
        <family val="2"/>
      </rPr>
      <t>exchange rate</t>
    </r>
    <r>
      <rPr>
        <sz val="10"/>
        <rFont val="Arial"/>
        <family val="2"/>
      </rPr>
      <t xml:space="preserve"> euro/yen</t>
    </r>
  </si>
  <si>
    <r>
      <rPr>
        <sz val="10"/>
        <rFont val="Arial"/>
        <family val="2"/>
      </rPr>
      <t>exchange rate</t>
    </r>
    <r>
      <rPr>
        <sz val="10"/>
        <rFont val="Arial"/>
        <family val="2"/>
      </rPr>
      <t xml:space="preserve"> euro/dollar (franc avant 1998)</t>
    </r>
  </si>
  <si>
    <r>
      <rPr>
        <sz val="10"/>
        <rFont val="Arial"/>
        <family val="2"/>
      </rPr>
      <t>exchange rate</t>
    </r>
    <r>
      <rPr>
        <sz val="10"/>
        <rFont val="Arial"/>
        <family val="2"/>
      </rPr>
      <t xml:space="preserve"> euro/dollar (mark avant 1998)</t>
    </r>
  </si>
  <si>
    <r>
      <rPr>
        <sz val="10"/>
        <rFont val="Arial"/>
        <family val="2"/>
      </rPr>
      <t>exchange rate</t>
    </r>
    <r>
      <rPr>
        <sz val="10"/>
        <rFont val="Arial"/>
        <family val="2"/>
      </rPr>
      <t xml:space="preserve"> euro/dollar (lire avant 1998)</t>
    </r>
  </si>
  <si>
    <r>
      <rPr>
        <sz val="10"/>
        <rFont val="Arial"/>
        <family val="2"/>
      </rPr>
      <t>exchange rate</t>
    </r>
    <r>
      <rPr>
        <sz val="10"/>
        <rFont val="Arial"/>
        <family val="2"/>
      </rPr>
      <t xml:space="preserve"> do</t>
    </r>
    <r>
      <rPr>
        <sz val="10"/>
        <rFont val="Arial"/>
        <family val="2"/>
      </rPr>
      <t>l</t>
    </r>
    <r>
      <rPr>
        <sz val="10"/>
        <rFont val="Arial"/>
        <family val="2"/>
      </rPr>
      <t xml:space="preserve">lar/yuan </t>
    </r>
  </si>
  <si>
    <r>
      <rPr>
        <sz val="10"/>
        <rFont val="Arial"/>
        <family val="2"/>
      </rPr>
      <t>exchange rate</t>
    </r>
    <r>
      <rPr>
        <sz val="10"/>
        <rFont val="Arial"/>
        <family val="2"/>
      </rPr>
      <t xml:space="preserve"> do</t>
    </r>
    <r>
      <rPr>
        <sz val="10"/>
        <rFont val="Arial"/>
        <family val="2"/>
      </rPr>
      <t>l</t>
    </r>
    <r>
      <rPr>
        <sz val="10"/>
        <rFont val="Arial"/>
        <family val="2"/>
      </rPr>
      <t>lar/yen</t>
    </r>
  </si>
  <si>
    <r>
      <rPr>
        <sz val="10"/>
        <rFont val="Arial"/>
        <family val="2"/>
      </rPr>
      <t>purchasing power parity</t>
    </r>
    <r>
      <rPr>
        <sz val="10"/>
        <rFont val="Arial"/>
        <family val="2"/>
      </rPr>
      <t xml:space="preserve"> euro/dollar</t>
    </r>
  </si>
  <si>
    <r>
      <rPr>
        <sz val="10"/>
        <rFont val="Arial"/>
        <family val="2"/>
      </rPr>
      <t>purchasing power parity</t>
    </r>
    <r>
      <rPr>
        <sz val="10"/>
        <rFont val="Arial"/>
        <family val="2"/>
      </rPr>
      <t xml:space="preserve"> euro/yuan</t>
    </r>
  </si>
  <si>
    <r>
      <rPr>
        <sz val="10"/>
        <rFont val="Arial"/>
        <family val="2"/>
      </rPr>
      <t>purchasing power parity</t>
    </r>
    <r>
      <rPr>
        <sz val="10"/>
        <rFont val="Arial"/>
        <family val="2"/>
      </rPr>
      <t xml:space="preserve"> euro/yen</t>
    </r>
  </si>
  <si>
    <t>purchasing power parity euro/dollar (France)</t>
  </si>
  <si>
    <r>
      <rPr>
        <sz val="10"/>
        <rFont val="Arial"/>
        <family val="2"/>
      </rPr>
      <t>purchasing power parity</t>
    </r>
    <r>
      <rPr>
        <sz val="10"/>
        <rFont val="Arial"/>
        <family val="2"/>
      </rPr>
      <t xml:space="preserve"> euro/dollar (Allemagne)</t>
    </r>
  </si>
  <si>
    <r>
      <rPr>
        <sz val="10"/>
        <rFont val="Arial"/>
        <family val="2"/>
      </rPr>
      <t>purchasing power parity</t>
    </r>
    <r>
      <rPr>
        <sz val="10"/>
        <rFont val="Arial"/>
        <family val="2"/>
      </rPr>
      <t xml:space="preserve"> euro/dollar (Italie)</t>
    </r>
  </si>
  <si>
    <t>purchasing power parity dollar/yuan</t>
  </si>
  <si>
    <r>
      <rPr>
        <sz val="10"/>
        <rFont val="Arial"/>
        <family val="2"/>
      </rPr>
      <t>purchasing power parity</t>
    </r>
    <r>
      <rPr>
        <sz val="10"/>
        <rFont val="Arial"/>
        <family val="2"/>
      </rPr>
      <t xml:space="preserve"> dollar/yen</t>
    </r>
  </si>
  <si>
    <t>Note: parities euro/dollar taken for 2012 are 1.30 and 1.20; see also WBWorldGDP.xls, TableW7</t>
  </si>
  <si>
    <t>Equivalent per capita monthly income</t>
  </si>
  <si>
    <t>GDP (billions euros 2012)</t>
  </si>
  <si>
    <t>current exchange rate</t>
  </si>
  <si>
    <r>
      <t>Col</t>
    </r>
    <r>
      <rPr>
        <sz val="10"/>
        <rFont val="Arial"/>
        <family val="2"/>
      </rPr>
      <t>umn</t>
    </r>
    <r>
      <rPr>
        <sz val="10"/>
        <rFont val="Arial"/>
        <family val="2"/>
      </rPr>
      <t xml:space="preserve"> </t>
    </r>
    <r>
      <rPr>
        <sz val="10"/>
        <rFont val="Arial"/>
        <family val="2"/>
      </rPr>
      <t>GDP in current exchange rate</t>
    </r>
    <r>
      <rPr>
        <sz val="10"/>
        <rFont val="Arial"/>
        <family val="2"/>
      </rPr>
      <t xml:space="preserve"> </t>
    </r>
    <r>
      <rPr>
        <sz val="10"/>
        <rFont val="Arial"/>
        <family val="2"/>
      </rPr>
      <t>from</t>
    </r>
    <r>
      <rPr>
        <sz val="10"/>
        <rFont val="Arial"/>
        <family val="2"/>
      </rPr>
      <t xml:space="preserve"> WorldGDP.xls, Table W6 (</t>
    </r>
    <r>
      <rPr>
        <sz val="10"/>
        <rFont val="Arial"/>
        <family val="2"/>
      </rPr>
      <t>link broken on</t>
    </r>
    <r>
      <rPr>
        <sz val="10"/>
        <rFont val="Arial"/>
        <family val="2"/>
      </rPr>
      <t xml:space="preserve"> </t>
    </r>
    <r>
      <rPr>
        <sz val="10"/>
        <rFont val="Arial"/>
        <family val="2"/>
      </rPr>
      <t>2</t>
    </r>
    <r>
      <rPr>
        <sz val="10"/>
        <rFont val="Arial"/>
        <family val="2"/>
      </rPr>
      <t>-</t>
    </r>
    <r>
      <rPr>
        <sz val="10"/>
        <rFont val="Arial"/>
        <family val="2"/>
      </rPr>
      <t>8</t>
    </r>
    <r>
      <rPr>
        <sz val="10"/>
        <rFont val="Arial"/>
        <family val="2"/>
      </rPr>
      <t>-2013)</t>
    </r>
  </si>
  <si>
    <t>GDP (purchansing power parity) / GDP (current exchange rate) ratio</t>
  </si>
  <si>
    <r>
      <t xml:space="preserve">Source: </t>
    </r>
    <r>
      <rPr>
        <sz val="10"/>
        <rFont val="Arial"/>
        <family val="2"/>
      </rPr>
      <t>exchange rate se</t>
    </r>
    <r>
      <rPr>
        <sz val="10"/>
        <rFont val="Arial"/>
        <family val="2"/>
      </rPr>
      <t>r</t>
    </r>
    <r>
      <rPr>
        <sz val="10"/>
        <rFont val="Arial"/>
        <family val="2"/>
      </rPr>
      <t>ies from</t>
    </r>
    <r>
      <rPr>
        <sz val="10"/>
        <rFont val="Arial"/>
        <family val="2"/>
      </rPr>
      <t xml:space="preserve"> StatsOCDE.xls (li</t>
    </r>
    <r>
      <rPr>
        <sz val="10"/>
        <rFont val="Arial"/>
        <family val="2"/>
      </rPr>
      <t>nk broken on</t>
    </r>
    <r>
      <rPr>
        <sz val="10"/>
        <rFont val="Arial"/>
        <family val="2"/>
      </rPr>
      <t xml:space="preserve"> </t>
    </r>
    <r>
      <rPr>
        <sz val="10"/>
        <rFont val="Arial"/>
        <family val="2"/>
      </rPr>
      <t>2</t>
    </r>
    <r>
      <rPr>
        <sz val="10"/>
        <rFont val="Arial"/>
        <family val="2"/>
      </rPr>
      <t>-</t>
    </r>
    <r>
      <rPr>
        <sz val="10"/>
        <rFont val="Arial"/>
        <family val="2"/>
      </rPr>
      <t>8</t>
    </r>
    <r>
      <rPr>
        <sz val="10"/>
        <rFont val="Arial"/>
        <family val="2"/>
      </rPr>
      <t>-2013)</t>
    </r>
  </si>
  <si>
    <r>
      <rPr>
        <sz val="10"/>
        <rFont val="Arial"/>
        <family val="2"/>
      </rPr>
      <t>Middle Eas</t>
    </r>
    <r>
      <rPr>
        <sz val="10"/>
        <rFont val="Arial"/>
        <family val="2"/>
      </rPr>
      <t>t (</t>
    </r>
    <r>
      <rPr>
        <sz val="10"/>
        <rFont val="Arial"/>
        <family val="2"/>
      </rPr>
      <t>incl</t>
    </r>
    <r>
      <rPr>
        <sz val="10"/>
        <rFont val="Arial"/>
        <family val="2"/>
      </rPr>
      <t>. Tur</t>
    </r>
    <r>
      <rPr>
        <sz val="10"/>
        <rFont val="Arial"/>
        <family val="2"/>
      </rPr>
      <t>key</t>
    </r>
    <r>
      <rPr>
        <sz val="10"/>
        <rFont val="Arial"/>
        <family val="2"/>
      </rPr>
      <t>)</t>
    </r>
  </si>
  <si>
    <r>
      <rPr>
        <sz val="10"/>
        <rFont val="Arial"/>
        <family val="2"/>
      </rPr>
      <t>Middle Eas</t>
    </r>
    <r>
      <rPr>
        <sz val="10"/>
        <rFont val="Arial"/>
        <family val="2"/>
      </rPr>
      <t>t (</t>
    </r>
    <r>
      <rPr>
        <sz val="10"/>
        <rFont val="Arial"/>
        <family val="2"/>
      </rPr>
      <t>inc</t>
    </r>
    <r>
      <rPr>
        <sz val="10"/>
        <rFont val="Arial"/>
        <family val="2"/>
      </rPr>
      <t>. Tur</t>
    </r>
    <r>
      <rPr>
        <sz val="10"/>
        <rFont val="Arial"/>
        <family val="2"/>
      </rPr>
      <t>key</t>
    </r>
    <r>
      <rPr>
        <sz val="10"/>
        <rFont val="Arial"/>
        <family val="2"/>
      </rPr>
      <t>)</t>
    </r>
  </si>
  <si>
    <t>World population (millions inhabitants)</t>
  </si>
  <si>
    <t>Table S1.2a. The distribution of the world population, 0-2012 (series used for figures 1.2 et S1.2)</t>
  </si>
  <si>
    <t>Table S1.1a. The distribution of world output, 0-2012 (series used for figures graphiques 1.1 and S1.1)</t>
  </si>
  <si>
    <t>Table S1.1b. Detailed data on the distribution of world output, 0-2012</t>
  </si>
  <si>
    <t>Table S1.3b: Detailed data on per capita GDP, 0-2012</t>
  </si>
  <si>
    <t>Table S1.2b. Detailed data on the distribution of world population, 0-2012</t>
  </si>
  <si>
    <t>Table S1.3a. Per capita GDP, 0-2012 (data used for figures 1.3 et S1.3)</t>
  </si>
  <si>
    <r>
      <rPr>
        <sz val="10"/>
        <rFont val="Arial"/>
        <family val="2"/>
      </rPr>
      <t>exchange rate</t>
    </r>
    <r>
      <rPr>
        <sz val="10"/>
        <rFont val="Arial"/>
        <family val="2"/>
      </rPr>
      <t xml:space="preserve"> euro/r</t>
    </r>
    <r>
      <rPr>
        <sz val="10"/>
        <rFont val="Arial"/>
        <family val="2"/>
      </rPr>
      <t>upe</t>
    </r>
    <r>
      <rPr>
        <sz val="10"/>
        <rFont val="Arial"/>
        <family val="2"/>
      </rPr>
      <t>e</t>
    </r>
  </si>
  <si>
    <r>
      <rPr>
        <sz val="10"/>
        <rFont val="Arial"/>
        <family val="2"/>
      </rPr>
      <t xml:space="preserve">purchasing power parity </t>
    </r>
    <r>
      <rPr>
        <sz val="10"/>
        <rFont val="Arial"/>
        <family val="2"/>
      </rPr>
      <t>euro/r</t>
    </r>
    <r>
      <rPr>
        <sz val="10"/>
        <rFont val="Arial"/>
        <family val="2"/>
      </rPr>
      <t>upe</t>
    </r>
    <r>
      <rPr>
        <sz val="10"/>
        <rFont val="Arial"/>
        <family val="2"/>
      </rPr>
      <t>e</t>
    </r>
  </si>
  <si>
    <r>
      <rPr>
        <sz val="10"/>
        <rFont val="Arial"/>
        <family val="2"/>
      </rPr>
      <t>exchange rate</t>
    </r>
    <r>
      <rPr>
        <sz val="10"/>
        <rFont val="Arial"/>
        <family val="2"/>
      </rPr>
      <t xml:space="preserve"> dol</t>
    </r>
    <r>
      <rPr>
        <sz val="10"/>
        <rFont val="Arial"/>
        <family val="2"/>
      </rPr>
      <t>l</t>
    </r>
    <r>
      <rPr>
        <sz val="10"/>
        <rFont val="Arial"/>
        <family val="2"/>
      </rPr>
      <t>ar/r</t>
    </r>
    <r>
      <rPr>
        <sz val="10"/>
        <rFont val="Arial"/>
        <family val="2"/>
      </rPr>
      <t>upe</t>
    </r>
    <r>
      <rPr>
        <sz val="10"/>
        <rFont val="Arial"/>
        <family val="2"/>
      </rPr>
      <t>e</t>
    </r>
  </si>
  <si>
    <r>
      <rPr>
        <sz val="10"/>
        <rFont val="Arial"/>
        <family val="2"/>
      </rPr>
      <t>purchasing power parity</t>
    </r>
    <r>
      <rPr>
        <sz val="10"/>
        <rFont val="Arial"/>
        <family val="2"/>
      </rPr>
      <t xml:space="preserve"> dollar/</t>
    </r>
    <r>
      <rPr>
        <sz val="10"/>
        <rFont val="Arial"/>
        <family val="2"/>
      </rPr>
      <t>rupee</t>
    </r>
  </si>
  <si>
    <r>
      <t xml:space="preserve">GDP                                                        </t>
    </r>
    <r>
      <rPr>
        <sz val="12"/>
        <rFont val="Arial"/>
        <family val="2"/>
      </rPr>
      <t xml:space="preserve">(billion euros 2012)                      </t>
    </r>
  </si>
  <si>
    <r>
      <t xml:space="preserve">Population                          </t>
    </r>
    <r>
      <rPr>
        <sz val="12"/>
        <rFont val="Arial"/>
        <family val="2"/>
      </rPr>
      <t>(million inhabitants)</t>
    </r>
  </si>
  <si>
    <t>GDP in billion euros 2012</t>
  </si>
  <si>
    <t>World GDP, estimated in purchasing power parity, was about 71 200 billion euros in 2012. World population was about 7.050 billion inhabitants, hence a per capita GDP of €10 100 (equivalent to a monthly income of about €760 per month). All numbers were rounded to the closed dozen or hundred</t>
  </si>
  <si>
    <t xml:space="preserve">World GDP, estimated in purchasing power parity, was about 71 200 billions euros in 2012. World population was about 7.050 billions inhabitants, hence a per capita GDP of 10 100€ (equivalent to a monthly income of about 760€ per month). All numbers were rounded to the closest dozen or hundred.   
      </t>
  </si>
  <si>
    <t xml:space="preserve">World GDP, estimated in purchasing power parity, was about 71 200 billions euros in 2012. World population was about 7.050 billions inhabitants, hence a per capita GDP of 10 100€ (equivalent to a monthly income of about 760€ per month).      
      </t>
  </si>
  <si>
    <t>World GDP, estimated in purchasing power parity, was about 71 200 billion euros in 2012. World population was about 7.050 billion inhabitants, hence a per capita GDP of €10 100 (equivalent to a monthly income of about €760 per month). All numbers were rounded to the closer dozen or hundred.</t>
  </si>
</sst>
</file>

<file path=xl/styles.xml><?xml version="1.0" encoding="utf-8"?>
<styleSheet xmlns="http://schemas.openxmlformats.org/spreadsheetml/2006/main">
  <numFmts count="4">
    <numFmt numFmtId="164" formatCode="0.0%"/>
    <numFmt numFmtId="165" formatCode="\$#,##0\ ;\(\$#,##0\)"/>
    <numFmt numFmtId="166" formatCode="#,##0\ &quot;€&quot;"/>
    <numFmt numFmtId="167" formatCode="0.000000"/>
  </numFmts>
  <fonts count="40">
    <font>
      <sz val="10"/>
      <name val="Arial"/>
    </font>
    <font>
      <sz val="10"/>
      <name val="Arial"/>
      <family val="2"/>
    </font>
    <font>
      <sz val="8"/>
      <name val="Arial"/>
      <family val="2"/>
    </font>
    <font>
      <sz val="12"/>
      <color indexed="24"/>
      <name val="Arial"/>
      <family val="2"/>
    </font>
    <font>
      <b/>
      <sz val="8"/>
      <color indexed="24"/>
      <name val="Times New Roman"/>
      <family val="1"/>
    </font>
    <font>
      <sz val="8"/>
      <color indexed="24"/>
      <name val="Times New Roman"/>
      <family val="1"/>
    </font>
    <font>
      <sz val="7"/>
      <name val="Helvetica"/>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2"/>
      <color indexed="8"/>
      <name val="Calibri"/>
      <family val="2"/>
    </font>
    <font>
      <sz val="8"/>
      <name val="Arial"/>
      <family val="2"/>
    </font>
    <font>
      <b/>
      <sz val="10"/>
      <name val="Arial"/>
      <family val="2"/>
    </font>
    <font>
      <b/>
      <sz val="12"/>
      <name val="Arial"/>
      <family val="2"/>
    </font>
    <font>
      <sz val="10"/>
      <name val="Arial"/>
      <family val="2"/>
    </font>
    <font>
      <sz val="14"/>
      <name val="Arial"/>
      <family val="2"/>
    </font>
    <font>
      <b/>
      <sz val="14"/>
      <name val="Arial"/>
      <family val="2"/>
    </font>
    <font>
      <b/>
      <sz val="16"/>
      <name val="Arial"/>
      <family val="2"/>
    </font>
    <font>
      <sz val="16"/>
      <name val="Arial"/>
      <family val="2"/>
    </font>
    <font>
      <sz val="10"/>
      <name val="Arial"/>
      <family val="2"/>
    </font>
    <font>
      <sz val="12"/>
      <name val="Arial"/>
      <family val="2"/>
    </font>
    <font>
      <i/>
      <sz val="14"/>
      <name val="Arial"/>
      <family val="2"/>
    </font>
    <font>
      <b/>
      <i/>
      <sz val="12"/>
      <name val="Arial"/>
      <family val="2"/>
    </font>
    <font>
      <sz val="13"/>
      <name val="Arial"/>
      <family val="2"/>
    </font>
    <font>
      <i/>
      <sz val="13"/>
      <name val="Arial"/>
      <family val="2"/>
    </font>
    <font>
      <b/>
      <sz val="13"/>
      <name val="Arial"/>
      <family val="2"/>
    </font>
    <font>
      <sz val="10"/>
      <name val="Arial"/>
      <family val="2"/>
    </font>
  </fonts>
  <fills count="20">
    <fill>
      <patternFill patternType="none"/>
    </fill>
    <fill>
      <patternFill patternType="gray125"/>
    </fill>
    <fill>
      <patternFill patternType="solid">
        <fgColor indexed="47"/>
      </patternFill>
    </fill>
    <fill>
      <patternFill patternType="solid">
        <fgColor indexed="31"/>
      </patternFill>
    </fill>
    <fill>
      <patternFill patternType="solid">
        <fgColor indexed="27"/>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29"/>
      </patternFill>
    </fill>
    <fill>
      <patternFill patternType="solid">
        <fgColor indexed="51"/>
      </patternFill>
    </fill>
    <fill>
      <patternFill patternType="solid">
        <fgColor indexed="11"/>
      </patternFill>
    </fill>
    <fill>
      <patternFill patternType="solid">
        <fgColor indexed="30"/>
      </patternFill>
    </fill>
    <fill>
      <patternFill patternType="solid">
        <fgColor indexed="22"/>
      </patternFill>
    </fill>
    <fill>
      <patternFill patternType="solid">
        <fgColor indexed="49"/>
      </patternFill>
    </fill>
    <fill>
      <patternFill patternType="solid">
        <fgColor indexed="36"/>
      </patternFill>
    </fill>
    <fill>
      <patternFill patternType="solid">
        <fgColor indexed="52"/>
      </patternFill>
    </fill>
    <fill>
      <patternFill patternType="solid">
        <fgColor indexed="55"/>
      </patternFill>
    </fill>
    <fill>
      <patternFill patternType="solid">
        <fgColor indexed="43"/>
      </patternFill>
    </fill>
    <fill>
      <patternFill patternType="solid">
        <fgColor indexed="26"/>
      </patternFill>
    </fill>
  </fills>
  <borders count="49">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style="thick">
        <color auto="1"/>
      </left>
      <right/>
      <top/>
      <bottom/>
      <diagonal/>
    </border>
    <border>
      <left style="thick">
        <color auto="1"/>
      </left>
      <right style="thin">
        <color auto="1"/>
      </right>
      <top style="thick">
        <color auto="1"/>
      </top>
      <bottom/>
      <diagonal/>
    </border>
    <border>
      <left style="thick">
        <color auto="1"/>
      </left>
      <right style="thick">
        <color auto="1"/>
      </right>
      <top/>
      <bottom/>
      <diagonal/>
    </border>
    <border>
      <left style="thin">
        <color auto="1"/>
      </left>
      <right style="thin">
        <color auto="1"/>
      </right>
      <top/>
      <bottom/>
      <diagonal/>
    </border>
    <border>
      <left style="thick">
        <color auto="1"/>
      </left>
      <right style="thin">
        <color auto="1"/>
      </right>
      <top/>
      <bottom/>
      <diagonal/>
    </border>
    <border>
      <left style="thick">
        <color auto="1"/>
      </left>
      <right/>
      <top/>
      <bottom style="thick">
        <color auto="1"/>
      </bottom>
      <diagonal/>
    </border>
    <border>
      <left style="thick">
        <color auto="1"/>
      </left>
      <right style="thick">
        <color auto="1"/>
      </right>
      <top/>
      <bottom style="thick">
        <color auto="1"/>
      </bottom>
      <diagonal/>
    </border>
    <border>
      <left style="thick">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thick">
        <color auto="1"/>
      </right>
      <top/>
      <bottom/>
      <diagonal/>
    </border>
    <border>
      <left style="thin">
        <color auto="1"/>
      </left>
      <right style="thick">
        <color auto="1"/>
      </right>
      <top/>
      <bottom style="thick">
        <color auto="1"/>
      </bottom>
      <diagonal/>
    </border>
    <border>
      <left style="thick">
        <color auto="1"/>
      </left>
      <right/>
      <top style="thick">
        <color auto="1"/>
      </top>
      <bottom/>
      <diagonal/>
    </border>
    <border>
      <left style="thick">
        <color auto="1"/>
      </left>
      <right style="thick">
        <color auto="1"/>
      </right>
      <top style="thick">
        <color auto="1"/>
      </top>
      <bottom/>
      <diagonal/>
    </border>
    <border>
      <left style="thin">
        <color auto="1"/>
      </left>
      <right style="thin">
        <color auto="1"/>
      </right>
      <top style="thick">
        <color auto="1"/>
      </top>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style="thick">
        <color auto="1"/>
      </right>
      <top/>
      <bottom/>
      <diagonal/>
    </border>
    <border>
      <left/>
      <right/>
      <top style="thick">
        <color auto="1"/>
      </top>
      <bottom/>
      <diagonal/>
    </border>
    <border>
      <left/>
      <right style="thick">
        <color auto="1"/>
      </right>
      <top style="thick">
        <color auto="1"/>
      </top>
      <bottom/>
      <diagonal/>
    </border>
    <border>
      <left style="thick">
        <color auto="1"/>
      </left>
      <right style="thick">
        <color auto="1"/>
      </right>
      <top style="thick">
        <color auto="1"/>
      </top>
      <bottom style="thick">
        <color auto="1"/>
      </bottom>
      <diagonal/>
    </border>
    <border>
      <left style="thick">
        <color auto="1"/>
      </left>
      <right/>
      <top style="medium">
        <color auto="1"/>
      </top>
      <bottom/>
      <diagonal/>
    </border>
    <border>
      <left style="thick">
        <color auto="1"/>
      </left>
      <right style="thick">
        <color auto="1"/>
      </right>
      <top style="medium">
        <color auto="1"/>
      </top>
      <bottom/>
      <diagonal/>
    </border>
    <border>
      <left style="thick">
        <color auto="1"/>
      </left>
      <right/>
      <top/>
      <bottom style="medium">
        <color auto="1"/>
      </bottom>
      <diagonal/>
    </border>
    <border>
      <left style="thick">
        <color auto="1"/>
      </left>
      <right style="thick">
        <color auto="1"/>
      </right>
      <top/>
      <bottom style="medium">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diagonal/>
    </border>
    <border>
      <left style="thick">
        <color auto="1"/>
      </left>
      <right style="medium">
        <color auto="1"/>
      </right>
      <top style="thick">
        <color auto="1"/>
      </top>
      <bottom/>
      <diagonal/>
    </border>
    <border>
      <left style="medium">
        <color auto="1"/>
      </left>
      <right style="medium">
        <color auto="1"/>
      </right>
      <top style="thick">
        <color auto="1"/>
      </top>
      <bottom/>
      <diagonal/>
    </border>
    <border>
      <left style="thick">
        <color auto="1"/>
      </left>
      <right style="medium">
        <color auto="1"/>
      </right>
      <top/>
      <bottom/>
      <diagonal/>
    </border>
    <border>
      <left style="medium">
        <color auto="1"/>
      </left>
      <right style="medium">
        <color auto="1"/>
      </right>
      <top/>
      <bottom/>
      <diagonal/>
    </border>
    <border>
      <left style="thick">
        <color auto="1"/>
      </left>
      <right style="medium">
        <color auto="1"/>
      </right>
      <top/>
      <bottom style="thick">
        <color auto="1"/>
      </bottom>
      <diagonal/>
    </border>
    <border>
      <left style="medium">
        <color auto="1"/>
      </left>
      <right style="medium">
        <color auto="1"/>
      </right>
      <top/>
      <bottom style="thick">
        <color auto="1"/>
      </bottom>
      <diagonal/>
    </border>
    <border>
      <left style="thin">
        <color auto="1"/>
      </left>
      <right style="thick">
        <color auto="1"/>
      </right>
      <top style="thick">
        <color auto="1"/>
      </top>
      <bottom style="thick">
        <color auto="1"/>
      </bottom>
      <diagonal/>
    </border>
    <border>
      <left/>
      <right style="thin">
        <color auto="1"/>
      </right>
      <top style="thick">
        <color auto="1"/>
      </top>
      <bottom/>
      <diagonal/>
    </border>
    <border>
      <left style="thin">
        <color auto="1"/>
      </left>
      <right/>
      <top style="thick">
        <color auto="1"/>
      </top>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53">
    <xf numFmtId="0" fontId="0" fillId="0" borderId="0"/>
    <xf numFmtId="0" fontId="7" fillId="3"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2"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13" fillId="5" borderId="0" applyNumberFormat="0" applyBorder="0" applyAlignment="0" applyProtection="0"/>
    <xf numFmtId="0" fontId="10" fillId="13" borderId="1" applyNumberFormat="0" applyAlignment="0" applyProtection="0"/>
    <xf numFmtId="0" fontId="22" fillId="17" borderId="3" applyNumberFormat="0" applyAlignment="0" applyProtection="0"/>
    <xf numFmtId="0"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7" fillId="0" borderId="0" applyNumberFormat="0" applyFill="0" applyBorder="0" applyAlignment="0" applyProtection="0"/>
    <xf numFmtId="3" fontId="3" fillId="0" borderId="0" applyFont="0" applyFill="0" applyBorder="0" applyAlignment="0" applyProtection="0"/>
    <xf numFmtId="0" fontId="15" fillId="6"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12" fillId="2" borderId="1" applyNumberFormat="0" applyAlignment="0" applyProtection="0"/>
    <xf numFmtId="0" fontId="11" fillId="0" borderId="2" applyNumberFormat="0" applyFill="0" applyAlignment="0" applyProtection="0"/>
    <xf numFmtId="165" fontId="3" fillId="0" borderId="0" applyFont="0" applyFill="0" applyBorder="0" applyAlignment="0" applyProtection="0"/>
    <xf numFmtId="0" fontId="1" fillId="0" borderId="0"/>
    <xf numFmtId="0" fontId="14" fillId="18" borderId="0" applyNumberFormat="0" applyBorder="0" applyAlignment="0" applyProtection="0"/>
    <xf numFmtId="0" fontId="1" fillId="0" borderId="0"/>
    <xf numFmtId="0" fontId="1" fillId="0" borderId="0"/>
    <xf numFmtId="0" fontId="1" fillId="0" borderId="0"/>
    <xf numFmtId="0" fontId="23" fillId="0" borderId="0"/>
    <xf numFmtId="0" fontId="23" fillId="0" borderId="0"/>
    <xf numFmtId="0" fontId="1" fillId="0" borderId="0"/>
    <xf numFmtId="0" fontId="1" fillId="19" borderId="7" applyNumberFormat="0" applyFont="0" applyAlignment="0" applyProtection="0"/>
    <xf numFmtId="0" fontId="16" fillId="13" borderId="8" applyNumberFormat="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0" fontId="1" fillId="0" borderId="0"/>
    <xf numFmtId="0" fontId="6" fillId="0" borderId="9">
      <alignment horizontal="center"/>
    </xf>
    <xf numFmtId="0" fontId="18" fillId="0" borderId="0" applyNumberFormat="0" applyFill="0" applyBorder="0" applyAlignment="0" applyProtection="0"/>
    <xf numFmtId="2" fontId="3" fillId="0" borderId="0" applyFont="0" applyFill="0" applyBorder="0" applyAlignment="0" applyProtection="0"/>
    <xf numFmtId="0" fontId="9" fillId="0" borderId="0" applyNumberFormat="0" applyFill="0" applyBorder="0" applyAlignment="0" applyProtection="0"/>
  </cellStyleXfs>
  <cellXfs count="241">
    <xf numFmtId="0" fontId="0" fillId="0" borderId="0" xfId="0"/>
    <xf numFmtId="0" fontId="1" fillId="0" borderId="0" xfId="42"/>
    <xf numFmtId="167" fontId="25" fillId="0" borderId="0" xfId="42" applyNumberFormat="1" applyFont="1"/>
    <xf numFmtId="0" fontId="25" fillId="0" borderId="0" xfId="42" applyFont="1"/>
    <xf numFmtId="0" fontId="1" fillId="0" borderId="0" xfId="42" applyBorder="1"/>
    <xf numFmtId="0" fontId="1" fillId="0" borderId="10" xfId="42" applyBorder="1"/>
    <xf numFmtId="0" fontId="1" fillId="0" borderId="0" xfId="42" applyBorder="1" applyAlignment="1">
      <alignment horizontal="center"/>
    </xf>
    <xf numFmtId="0" fontId="1" fillId="0" borderId="0" xfId="42" applyFont="1" applyBorder="1" applyAlignment="1">
      <alignment horizontal="center"/>
    </xf>
    <xf numFmtId="0" fontId="25" fillId="0" borderId="11" xfId="42" applyFont="1" applyBorder="1" applyAlignment="1">
      <alignment horizontal="center" vertical="center" wrapText="1"/>
    </xf>
    <xf numFmtId="9" fontId="25" fillId="0" borderId="12" xfId="42" applyNumberFormat="1" applyFont="1" applyBorder="1" applyAlignment="1">
      <alignment horizontal="center"/>
    </xf>
    <xf numFmtId="3" fontId="1" fillId="0" borderId="0" xfId="42" applyNumberFormat="1"/>
    <xf numFmtId="0" fontId="27" fillId="0" borderId="0" xfId="42" applyFont="1" applyBorder="1"/>
    <xf numFmtId="0" fontId="27" fillId="0" borderId="0" xfId="42" applyFont="1"/>
    <xf numFmtId="0" fontId="27" fillId="0" borderId="10" xfId="42" applyFont="1" applyBorder="1" applyAlignment="1">
      <alignment horizontal="center"/>
    </xf>
    <xf numFmtId="9" fontId="27" fillId="0" borderId="13" xfId="42" applyNumberFormat="1" applyFont="1" applyBorder="1" applyAlignment="1">
      <alignment horizontal="center"/>
    </xf>
    <xf numFmtId="9" fontId="27" fillId="0" borderId="14" xfId="42" applyNumberFormat="1" applyFont="1" applyBorder="1" applyAlignment="1">
      <alignment horizontal="center"/>
    </xf>
    <xf numFmtId="0" fontId="27" fillId="0" borderId="10" xfId="42" applyFont="1" applyBorder="1" applyAlignment="1">
      <alignment horizontal="center" vertical="justify"/>
    </xf>
    <xf numFmtId="0" fontId="27" fillId="0" borderId="15" xfId="42" applyFont="1" applyBorder="1" applyAlignment="1">
      <alignment horizontal="center" vertical="justify"/>
    </xf>
    <xf numFmtId="9" fontId="25" fillId="0" borderId="16" xfId="42" applyNumberFormat="1" applyFont="1" applyBorder="1" applyAlignment="1">
      <alignment horizontal="center"/>
    </xf>
    <xf numFmtId="9" fontId="27" fillId="0" borderId="17" xfId="42" applyNumberFormat="1" applyFont="1" applyBorder="1" applyAlignment="1">
      <alignment horizontal="center"/>
    </xf>
    <xf numFmtId="9" fontId="27" fillId="0" borderId="18" xfId="42" applyNumberFormat="1" applyFont="1" applyBorder="1" applyAlignment="1">
      <alignment horizontal="center"/>
    </xf>
    <xf numFmtId="9" fontId="27" fillId="0" borderId="19" xfId="42" applyNumberFormat="1" applyFont="1" applyBorder="1" applyAlignment="1">
      <alignment horizontal="center"/>
    </xf>
    <xf numFmtId="9" fontId="27" fillId="0" borderId="20" xfId="42" applyNumberFormat="1" applyFont="1" applyBorder="1" applyAlignment="1">
      <alignment horizontal="center"/>
    </xf>
    <xf numFmtId="0" fontId="1" fillId="0" borderId="0" xfId="42" applyFont="1"/>
    <xf numFmtId="3" fontId="25" fillId="0" borderId="10" xfId="42" applyNumberFormat="1" applyFont="1" applyBorder="1" applyAlignment="1">
      <alignment horizontal="center"/>
    </xf>
    <xf numFmtId="3" fontId="25" fillId="0" borderId="21" xfId="42" applyNumberFormat="1" applyFont="1" applyBorder="1" applyAlignment="1">
      <alignment horizontal="center"/>
    </xf>
    <xf numFmtId="3" fontId="25" fillId="0" borderId="15" xfId="42" applyNumberFormat="1" applyFont="1" applyBorder="1" applyAlignment="1">
      <alignment horizontal="center"/>
    </xf>
    <xf numFmtId="164" fontId="1" fillId="0" borderId="0" xfId="42" applyNumberFormat="1" applyAlignment="1">
      <alignment horizontal="center"/>
    </xf>
    <xf numFmtId="0" fontId="1" fillId="0" borderId="10" xfId="42" applyFont="1" applyBorder="1" applyAlignment="1">
      <alignment horizontal="center"/>
    </xf>
    <xf numFmtId="0" fontId="28" fillId="0" borderId="10" xfId="42" applyFont="1" applyBorder="1" applyAlignment="1">
      <alignment horizontal="center" vertical="center" wrapText="1"/>
    </xf>
    <xf numFmtId="0" fontId="28" fillId="0" borderId="10" xfId="42" applyFont="1" applyBorder="1" applyAlignment="1">
      <alignment horizontal="center" vertical="center"/>
    </xf>
    <xf numFmtId="0" fontId="28" fillId="0" borderId="15" xfId="42" applyFont="1" applyBorder="1" applyAlignment="1">
      <alignment horizontal="center" vertical="center"/>
    </xf>
    <xf numFmtId="3" fontId="29" fillId="0" borderId="10" xfId="42" applyNumberFormat="1" applyFont="1" applyBorder="1" applyAlignment="1">
      <alignment horizontal="center" vertical="center"/>
    </xf>
    <xf numFmtId="3" fontId="28" fillId="0" borderId="12" xfId="42" applyNumberFormat="1" applyFont="1" applyBorder="1" applyAlignment="1">
      <alignment horizontal="center" vertical="center"/>
    </xf>
    <xf numFmtId="3" fontId="29" fillId="0" borderId="21" xfId="42" applyNumberFormat="1" applyFont="1" applyBorder="1" applyAlignment="1">
      <alignment horizontal="center" vertical="center"/>
    </xf>
    <xf numFmtId="3" fontId="28" fillId="0" borderId="10" xfId="42" applyNumberFormat="1" applyFont="1" applyBorder="1" applyAlignment="1">
      <alignment horizontal="center" vertical="center"/>
    </xf>
    <xf numFmtId="166" fontId="28" fillId="0" borderId="12" xfId="42" applyNumberFormat="1" applyFont="1" applyBorder="1" applyAlignment="1">
      <alignment horizontal="center" vertical="center"/>
    </xf>
    <xf numFmtId="0" fontId="29" fillId="0" borderId="10" xfId="42" applyFont="1" applyBorder="1" applyAlignment="1">
      <alignment horizontal="center" vertical="center"/>
    </xf>
    <xf numFmtId="3" fontId="29" fillId="0" borderId="12" xfId="42" applyNumberFormat="1" applyFont="1" applyBorder="1" applyAlignment="1">
      <alignment horizontal="center" vertical="center"/>
    </xf>
    <xf numFmtId="166" fontId="29" fillId="0" borderId="12" xfId="42" applyNumberFormat="1" applyFont="1" applyBorder="1" applyAlignment="1">
      <alignment horizontal="center" vertical="center"/>
    </xf>
    <xf numFmtId="0" fontId="29" fillId="0" borderId="21" xfId="42" applyFont="1" applyBorder="1" applyAlignment="1">
      <alignment horizontal="center" vertical="center"/>
    </xf>
    <xf numFmtId="3" fontId="29" fillId="0" borderId="22" xfId="42" applyNumberFormat="1" applyFont="1" applyBorder="1" applyAlignment="1">
      <alignment horizontal="center" vertical="center"/>
    </xf>
    <xf numFmtId="166" fontId="29" fillId="0" borderId="22" xfId="42" applyNumberFormat="1" applyFont="1" applyBorder="1" applyAlignment="1">
      <alignment horizontal="center" vertical="center"/>
    </xf>
    <xf numFmtId="0" fontId="1" fillId="0" borderId="10" xfId="42" applyFont="1" applyBorder="1" applyAlignment="1">
      <alignment horizontal="center" vertical="center" wrapText="1"/>
    </xf>
    <xf numFmtId="0" fontId="1" fillId="0" borderId="23" xfId="42" applyFont="1" applyBorder="1" applyAlignment="1">
      <alignment horizontal="center" vertical="center" wrapText="1"/>
    </xf>
    <xf numFmtId="2" fontId="1" fillId="0" borderId="13" xfId="42" applyNumberFormat="1" applyFont="1" applyBorder="1" applyAlignment="1">
      <alignment horizontal="center"/>
    </xf>
    <xf numFmtId="2" fontId="1" fillId="0" borderId="19" xfId="42" applyNumberFormat="1" applyFont="1" applyBorder="1" applyAlignment="1">
      <alignment horizontal="center"/>
    </xf>
    <xf numFmtId="2" fontId="32" fillId="0" borderId="12" xfId="42" applyNumberFormat="1" applyFont="1" applyBorder="1" applyAlignment="1">
      <alignment horizontal="center"/>
    </xf>
    <xf numFmtId="2" fontId="32" fillId="0" borderId="0" xfId="42" applyNumberFormat="1" applyFont="1" applyBorder="1" applyAlignment="1">
      <alignment horizontal="center"/>
    </xf>
    <xf numFmtId="2" fontId="1" fillId="0" borderId="0" xfId="42" applyNumberFormat="1"/>
    <xf numFmtId="2" fontId="1" fillId="0" borderId="0" xfId="42" applyNumberFormat="1" applyAlignment="1">
      <alignment horizontal="center"/>
    </xf>
    <xf numFmtId="2" fontId="25" fillId="0" borderId="0" xfId="42" applyNumberFormat="1" applyFont="1" applyAlignment="1">
      <alignment horizontal="center"/>
    </xf>
    <xf numFmtId="0" fontId="1" fillId="0" borderId="24" xfId="42" applyBorder="1"/>
    <xf numFmtId="0" fontId="1" fillId="0" borderId="25" xfId="42" applyBorder="1"/>
    <xf numFmtId="2" fontId="25" fillId="0" borderId="0" xfId="42" applyNumberFormat="1" applyFont="1" applyBorder="1" applyAlignment="1">
      <alignment horizontal="center"/>
    </xf>
    <xf numFmtId="2" fontId="1" fillId="0" borderId="0" xfId="42" applyNumberFormat="1" applyFont="1" applyBorder="1" applyAlignment="1">
      <alignment horizontal="center"/>
    </xf>
    <xf numFmtId="0" fontId="28" fillId="0" borderId="22" xfId="42" applyFont="1" applyBorder="1" applyAlignment="1">
      <alignment horizontal="center" vertical="center" wrapText="1"/>
    </xf>
    <xf numFmtId="0" fontId="29" fillId="0" borderId="26" xfId="42" applyFont="1" applyBorder="1" applyAlignment="1">
      <alignment horizontal="center" vertical="center" wrapText="1"/>
    </xf>
    <xf numFmtId="3" fontId="1" fillId="0" borderId="0" xfId="42" applyNumberFormat="1" applyFont="1" applyBorder="1" applyAlignment="1">
      <alignment horizontal="center"/>
    </xf>
    <xf numFmtId="3" fontId="1" fillId="0" borderId="27" xfId="42" applyNumberFormat="1" applyFont="1" applyBorder="1" applyAlignment="1">
      <alignment horizontal="center"/>
    </xf>
    <xf numFmtId="3" fontId="1" fillId="0" borderId="21" xfId="42" applyNumberFormat="1" applyFont="1" applyBorder="1" applyAlignment="1">
      <alignment horizontal="center"/>
    </xf>
    <xf numFmtId="3" fontId="1" fillId="0" borderId="28" xfId="42" applyNumberFormat="1" applyFont="1" applyBorder="1" applyAlignment="1">
      <alignment horizontal="center"/>
    </xf>
    <xf numFmtId="3" fontId="1" fillId="0" borderId="29" xfId="42" applyNumberFormat="1" applyFont="1" applyBorder="1" applyAlignment="1">
      <alignment horizontal="center"/>
    </xf>
    <xf numFmtId="3" fontId="1" fillId="0" borderId="10" xfId="42" applyNumberFormat="1" applyFont="1" applyBorder="1" applyAlignment="1">
      <alignment horizontal="center"/>
    </xf>
    <xf numFmtId="1" fontId="1" fillId="0" borderId="27" xfId="42" applyNumberFormat="1" applyFont="1" applyBorder="1" applyAlignment="1">
      <alignment horizontal="center"/>
    </xf>
    <xf numFmtId="3" fontId="1" fillId="0" borderId="24" xfId="42" applyNumberFormat="1" applyFont="1" applyBorder="1" applyAlignment="1">
      <alignment horizontal="center"/>
    </xf>
    <xf numFmtId="3" fontId="1" fillId="0" borderId="25" xfId="42" applyNumberFormat="1" applyFont="1" applyBorder="1" applyAlignment="1">
      <alignment horizontal="center"/>
    </xf>
    <xf numFmtId="3" fontId="1" fillId="0" borderId="15" xfId="42" applyNumberFormat="1" applyFont="1" applyBorder="1" applyAlignment="1">
      <alignment horizontal="center"/>
    </xf>
    <xf numFmtId="1" fontId="1" fillId="0" borderId="25" xfId="42" applyNumberFormat="1" applyFont="1" applyBorder="1" applyAlignment="1">
      <alignment horizontal="center"/>
    </xf>
    <xf numFmtId="0" fontId="1" fillId="0" borderId="0" xfId="42" applyFont="1" applyBorder="1"/>
    <xf numFmtId="9" fontId="1" fillId="0" borderId="13" xfId="42" applyNumberFormat="1" applyFont="1" applyBorder="1" applyAlignment="1">
      <alignment horizontal="center"/>
    </xf>
    <xf numFmtId="9" fontId="1" fillId="0" borderId="19" xfId="42" applyNumberFormat="1" applyFont="1" applyBorder="1" applyAlignment="1">
      <alignment horizontal="center"/>
    </xf>
    <xf numFmtId="9" fontId="1" fillId="0" borderId="14" xfId="42" applyNumberFormat="1" applyFont="1" applyBorder="1" applyAlignment="1">
      <alignment horizontal="center"/>
    </xf>
    <xf numFmtId="0" fontId="1" fillId="0" borderId="10" xfId="42" applyFont="1" applyBorder="1" applyAlignment="1">
      <alignment horizontal="center" vertical="justify"/>
    </xf>
    <xf numFmtId="0" fontId="1" fillId="0" borderId="15" xfId="42" applyFont="1" applyBorder="1" applyAlignment="1">
      <alignment horizontal="center" vertical="justify"/>
    </xf>
    <xf numFmtId="9" fontId="1" fillId="0" borderId="17" xfId="42" applyNumberFormat="1" applyFont="1" applyBorder="1" applyAlignment="1">
      <alignment horizontal="center"/>
    </xf>
    <xf numFmtId="9" fontId="1" fillId="0" borderId="18" xfId="42" applyNumberFormat="1" applyFont="1" applyBorder="1" applyAlignment="1">
      <alignment horizontal="center"/>
    </xf>
    <xf numFmtId="9" fontId="1" fillId="0" borderId="20" xfId="42" applyNumberFormat="1" applyFont="1" applyBorder="1" applyAlignment="1">
      <alignment horizontal="center"/>
    </xf>
    <xf numFmtId="3" fontId="28" fillId="0" borderId="15" xfId="42" applyNumberFormat="1" applyFont="1" applyBorder="1" applyAlignment="1">
      <alignment horizontal="center" vertical="center"/>
    </xf>
    <xf numFmtId="3" fontId="28" fillId="0" borderId="16" xfId="42" applyNumberFormat="1" applyFont="1" applyBorder="1" applyAlignment="1">
      <alignment horizontal="center" vertical="center"/>
    </xf>
    <xf numFmtId="166" fontId="28" fillId="0" borderId="16" xfId="42" applyNumberFormat="1" applyFont="1" applyBorder="1" applyAlignment="1">
      <alignment horizontal="center" vertical="center"/>
    </xf>
    <xf numFmtId="3" fontId="29" fillId="0" borderId="26" xfId="42" applyNumberFormat="1" applyFont="1" applyBorder="1" applyAlignment="1">
      <alignment horizontal="center" vertical="center" wrapText="1"/>
    </xf>
    <xf numFmtId="3" fontId="29" fillId="0" borderId="30" xfId="42" applyNumberFormat="1" applyFont="1" applyBorder="1" applyAlignment="1">
      <alignment horizontal="center" vertical="center" wrapText="1"/>
    </xf>
    <xf numFmtId="166" fontId="29" fillId="0" borderId="30" xfId="42" applyNumberFormat="1" applyFont="1" applyBorder="1" applyAlignment="1">
      <alignment horizontal="center" vertical="center" wrapText="1"/>
    </xf>
    <xf numFmtId="9" fontId="35" fillId="0" borderId="26" xfId="42" applyNumberFormat="1" applyFont="1" applyBorder="1" applyAlignment="1">
      <alignment horizontal="center" vertical="center" wrapText="1"/>
    </xf>
    <xf numFmtId="9" fontId="35" fillId="0" borderId="10" xfId="42" applyNumberFormat="1" applyFont="1" applyBorder="1" applyAlignment="1">
      <alignment horizontal="center" vertical="center"/>
    </xf>
    <xf numFmtId="9" fontId="35" fillId="0" borderId="21" xfId="42" applyNumberFormat="1" applyFont="1" applyBorder="1" applyAlignment="1">
      <alignment horizontal="center" vertical="center"/>
    </xf>
    <xf numFmtId="0" fontId="34" fillId="0" borderId="31" xfId="42" applyFont="1" applyBorder="1" applyAlignment="1">
      <alignment horizontal="center" vertical="center"/>
    </xf>
    <xf numFmtId="3" fontId="34" fillId="0" borderId="31" xfId="42" applyNumberFormat="1" applyFont="1" applyBorder="1" applyAlignment="1">
      <alignment horizontal="center" vertical="center"/>
    </xf>
    <xf numFmtId="3" fontId="34" fillId="0" borderId="32" xfId="42" applyNumberFormat="1" applyFont="1" applyBorder="1" applyAlignment="1">
      <alignment horizontal="center" vertical="center"/>
    </xf>
    <xf numFmtId="166" fontId="34" fillId="0" borderId="32" xfId="42" applyNumberFormat="1" applyFont="1" applyBorder="1" applyAlignment="1">
      <alignment horizontal="center" vertical="center"/>
    </xf>
    <xf numFmtId="0" fontId="34" fillId="0" borderId="33" xfId="42" applyFont="1" applyBorder="1" applyAlignment="1">
      <alignment horizontal="center" vertical="center"/>
    </xf>
    <xf numFmtId="3" fontId="34" fillId="0" borderId="33" xfId="42" applyNumberFormat="1" applyFont="1" applyBorder="1" applyAlignment="1">
      <alignment horizontal="center" vertical="center"/>
    </xf>
    <xf numFmtId="3" fontId="34" fillId="0" borderId="34" xfId="42" applyNumberFormat="1" applyFont="1" applyBorder="1" applyAlignment="1">
      <alignment horizontal="center" vertical="center"/>
    </xf>
    <xf numFmtId="166" fontId="34" fillId="0" borderId="34" xfId="42" applyNumberFormat="1" applyFont="1" applyBorder="1" applyAlignment="1">
      <alignment horizontal="center" vertical="center"/>
    </xf>
    <xf numFmtId="0" fontId="36" fillId="0" borderId="10" xfId="42" applyFont="1" applyBorder="1" applyAlignment="1">
      <alignment horizontal="center" vertical="center"/>
    </xf>
    <xf numFmtId="3" fontId="36" fillId="0" borderId="10" xfId="42" applyNumberFormat="1" applyFont="1" applyBorder="1" applyAlignment="1">
      <alignment horizontal="center" vertical="center"/>
    </xf>
    <xf numFmtId="9" fontId="37" fillId="0" borderId="10" xfId="42" applyNumberFormat="1" applyFont="1" applyBorder="1" applyAlignment="1">
      <alignment horizontal="center" vertical="center"/>
    </xf>
    <xf numFmtId="166" fontId="36" fillId="0" borderId="12" xfId="42" applyNumberFormat="1" applyFont="1" applyBorder="1" applyAlignment="1">
      <alignment horizontal="center" vertical="center"/>
    </xf>
    <xf numFmtId="0" fontId="36" fillId="0" borderId="15" xfId="42" applyFont="1" applyBorder="1" applyAlignment="1">
      <alignment horizontal="center" vertical="center"/>
    </xf>
    <xf numFmtId="3" fontId="36" fillId="0" borderId="15" xfId="42" applyNumberFormat="1" applyFont="1" applyBorder="1" applyAlignment="1">
      <alignment horizontal="center" vertical="center"/>
    </xf>
    <xf numFmtId="9" fontId="37" fillId="0" borderId="15" xfId="42" applyNumberFormat="1" applyFont="1" applyBorder="1" applyAlignment="1">
      <alignment horizontal="center" vertical="center"/>
    </xf>
    <xf numFmtId="166" fontId="36" fillId="0" borderId="16" xfId="42" applyNumberFormat="1" applyFont="1" applyBorder="1" applyAlignment="1">
      <alignment horizontal="center" vertical="center"/>
    </xf>
    <xf numFmtId="3" fontId="28" fillId="0" borderId="31" xfId="42" applyNumberFormat="1" applyFont="1" applyBorder="1" applyAlignment="1">
      <alignment horizontal="center" vertical="center"/>
    </xf>
    <xf numFmtId="3" fontId="28" fillId="0" borderId="32" xfId="42" applyNumberFormat="1" applyFont="1" applyBorder="1" applyAlignment="1">
      <alignment horizontal="center" vertical="center"/>
    </xf>
    <xf numFmtId="166" fontId="28" fillId="0" borderId="32" xfId="42" applyNumberFormat="1" applyFont="1" applyBorder="1" applyAlignment="1">
      <alignment horizontal="center" vertical="center"/>
    </xf>
    <xf numFmtId="9" fontId="38" fillId="0" borderId="30" xfId="42" applyNumberFormat="1" applyFont="1" applyBorder="1" applyAlignment="1">
      <alignment horizontal="center" vertical="center" wrapText="1"/>
    </xf>
    <xf numFmtId="9" fontId="29" fillId="0" borderId="30" xfId="42" applyNumberFormat="1" applyFont="1" applyBorder="1" applyAlignment="1">
      <alignment horizontal="center" vertical="center" wrapText="1"/>
    </xf>
    <xf numFmtId="9" fontId="38" fillId="0" borderId="12" xfId="42" applyNumberFormat="1" applyFont="1" applyBorder="1" applyAlignment="1">
      <alignment horizontal="center" vertical="center"/>
    </xf>
    <xf numFmtId="9" fontId="29" fillId="0" borderId="12" xfId="42" applyNumberFormat="1" applyFont="1" applyBorder="1" applyAlignment="1">
      <alignment horizontal="center" vertical="center"/>
    </xf>
    <xf numFmtId="9" fontId="36" fillId="0" borderId="12" xfId="42" applyNumberFormat="1" applyFont="1" applyBorder="1" applyAlignment="1">
      <alignment horizontal="center" vertical="center"/>
    </xf>
    <xf numFmtId="9" fontId="28" fillId="0" borderId="12" xfId="42" applyNumberFormat="1" applyFont="1" applyBorder="1" applyAlignment="1">
      <alignment horizontal="center" vertical="center"/>
    </xf>
    <xf numFmtId="9" fontId="38" fillId="0" borderId="22" xfId="42" applyNumberFormat="1" applyFont="1" applyBorder="1" applyAlignment="1">
      <alignment horizontal="center" vertical="center"/>
    </xf>
    <xf numFmtId="9" fontId="29" fillId="0" borderId="22" xfId="42" applyNumberFormat="1" applyFont="1" applyBorder="1" applyAlignment="1">
      <alignment horizontal="center" vertical="center"/>
    </xf>
    <xf numFmtId="9" fontId="36" fillId="0" borderId="16" xfId="42" applyNumberFormat="1" applyFont="1" applyBorder="1" applyAlignment="1">
      <alignment horizontal="center" vertical="center"/>
    </xf>
    <xf numFmtId="9" fontId="28" fillId="0" borderId="16" xfId="42" applyNumberFormat="1" applyFont="1" applyBorder="1" applyAlignment="1">
      <alignment horizontal="center" vertical="center"/>
    </xf>
    <xf numFmtId="0" fontId="26" fillId="0" borderId="0" xfId="42" applyFont="1" applyBorder="1" applyAlignment="1">
      <alignment horizontal="center" vertical="center" wrapText="1"/>
    </xf>
    <xf numFmtId="0" fontId="25" fillId="0" borderId="35" xfId="42" applyFont="1" applyBorder="1" applyAlignment="1">
      <alignment horizontal="center" vertical="center" wrapText="1"/>
    </xf>
    <xf numFmtId="0" fontId="27" fillId="0" borderId="36" xfId="42" applyFont="1" applyBorder="1" applyAlignment="1">
      <alignment horizontal="center" vertical="center" wrapText="1"/>
    </xf>
    <xf numFmtId="0" fontId="27" fillId="0" borderId="0" xfId="42" applyFont="1" applyBorder="1" applyAlignment="1">
      <alignment horizontal="center" vertical="center" wrapText="1"/>
    </xf>
    <xf numFmtId="0" fontId="0" fillId="0" borderId="0" xfId="0" applyBorder="1" applyAlignment="1">
      <alignment wrapText="1"/>
    </xf>
    <xf numFmtId="0" fontId="27" fillId="0" borderId="22" xfId="42" applyFont="1" applyBorder="1" applyAlignment="1">
      <alignment horizontal="center"/>
    </xf>
    <xf numFmtId="0" fontId="1" fillId="0" borderId="0" xfId="42" applyFont="1" applyBorder="1" applyAlignment="1">
      <alignment horizontal="center" vertical="center" wrapText="1"/>
    </xf>
    <xf numFmtId="0" fontId="1" fillId="0" borderId="22" xfId="42" applyFont="1" applyBorder="1" applyAlignment="1">
      <alignment horizontal="center"/>
    </xf>
    <xf numFmtId="0" fontId="1" fillId="0" borderId="25" xfId="42" applyFont="1" applyBorder="1" applyAlignment="1">
      <alignment horizontal="center" vertical="center" wrapText="1"/>
    </xf>
    <xf numFmtId="0" fontId="1" fillId="0" borderId="27" xfId="42" applyFont="1" applyBorder="1" applyAlignment="1">
      <alignment horizontal="center" vertical="center" wrapText="1"/>
    </xf>
    <xf numFmtId="0" fontId="1" fillId="0" borderId="21" xfId="42" applyFont="1" applyBorder="1" applyAlignment="1">
      <alignment horizontal="center"/>
    </xf>
    <xf numFmtId="9" fontId="25" fillId="0" borderId="22" xfId="42" applyNumberFormat="1" applyFont="1" applyBorder="1" applyAlignment="1">
      <alignment horizontal="center"/>
    </xf>
    <xf numFmtId="9" fontId="1" fillId="0" borderId="11" xfId="42" applyNumberFormat="1" applyFont="1" applyBorder="1" applyAlignment="1">
      <alignment horizontal="center"/>
    </xf>
    <xf numFmtId="9" fontId="1" fillId="0" borderId="23" xfId="42" applyNumberFormat="1" applyFont="1" applyBorder="1" applyAlignment="1">
      <alignment horizontal="center"/>
    </xf>
    <xf numFmtId="9" fontId="1" fillId="0" borderId="37" xfId="42" applyNumberFormat="1" applyFont="1" applyBorder="1" applyAlignment="1">
      <alignment horizontal="center"/>
    </xf>
    <xf numFmtId="0" fontId="26" fillId="0" borderId="0" xfId="42" applyFont="1" applyBorder="1" applyAlignment="1">
      <alignment horizontal="center" vertical="center"/>
    </xf>
    <xf numFmtId="0" fontId="1" fillId="0" borderId="15" xfId="42" applyFont="1" applyBorder="1" applyAlignment="1">
      <alignment horizontal="center"/>
    </xf>
    <xf numFmtId="2" fontId="1" fillId="0" borderId="18" xfId="42" applyNumberFormat="1" applyFont="1" applyBorder="1" applyAlignment="1">
      <alignment horizontal="center"/>
    </xf>
    <xf numFmtId="2" fontId="1" fillId="0" borderId="20" xfId="42" applyNumberFormat="1" applyFont="1" applyBorder="1" applyAlignment="1">
      <alignment horizontal="center"/>
    </xf>
    <xf numFmtId="2" fontId="39" fillId="0" borderId="16" xfId="42" applyNumberFormat="1" applyFont="1" applyBorder="1" applyAlignment="1">
      <alignment horizontal="center"/>
    </xf>
    <xf numFmtId="2" fontId="39" fillId="0" borderId="18" xfId="42" applyNumberFormat="1" applyFont="1" applyBorder="1" applyAlignment="1">
      <alignment horizontal="center"/>
    </xf>
    <xf numFmtId="2" fontId="39" fillId="0" borderId="20" xfId="42" applyNumberFormat="1" applyFont="1" applyBorder="1" applyAlignment="1">
      <alignment horizontal="center"/>
    </xf>
    <xf numFmtId="0" fontId="27" fillId="0" borderId="25" xfId="42" applyFont="1" applyBorder="1" applyAlignment="1">
      <alignment horizontal="center" vertical="center" wrapText="1"/>
    </xf>
    <xf numFmtId="3" fontId="1" fillId="0" borderId="38" xfId="42" applyNumberFormat="1" applyFont="1" applyBorder="1" applyAlignment="1">
      <alignment horizontal="center"/>
    </xf>
    <xf numFmtId="3" fontId="1" fillId="0" borderId="39" xfId="42" applyNumberFormat="1" applyFont="1" applyBorder="1" applyAlignment="1">
      <alignment horizontal="center"/>
    </xf>
    <xf numFmtId="3" fontId="1" fillId="0" borderId="40" xfId="42" applyNumberFormat="1" applyFont="1" applyBorder="1" applyAlignment="1">
      <alignment horizontal="center"/>
    </xf>
    <xf numFmtId="3" fontId="1" fillId="0" borderId="41" xfId="42" applyNumberFormat="1" applyFont="1" applyBorder="1" applyAlignment="1">
      <alignment horizontal="center"/>
    </xf>
    <xf numFmtId="3" fontId="1" fillId="0" borderId="42" xfId="42" applyNumberFormat="1" applyFont="1" applyBorder="1" applyAlignment="1">
      <alignment horizontal="center"/>
    </xf>
    <xf numFmtId="3" fontId="1" fillId="0" borderId="43" xfId="42" applyNumberFormat="1" applyFont="1" applyBorder="1" applyAlignment="1">
      <alignment horizontal="center"/>
    </xf>
    <xf numFmtId="0" fontId="0" fillId="0" borderId="36" xfId="42" applyFont="1" applyBorder="1" applyAlignment="1">
      <alignment horizontal="center" vertical="center" wrapText="1"/>
    </xf>
    <xf numFmtId="0" fontId="0" fillId="0" borderId="44" xfId="42" applyFont="1" applyBorder="1" applyAlignment="1">
      <alignment horizontal="center" vertical="center" wrapText="1"/>
    </xf>
    <xf numFmtId="0" fontId="0" fillId="0" borderId="23" xfId="42" applyFont="1" applyBorder="1" applyAlignment="1">
      <alignment horizontal="center" vertical="center" wrapText="1"/>
    </xf>
    <xf numFmtId="0" fontId="0" fillId="0" borderId="37" xfId="42" applyFont="1" applyBorder="1" applyAlignment="1">
      <alignment horizontal="center" vertical="center" wrapText="1"/>
    </xf>
    <xf numFmtId="0" fontId="0" fillId="0" borderId="11" xfId="42" applyFont="1" applyBorder="1" applyAlignment="1">
      <alignment horizontal="center" vertical="center" wrapText="1"/>
    </xf>
    <xf numFmtId="0" fontId="0" fillId="0" borderId="45" xfId="42" applyFont="1" applyBorder="1" applyAlignment="1">
      <alignment horizontal="center" vertical="center" wrapText="1"/>
    </xf>
    <xf numFmtId="0" fontId="0" fillId="0" borderId="46" xfId="42" applyFont="1" applyBorder="1" applyAlignment="1">
      <alignment horizontal="center" vertical="center" wrapText="1"/>
    </xf>
    <xf numFmtId="0" fontId="33" fillId="0" borderId="31" xfId="42" applyFont="1" applyBorder="1" applyAlignment="1">
      <alignment horizontal="center" vertical="center"/>
    </xf>
    <xf numFmtId="0" fontId="0" fillId="0" borderId="0" xfId="42" applyFont="1"/>
    <xf numFmtId="0" fontId="0" fillId="0" borderId="35" xfId="42" applyFont="1" applyBorder="1" applyAlignment="1">
      <alignment horizontal="center" vertical="center" wrapText="1"/>
    </xf>
    <xf numFmtId="0" fontId="33" fillId="0" borderId="32" xfId="42" applyFont="1" applyBorder="1" applyAlignment="1">
      <alignment horizontal="center" vertical="center"/>
    </xf>
    <xf numFmtId="0" fontId="33" fillId="0" borderId="16" xfId="42" applyFont="1" applyBorder="1" applyAlignment="1">
      <alignment horizontal="center" vertical="center"/>
    </xf>
    <xf numFmtId="0" fontId="28" fillId="0" borderId="26" xfId="42" applyFont="1" applyBorder="1" applyAlignment="1">
      <alignment vertical="center" wrapText="1"/>
    </xf>
    <xf numFmtId="0" fontId="28" fillId="0" borderId="47" xfId="0" applyFont="1" applyBorder="1" applyAlignment="1">
      <alignment vertical="center" wrapText="1"/>
    </xf>
    <xf numFmtId="0" fontId="28" fillId="0" borderId="48" xfId="0" applyFont="1" applyBorder="1" applyAlignment="1">
      <alignment vertical="center" wrapText="1"/>
    </xf>
    <xf numFmtId="0" fontId="30" fillId="0" borderId="21" xfId="42" applyFont="1" applyBorder="1" applyAlignment="1">
      <alignment horizontal="center" vertical="center"/>
    </xf>
    <xf numFmtId="0" fontId="30" fillId="0" borderId="28" xfId="42" applyFont="1" applyBorder="1" applyAlignment="1">
      <alignment horizontal="center" vertical="center"/>
    </xf>
    <xf numFmtId="0" fontId="31" fillId="0" borderId="28" xfId="42" applyFont="1" applyBorder="1" applyAlignment="1">
      <alignment horizontal="center" vertical="center"/>
    </xf>
    <xf numFmtId="0" fontId="31" fillId="0" borderId="29" xfId="42" applyFont="1" applyBorder="1" applyAlignment="1">
      <alignment horizontal="center" vertical="center"/>
    </xf>
    <xf numFmtId="0" fontId="28" fillId="0" borderId="21" xfId="42" applyFont="1" applyBorder="1" applyAlignment="1">
      <alignment vertical="center" wrapText="1"/>
    </xf>
    <xf numFmtId="0" fontId="28" fillId="0" borderId="28" xfId="0" applyFont="1" applyBorder="1" applyAlignment="1">
      <alignment vertical="center" wrapText="1"/>
    </xf>
    <xf numFmtId="0" fontId="28" fillId="0" borderId="29" xfId="0" applyFont="1" applyBorder="1" applyAlignment="1">
      <alignment vertical="center" wrapText="1"/>
    </xf>
    <xf numFmtId="0" fontId="28" fillId="0" borderId="10" xfId="42" applyFont="1" applyBorder="1" applyAlignment="1">
      <alignment vertical="center" wrapText="1"/>
    </xf>
    <xf numFmtId="0" fontId="28" fillId="0" borderId="0" xfId="0" applyFont="1" applyBorder="1" applyAlignment="1">
      <alignment vertical="center" wrapText="1"/>
    </xf>
    <xf numFmtId="0" fontId="28" fillId="0" borderId="27" xfId="0" applyFont="1" applyBorder="1" applyAlignment="1">
      <alignment vertical="center" wrapText="1"/>
    </xf>
    <xf numFmtId="0" fontId="28" fillId="0" borderId="15" xfId="0" applyFont="1" applyBorder="1" applyAlignment="1">
      <alignment vertical="center" wrapText="1"/>
    </xf>
    <xf numFmtId="0" fontId="28" fillId="0" borderId="24" xfId="0" applyFont="1" applyBorder="1" applyAlignment="1">
      <alignment vertical="center" wrapText="1"/>
    </xf>
    <xf numFmtId="0" fontId="28" fillId="0" borderId="25" xfId="0" applyFont="1" applyBorder="1" applyAlignment="1">
      <alignment vertical="center" wrapText="1"/>
    </xf>
    <xf numFmtId="0" fontId="28" fillId="0" borderId="26" xfId="42" applyFont="1" applyBorder="1" applyAlignment="1">
      <alignment horizontal="center" vertical="center"/>
    </xf>
    <xf numFmtId="0" fontId="28" fillId="0" borderId="47" xfId="42" applyFont="1" applyBorder="1" applyAlignment="1">
      <alignment horizontal="center" vertical="center"/>
    </xf>
    <xf numFmtId="0" fontId="0" fillId="0" borderId="48" xfId="0" applyBorder="1" applyAlignment="1">
      <alignment horizontal="center" vertical="center"/>
    </xf>
    <xf numFmtId="0" fontId="28" fillId="0" borderId="22" xfId="42" applyFont="1" applyBorder="1" applyAlignment="1">
      <alignment horizontal="center" vertical="center" wrapText="1"/>
    </xf>
    <xf numFmtId="0" fontId="28" fillId="0" borderId="16" xfId="42" applyFont="1" applyBorder="1" applyAlignment="1">
      <alignment horizontal="center" vertical="center" wrapText="1"/>
    </xf>
    <xf numFmtId="0" fontId="28" fillId="0" borderId="26" xfId="42" applyFont="1" applyBorder="1" applyAlignment="1">
      <alignment horizontal="center" vertical="center" wrapText="1"/>
    </xf>
    <xf numFmtId="0" fontId="28" fillId="0" borderId="48" xfId="42" applyFont="1" applyBorder="1" applyAlignment="1">
      <alignment horizontal="center" vertical="center" wrapText="1"/>
    </xf>
    <xf numFmtId="0" fontId="29" fillId="0" borderId="22" xfId="42" applyFont="1" applyBorder="1" applyAlignment="1">
      <alignment horizontal="center" vertical="center" wrapText="1"/>
    </xf>
    <xf numFmtId="0" fontId="0" fillId="0" borderId="12" xfId="0" applyBorder="1" applyAlignment="1">
      <alignment horizontal="center" vertical="center" wrapText="1"/>
    </xf>
    <xf numFmtId="0" fontId="0" fillId="0" borderId="16" xfId="0" applyBorder="1" applyAlignment="1">
      <alignment horizontal="center" vertical="center" wrapText="1"/>
    </xf>
    <xf numFmtId="0" fontId="33" fillId="0" borderId="26" xfId="42" applyFont="1" applyBorder="1" applyAlignment="1">
      <alignment vertical="center" wrapText="1"/>
    </xf>
    <xf numFmtId="0" fontId="33" fillId="0" borderId="47" xfId="0" applyFont="1" applyBorder="1" applyAlignment="1">
      <alignment vertical="center" wrapText="1"/>
    </xf>
    <xf numFmtId="0" fontId="33" fillId="0" borderId="48" xfId="0" applyFont="1" applyBorder="1" applyAlignment="1">
      <alignment vertical="center" wrapText="1"/>
    </xf>
    <xf numFmtId="0" fontId="33" fillId="0" borderId="21" xfId="42" applyFont="1" applyBorder="1" applyAlignment="1">
      <alignment vertical="center" wrapText="1"/>
    </xf>
    <xf numFmtId="0" fontId="33" fillId="0" borderId="28" xfId="0" applyFont="1" applyBorder="1" applyAlignment="1">
      <alignment vertical="center" wrapText="1"/>
    </xf>
    <xf numFmtId="0" fontId="33" fillId="0" borderId="29" xfId="0" applyFont="1" applyBorder="1" applyAlignment="1">
      <alignment vertical="center" wrapText="1"/>
    </xf>
    <xf numFmtId="0" fontId="33" fillId="0" borderId="15" xfId="0" applyFont="1" applyBorder="1" applyAlignment="1">
      <alignment vertical="center" wrapText="1"/>
    </xf>
    <xf numFmtId="0" fontId="33" fillId="0" borderId="24" xfId="0" applyFont="1" applyBorder="1" applyAlignment="1">
      <alignment vertical="center" wrapText="1"/>
    </xf>
    <xf numFmtId="0" fontId="33" fillId="0" borderId="25" xfId="0" applyFont="1" applyBorder="1" applyAlignment="1">
      <alignment vertical="center" wrapText="1"/>
    </xf>
    <xf numFmtId="0" fontId="33" fillId="0" borderId="26" xfId="42" applyFont="1" applyBorder="1" applyAlignment="1">
      <alignment horizontal="center" vertical="center" wrapText="1"/>
    </xf>
    <xf numFmtId="0" fontId="33" fillId="0" borderId="48" xfId="42" applyFont="1" applyBorder="1" applyAlignment="1">
      <alignment horizontal="center" vertical="center" wrapText="1"/>
    </xf>
    <xf numFmtId="0" fontId="28" fillId="0" borderId="21" xfId="0" applyFont="1" applyBorder="1" applyAlignment="1">
      <alignment horizontal="center" vertical="center" wrapText="1"/>
    </xf>
    <xf numFmtId="0" fontId="0" fillId="0" borderId="29" xfId="0" applyBorder="1" applyAlignment="1">
      <alignment horizontal="center" vertical="center"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28" fillId="0" borderId="21" xfId="42" applyFont="1" applyBorder="1" applyAlignment="1">
      <alignment horizontal="center" vertical="center" wrapText="1"/>
    </xf>
    <xf numFmtId="0" fontId="28" fillId="0" borderId="15" xfId="42" applyFont="1" applyBorder="1" applyAlignment="1">
      <alignment horizontal="center" vertical="center" wrapText="1"/>
    </xf>
    <xf numFmtId="0" fontId="0" fillId="0" borderId="26" xfId="42" applyFont="1" applyBorder="1" applyAlignment="1">
      <alignment vertical="top" wrapText="1"/>
    </xf>
    <xf numFmtId="0" fontId="1" fillId="0" borderId="47" xfId="42" applyBorder="1" applyAlignment="1">
      <alignment vertical="top" wrapText="1"/>
    </xf>
    <xf numFmtId="0" fontId="0" fillId="0" borderId="47" xfId="0" applyBorder="1" applyAlignment="1">
      <alignment wrapText="1"/>
    </xf>
    <xf numFmtId="0" fontId="0" fillId="0" borderId="48" xfId="0" applyBorder="1" applyAlignment="1">
      <alignment wrapText="1"/>
    </xf>
    <xf numFmtId="0" fontId="26" fillId="0" borderId="26" xfId="42" applyFont="1" applyBorder="1" applyAlignment="1">
      <alignment horizontal="center" vertical="center" wrapText="1"/>
    </xf>
    <xf numFmtId="0" fontId="26" fillId="0" borderId="47" xfId="42" applyFont="1" applyBorder="1" applyAlignment="1">
      <alignment horizontal="center" vertical="center" wrapText="1"/>
    </xf>
    <xf numFmtId="0" fontId="26" fillId="0" borderId="48" xfId="42" applyFont="1"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1" fillId="0" borderId="48" xfId="42" applyBorder="1" applyAlignment="1">
      <alignment vertical="top" wrapText="1"/>
    </xf>
    <xf numFmtId="0" fontId="26" fillId="0" borderId="26" xfId="42" applyFont="1" applyBorder="1" applyAlignment="1">
      <alignment horizontal="center" vertical="center"/>
    </xf>
    <xf numFmtId="0" fontId="26" fillId="0" borderId="47" xfId="42" applyFont="1" applyBorder="1" applyAlignment="1">
      <alignment horizontal="center" vertical="center"/>
    </xf>
    <xf numFmtId="0" fontId="26" fillId="0" borderId="48" xfId="42" applyFont="1" applyBorder="1" applyAlignment="1">
      <alignment horizontal="center" vertical="center"/>
    </xf>
    <xf numFmtId="0" fontId="28" fillId="0" borderId="21" xfId="42" applyFont="1" applyBorder="1" applyAlignment="1">
      <alignment horizontal="left" vertical="top" wrapText="1"/>
    </xf>
    <xf numFmtId="0" fontId="28" fillId="0" borderId="28" xfId="0" applyFont="1" applyBorder="1" applyAlignment="1">
      <alignment horizontal="left" vertical="top" wrapText="1"/>
    </xf>
    <xf numFmtId="0" fontId="28" fillId="0" borderId="29" xfId="0" applyFont="1" applyBorder="1" applyAlignment="1">
      <alignment horizontal="left" vertical="top" wrapText="1"/>
    </xf>
    <xf numFmtId="0" fontId="28" fillId="0" borderId="15" xfId="0" applyFont="1" applyBorder="1" applyAlignment="1">
      <alignment horizontal="left" vertical="top" wrapText="1"/>
    </xf>
    <xf numFmtId="0" fontId="28" fillId="0" borderId="24" xfId="0" applyFont="1" applyBorder="1" applyAlignment="1">
      <alignment horizontal="left" vertical="top" wrapText="1"/>
    </xf>
    <xf numFmtId="0" fontId="28" fillId="0" borderId="25" xfId="0" applyFont="1" applyBorder="1" applyAlignment="1">
      <alignment horizontal="left" vertical="top" wrapText="1"/>
    </xf>
    <xf numFmtId="0" fontId="28" fillId="0" borderId="29" xfId="42" applyFont="1" applyBorder="1" applyAlignment="1">
      <alignment horizontal="center" vertical="center" wrapText="1"/>
    </xf>
    <xf numFmtId="0" fontId="30" fillId="0" borderId="21" xfId="42" applyFont="1" applyBorder="1" applyAlignment="1">
      <alignment horizontal="center" vertical="center" wrapText="1"/>
    </xf>
    <xf numFmtId="0" fontId="31" fillId="0" borderId="28" xfId="42" applyFont="1" applyBorder="1" applyAlignment="1">
      <alignment horizontal="center" vertical="center" wrapText="1"/>
    </xf>
    <xf numFmtId="0" fontId="31" fillId="0" borderId="29" xfId="42" applyFont="1" applyBorder="1" applyAlignment="1">
      <alignment horizontal="center" vertical="center" wrapText="1"/>
    </xf>
    <xf numFmtId="0" fontId="28" fillId="0" borderId="28" xfId="42" applyFont="1" applyBorder="1" applyAlignment="1">
      <alignment vertical="center" wrapText="1"/>
    </xf>
    <xf numFmtId="0" fontId="28" fillId="0" borderId="29" xfId="42" applyFont="1" applyBorder="1" applyAlignment="1">
      <alignment vertical="center" wrapText="1"/>
    </xf>
    <xf numFmtId="0" fontId="28" fillId="0" borderId="0" xfId="42" applyFont="1" applyBorder="1" applyAlignment="1">
      <alignment vertical="center" wrapText="1"/>
    </xf>
    <xf numFmtId="0" fontId="28" fillId="0" borderId="27" xfId="42" applyFont="1" applyBorder="1" applyAlignment="1">
      <alignment vertical="center" wrapText="1"/>
    </xf>
    <xf numFmtId="0" fontId="28" fillId="0" borderId="15" xfId="42" applyFont="1" applyBorder="1" applyAlignment="1">
      <alignment vertical="center" wrapText="1"/>
    </xf>
    <xf numFmtId="0" fontId="28" fillId="0" borderId="24" xfId="42" applyFont="1" applyBorder="1" applyAlignment="1">
      <alignment vertical="center" wrapText="1"/>
    </xf>
    <xf numFmtId="0" fontId="28" fillId="0" borderId="25" xfId="42" applyFont="1" applyBorder="1" applyAlignment="1">
      <alignment vertical="center" wrapText="1"/>
    </xf>
    <xf numFmtId="0" fontId="28" fillId="0" borderId="28" xfId="42" applyFont="1" applyBorder="1" applyAlignment="1">
      <alignment horizontal="center" vertical="center" wrapText="1"/>
    </xf>
    <xf numFmtId="0" fontId="0" fillId="0" borderId="28" xfId="0" applyBorder="1" applyAlignment="1">
      <alignment horizontal="center" vertical="center" wrapText="1"/>
    </xf>
    <xf numFmtId="0" fontId="26" fillId="0" borderId="21" xfId="42" applyFont="1" applyBorder="1" applyAlignment="1">
      <alignment horizontal="center" vertical="center" wrapText="1"/>
    </xf>
    <xf numFmtId="0" fontId="26" fillId="0" borderId="28" xfId="42" applyFont="1" applyBorder="1" applyAlignment="1">
      <alignment horizontal="center" vertical="center" wrapText="1"/>
    </xf>
    <xf numFmtId="0" fontId="26" fillId="0" borderId="29" xfId="42" applyFont="1" applyBorder="1" applyAlignment="1">
      <alignment horizontal="center" vertical="center" wrapText="1"/>
    </xf>
    <xf numFmtId="0" fontId="26" fillId="0" borderId="10" xfId="42" applyFont="1" applyBorder="1" applyAlignment="1">
      <alignment horizontal="center" vertical="center" wrapText="1"/>
    </xf>
    <xf numFmtId="0" fontId="26" fillId="0" borderId="0" xfId="42" applyFont="1" applyBorder="1" applyAlignment="1">
      <alignment horizontal="center" vertical="center" wrapText="1"/>
    </xf>
    <xf numFmtId="0" fontId="26" fillId="0" borderId="27" xfId="42" applyFont="1" applyBorder="1" applyAlignment="1">
      <alignment horizontal="center" vertical="center" wrapText="1"/>
    </xf>
    <xf numFmtId="0" fontId="28" fillId="0" borderId="10" xfId="42" applyFont="1" applyBorder="1" applyAlignment="1">
      <alignment horizontal="left" vertical="top" wrapText="1"/>
    </xf>
    <xf numFmtId="0" fontId="28" fillId="0" borderId="0" xfId="0" applyFont="1" applyBorder="1" applyAlignment="1">
      <alignment horizontal="left" vertical="top" wrapText="1"/>
    </xf>
    <xf numFmtId="0" fontId="28" fillId="0" borderId="27" xfId="0" applyFont="1" applyBorder="1" applyAlignment="1">
      <alignment horizontal="left" vertical="top" wrapText="1"/>
    </xf>
  </cellXfs>
  <cellStyles count="5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Bad" xfId="19"/>
    <cellStyle name="Calculation" xfId="20"/>
    <cellStyle name="Check Cell" xfId="21"/>
    <cellStyle name="Date" xfId="22"/>
    <cellStyle name="En-tête 1" xfId="23"/>
    <cellStyle name="En-tête 2" xfId="24"/>
    <cellStyle name="Explanatory Text" xfId="25"/>
    <cellStyle name="Financier0" xfId="26"/>
    <cellStyle name="Good" xfId="27"/>
    <cellStyle name="Heading 1" xfId="28"/>
    <cellStyle name="Heading 2" xfId="29"/>
    <cellStyle name="Heading 3" xfId="30"/>
    <cellStyle name="Heading 4" xfId="31"/>
    <cellStyle name="Input" xfId="32"/>
    <cellStyle name="Linked Cell" xfId="33"/>
    <cellStyle name="Monétaire0" xfId="34"/>
    <cellStyle name="Motif" xfId="35"/>
    <cellStyle name="Neutral" xfId="36"/>
    <cellStyle name="Normal" xfId="0" builtinId="0"/>
    <cellStyle name="Normal 2" xfId="37"/>
    <cellStyle name="Normal 2 2" xfId="38"/>
    <cellStyle name="Normal 2_AccumulationEquation" xfId="39"/>
    <cellStyle name="Normal 3" xfId="40"/>
    <cellStyle name="Normal 4" xfId="41"/>
    <cellStyle name="Normal_France" xfId="42"/>
    <cellStyle name="Note" xfId="43"/>
    <cellStyle name="Output" xfId="44"/>
    <cellStyle name="Pourcentage 2" xfId="45"/>
    <cellStyle name="Pourcentage 3" xfId="46"/>
    <cellStyle name="Pourcentage 4" xfId="47"/>
    <cellStyle name="Standard_2 + 3" xfId="48"/>
    <cellStyle name="style_col_headings" xfId="49"/>
    <cellStyle name="Title" xfId="50"/>
    <cellStyle name="Virgule fixe" xfId="51"/>
    <cellStyle name="Warning Text" xfId="52"/>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chartsheet" Target="chartsheets/sheet11.xml"/><Relationship Id="rId18" Type="http://schemas.openxmlformats.org/officeDocument/2006/relationships/worksheet" Target="worksheets/sheet5.xml"/><Relationship Id="rId26" Type="http://schemas.openxmlformats.org/officeDocument/2006/relationships/calcChain" Target="calcChain.xml"/><Relationship Id="rId3" Type="http://schemas.openxmlformats.org/officeDocument/2006/relationships/chartsheet" Target="chartsheets/sheet3.xml"/><Relationship Id="rId21" Type="http://schemas.openxmlformats.org/officeDocument/2006/relationships/worksheet" Target="worksheets/sheet8.xml"/><Relationship Id="rId7" Type="http://schemas.openxmlformats.org/officeDocument/2006/relationships/worksheet" Target="worksheets/sheet2.xml"/><Relationship Id="rId12" Type="http://schemas.openxmlformats.org/officeDocument/2006/relationships/chartsheet" Target="chartsheets/sheet10.xml"/><Relationship Id="rId17" Type="http://schemas.openxmlformats.org/officeDocument/2006/relationships/worksheet" Target="worksheets/sheet4.xml"/><Relationship Id="rId25" Type="http://schemas.openxmlformats.org/officeDocument/2006/relationships/sharedStrings" Target="sharedStrings.xml"/><Relationship Id="rId2" Type="http://schemas.openxmlformats.org/officeDocument/2006/relationships/chartsheet" Target="chartsheets/sheet2.xml"/><Relationship Id="rId16" Type="http://schemas.openxmlformats.org/officeDocument/2006/relationships/worksheet" Target="worksheets/sheet3.xml"/><Relationship Id="rId20" Type="http://schemas.openxmlformats.org/officeDocument/2006/relationships/worksheet" Target="worksheets/sheet7.xml"/><Relationship Id="rId1" Type="http://schemas.openxmlformats.org/officeDocument/2006/relationships/chartsheet" Target="chartsheets/sheet1.xml"/><Relationship Id="rId6" Type="http://schemas.openxmlformats.org/officeDocument/2006/relationships/worksheet" Target="worksheets/sheet1.xml"/><Relationship Id="rId11" Type="http://schemas.openxmlformats.org/officeDocument/2006/relationships/chartsheet" Target="chartsheets/sheet9.xml"/><Relationship Id="rId24" Type="http://schemas.openxmlformats.org/officeDocument/2006/relationships/styles" Target="styles.xml"/><Relationship Id="rId5" Type="http://schemas.openxmlformats.org/officeDocument/2006/relationships/chartsheet" Target="chartsheets/sheet5.xml"/><Relationship Id="rId15" Type="http://schemas.openxmlformats.org/officeDocument/2006/relationships/chartsheet" Target="chartsheets/sheet13.xml"/><Relationship Id="rId23" Type="http://schemas.openxmlformats.org/officeDocument/2006/relationships/theme" Target="theme/theme1.xml"/><Relationship Id="rId10" Type="http://schemas.openxmlformats.org/officeDocument/2006/relationships/chartsheet" Target="chartsheets/sheet8.xml"/><Relationship Id="rId19" Type="http://schemas.openxmlformats.org/officeDocument/2006/relationships/worksheet" Target="worksheets/sheet6.xml"/><Relationship Id="rId4" Type="http://schemas.openxmlformats.org/officeDocument/2006/relationships/chartsheet" Target="chartsheets/sheet4.xml"/><Relationship Id="rId9" Type="http://schemas.openxmlformats.org/officeDocument/2006/relationships/chartsheet" Target="chartsheets/sheet7.xml"/><Relationship Id="rId14" Type="http://schemas.openxmlformats.org/officeDocument/2006/relationships/chartsheet" Target="chartsheets/sheet12.xml"/><Relationship Id="rId22"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1.1. The</a:t>
            </a:r>
            <a:r>
              <a:rPr lang="fr-FR" baseline="0"/>
              <a:t> distribution of world output </a:t>
            </a:r>
            <a:r>
              <a:rPr lang="fr-FR"/>
              <a:t>1700-2012</a:t>
            </a:r>
          </a:p>
        </c:rich>
      </c:tx>
      <c:layout>
        <c:manualLayout>
          <c:xMode val="edge"/>
          <c:yMode val="edge"/>
          <c:x val="0.149700669878952"/>
          <c:y val="0"/>
        </c:manualLayout>
      </c:layout>
      <c:spPr>
        <a:noFill/>
        <a:ln w="25400">
          <a:noFill/>
        </a:ln>
      </c:spPr>
    </c:title>
    <c:plotArea>
      <c:layout>
        <c:manualLayout>
          <c:layoutTarget val="inner"/>
          <c:xMode val="edge"/>
          <c:yMode val="edge"/>
          <c:x val="0.11141060197664006"/>
          <c:y val="7.2503419972640246E-2"/>
          <c:w val="0.84456424079065529"/>
          <c:h val="0.78385772913816698"/>
        </c:manualLayout>
      </c:layout>
      <c:areaChart>
        <c:grouping val="stacked"/>
        <c:ser>
          <c:idx val="1"/>
          <c:order val="0"/>
          <c:tx>
            <c:v>Europe</c:v>
          </c:tx>
          <c:spPr>
            <a:solidFill>
              <a:srgbClr val="000000"/>
            </a:solidFill>
            <a:ln w="25400">
              <a:noFill/>
            </a:ln>
          </c:spPr>
          <c:cat>
            <c:numRef>
              <c:f>TS1.1a!$A$11:$A$18</c:f>
              <c:numCache>
                <c:formatCode>General</c:formatCode>
                <c:ptCount val="8"/>
                <c:pt idx="0">
                  <c:v>1700</c:v>
                </c:pt>
                <c:pt idx="1">
                  <c:v>1820</c:v>
                </c:pt>
                <c:pt idx="2">
                  <c:v>1870</c:v>
                </c:pt>
                <c:pt idx="3">
                  <c:v>1913</c:v>
                </c:pt>
                <c:pt idx="4">
                  <c:v>1950</c:v>
                </c:pt>
                <c:pt idx="5">
                  <c:v>1970</c:v>
                </c:pt>
                <c:pt idx="6">
                  <c:v>1990</c:v>
                </c:pt>
                <c:pt idx="7">
                  <c:v>2012</c:v>
                </c:pt>
              </c:numCache>
            </c:numRef>
          </c:cat>
          <c:val>
            <c:numRef>
              <c:f>TS1.1a!$C$11:$C$18</c:f>
              <c:numCache>
                <c:formatCode>0%</c:formatCode>
                <c:ptCount val="8"/>
                <c:pt idx="0">
                  <c:v>0.30008442897903936</c:v>
                </c:pt>
                <c:pt idx="1">
                  <c:v>0.32501137507077837</c:v>
                </c:pt>
                <c:pt idx="2">
                  <c:v>0.45603847138451037</c:v>
                </c:pt>
                <c:pt idx="3">
                  <c:v>0.46965346382165235</c:v>
                </c:pt>
                <c:pt idx="4">
                  <c:v>0.39376140308492336</c:v>
                </c:pt>
                <c:pt idx="5">
                  <c:v>0.39561934435421137</c:v>
                </c:pt>
                <c:pt idx="6">
                  <c:v>0.33736010268514344</c:v>
                </c:pt>
                <c:pt idx="7">
                  <c:v>0.24992561196650201</c:v>
                </c:pt>
              </c:numCache>
            </c:numRef>
          </c:val>
        </c:ser>
        <c:ser>
          <c:idx val="0"/>
          <c:order val="1"/>
          <c:tx>
            <c:v>America</c:v>
          </c:tx>
          <c:spPr>
            <a:solidFill>
              <a:srgbClr val="808080"/>
            </a:solidFill>
            <a:ln w="38100">
              <a:solidFill>
                <a:srgbClr val="000000"/>
              </a:solidFill>
              <a:prstDash val="solid"/>
            </a:ln>
          </c:spPr>
          <c:cat>
            <c:numRef>
              <c:f>TS1.1a!$A$11:$A$18</c:f>
              <c:numCache>
                <c:formatCode>General</c:formatCode>
                <c:ptCount val="8"/>
                <c:pt idx="0">
                  <c:v>1700</c:v>
                </c:pt>
                <c:pt idx="1">
                  <c:v>1820</c:v>
                </c:pt>
                <c:pt idx="2">
                  <c:v>1870</c:v>
                </c:pt>
                <c:pt idx="3">
                  <c:v>1913</c:v>
                </c:pt>
                <c:pt idx="4">
                  <c:v>1950</c:v>
                </c:pt>
                <c:pt idx="5">
                  <c:v>1970</c:v>
                </c:pt>
                <c:pt idx="6">
                  <c:v>1990</c:v>
                </c:pt>
                <c:pt idx="7">
                  <c:v>2012</c:v>
                </c:pt>
              </c:numCache>
            </c:numRef>
          </c:cat>
          <c:val>
            <c:numRef>
              <c:f>TS1.1a!$D$11:$D$18</c:f>
              <c:numCache>
                <c:formatCode>0%</c:formatCode>
                <c:ptCount val="8"/>
                <c:pt idx="0">
                  <c:v>1.816527123964921E-2</c:v>
                </c:pt>
                <c:pt idx="1">
                  <c:v>3.9478867077587944E-2</c:v>
                </c:pt>
                <c:pt idx="2">
                  <c:v>0.11562064083996502</c:v>
                </c:pt>
                <c:pt idx="3">
                  <c:v>0.23973336936272122</c:v>
                </c:pt>
                <c:pt idx="4">
                  <c:v>0.36217793294317302</c:v>
                </c:pt>
                <c:pt idx="5">
                  <c:v>0.32330678518417766</c:v>
                </c:pt>
                <c:pt idx="6">
                  <c:v>0.33211862278517323</c:v>
                </c:pt>
                <c:pt idx="7">
                  <c:v>0.2887527090873962</c:v>
                </c:pt>
              </c:numCache>
            </c:numRef>
          </c:val>
        </c:ser>
        <c:ser>
          <c:idx val="3"/>
          <c:order val="2"/>
          <c:tx>
            <c:v>Africa</c:v>
          </c:tx>
          <c:spPr>
            <a:solidFill>
              <a:srgbClr val="FFFFFF"/>
            </a:solidFill>
            <a:ln w="38100">
              <a:solidFill>
                <a:srgbClr val="000000"/>
              </a:solidFill>
              <a:prstDash val="solid"/>
            </a:ln>
          </c:spPr>
          <c:cat>
            <c:numRef>
              <c:f>TS1.1a!$A$11:$A$18</c:f>
              <c:numCache>
                <c:formatCode>General</c:formatCode>
                <c:ptCount val="8"/>
                <c:pt idx="0">
                  <c:v>1700</c:v>
                </c:pt>
                <c:pt idx="1">
                  <c:v>1820</c:v>
                </c:pt>
                <c:pt idx="2">
                  <c:v>1870</c:v>
                </c:pt>
                <c:pt idx="3">
                  <c:v>1913</c:v>
                </c:pt>
                <c:pt idx="4">
                  <c:v>1950</c:v>
                </c:pt>
                <c:pt idx="5">
                  <c:v>1970</c:v>
                </c:pt>
                <c:pt idx="6">
                  <c:v>1990</c:v>
                </c:pt>
                <c:pt idx="7">
                  <c:v>2012</c:v>
                </c:pt>
              </c:numCache>
            </c:numRef>
          </c:cat>
          <c:val>
            <c:numRef>
              <c:f>TS1.1a!$E$11:$E$18</c:f>
              <c:numCache>
                <c:formatCode>0%</c:formatCode>
                <c:ptCount val="8"/>
                <c:pt idx="0">
                  <c:v>7.0626031839920694E-2</c:v>
                </c:pt>
                <c:pt idx="1">
                  <c:v>4.5615470272762387E-2</c:v>
                </c:pt>
                <c:pt idx="2">
                  <c:v>4.1092206599215912E-2</c:v>
                </c:pt>
                <c:pt idx="3">
                  <c:v>2.9315666706626112E-2</c:v>
                </c:pt>
                <c:pt idx="4">
                  <c:v>3.8577706792539905E-2</c:v>
                </c:pt>
                <c:pt idx="5">
                  <c:v>3.6553537610005633E-2</c:v>
                </c:pt>
                <c:pt idx="6">
                  <c:v>3.6010810516596742E-2</c:v>
                </c:pt>
                <c:pt idx="7">
                  <c:v>3.961991958643804E-2</c:v>
                </c:pt>
              </c:numCache>
            </c:numRef>
          </c:val>
        </c:ser>
        <c:ser>
          <c:idx val="2"/>
          <c:order val="3"/>
          <c:tx>
            <c:v>Asia</c:v>
          </c:tx>
          <c:spPr>
            <a:solidFill>
              <a:srgbClr val="C0C0C0"/>
            </a:solidFill>
            <a:ln w="25400">
              <a:solidFill>
                <a:srgbClr val="000000"/>
              </a:solidFill>
              <a:prstDash val="solid"/>
            </a:ln>
          </c:spPr>
          <c:cat>
            <c:numRef>
              <c:f>TS1.1a!$A$11:$A$18</c:f>
              <c:numCache>
                <c:formatCode>General</c:formatCode>
                <c:ptCount val="8"/>
                <c:pt idx="0">
                  <c:v>1700</c:v>
                </c:pt>
                <c:pt idx="1">
                  <c:v>1820</c:v>
                </c:pt>
                <c:pt idx="2">
                  <c:v>1870</c:v>
                </c:pt>
                <c:pt idx="3">
                  <c:v>1913</c:v>
                </c:pt>
                <c:pt idx="4">
                  <c:v>1950</c:v>
                </c:pt>
                <c:pt idx="5">
                  <c:v>1970</c:v>
                </c:pt>
                <c:pt idx="6">
                  <c:v>1990</c:v>
                </c:pt>
                <c:pt idx="7">
                  <c:v>2012</c:v>
                </c:pt>
              </c:numCache>
            </c:numRef>
          </c:cat>
          <c:val>
            <c:numRef>
              <c:f>TS1.1a!$F$11:$F$18</c:f>
              <c:numCache>
                <c:formatCode>0%</c:formatCode>
                <c:ptCount val="8"/>
                <c:pt idx="0">
                  <c:v>0.61112426794139141</c:v>
                </c:pt>
                <c:pt idx="1">
                  <c:v>0.58989428757887274</c:v>
                </c:pt>
                <c:pt idx="2">
                  <c:v>0.38724868117630923</c:v>
                </c:pt>
                <c:pt idx="3">
                  <c:v>0.26129750010900099</c:v>
                </c:pt>
                <c:pt idx="4">
                  <c:v>0.20548295717936421</c:v>
                </c:pt>
                <c:pt idx="5">
                  <c:v>0.24452033285160618</c:v>
                </c:pt>
                <c:pt idx="6">
                  <c:v>0.29451046401308822</c:v>
                </c:pt>
                <c:pt idx="7">
                  <c:v>0.42170175935966436</c:v>
                </c:pt>
              </c:numCache>
            </c:numRef>
          </c:val>
        </c:ser>
        <c:axId val="171067648"/>
        <c:axId val="171155840"/>
      </c:areaChart>
      <c:catAx>
        <c:axId val="171067648"/>
        <c:scaling>
          <c:orientation val="minMax"/>
        </c:scaling>
        <c:axPos val="b"/>
        <c:majorGridlines>
          <c:spPr>
            <a:ln w="12700">
              <a:solidFill>
                <a:srgbClr val="000000"/>
              </a:solidFill>
              <a:prstDash val="sysDash"/>
            </a:ln>
          </c:spPr>
        </c:majorGridlines>
        <c:minorGridlines>
          <c:spPr>
            <a:ln w="3175">
              <a:solidFill>
                <a:srgbClr val="000000"/>
              </a:solidFill>
              <a:prstDash val="solid"/>
            </a:ln>
          </c:spPr>
        </c:minorGridlines>
        <c:title>
          <c:tx>
            <c:rich>
              <a:bodyPr/>
              <a:lstStyle/>
              <a:p>
                <a:pPr>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ea typeface="Calibri"/>
                    <a:cs typeface="Calibri"/>
                  </a:rPr>
                  <a:t>Europe's GDP made 47% of world GDP in 1913, down to 25% in 2012.</a:t>
                </a: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Arial Narrow"/>
                    <a:ea typeface="Arial Narrow"/>
                    <a:cs typeface="Arial Narrow"/>
                  </a:rPr>
                  <a:t>Sources and series: see piketty.pse.ens.fr/capital21c. </a:t>
                </a:r>
              </a:p>
            </c:rich>
          </c:tx>
          <c:layout>
            <c:manualLayout>
              <c:xMode val="edge"/>
              <c:yMode val="edge"/>
              <c:x val="0.1778975202726519"/>
              <c:y val="0.91518472338463097"/>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1155840"/>
        <c:crossesAt val="0"/>
        <c:auto val="1"/>
        <c:lblAlgn val="ctr"/>
        <c:lblOffset val="100"/>
        <c:tickLblSkip val="1"/>
        <c:tickMarkSkip val="1"/>
      </c:catAx>
      <c:valAx>
        <c:axId val="171155840"/>
        <c:scaling>
          <c:orientation val="minMax"/>
          <c:max val="1"/>
          <c:min val="0"/>
        </c:scaling>
        <c:axPos val="l"/>
        <c:majorGridlines>
          <c:spPr>
            <a:ln w="12700">
              <a:solidFill>
                <a:srgbClr val="000000"/>
              </a:solidFill>
              <a:prstDash val="solid"/>
            </a:ln>
          </c:spPr>
        </c:majorGridlines>
        <c:minorGridlines>
          <c:spPr>
            <a:ln w="3175">
              <a:solidFill>
                <a:srgbClr val="000000"/>
              </a:solidFill>
              <a:prstDash val="solid"/>
            </a:ln>
          </c:spPr>
        </c:minorGridlines>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1067648"/>
        <c:crosses val="autoZero"/>
        <c:crossBetween val="midCat"/>
        <c:majorUnit val="0.1"/>
        <c:minorUnit val="0.1"/>
      </c:valAx>
      <c:spPr>
        <a:solidFill>
          <a:srgbClr val="FFFFFF"/>
        </a:solidFill>
        <a:ln w="25400">
          <a:noFill/>
        </a:ln>
      </c:spPr>
    </c:plotArea>
    <c:plotVisOnly val="1"/>
    <c:dispBlanksAs val="zero"/>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en-US" sz="1800" b="1" i="0" baseline="0">
                <a:effectLst/>
              </a:rPr>
              <a:t>Figure S1.4b. Exchange rate and purchasing power parity: euro/yen </a:t>
            </a:r>
            <a:endParaRPr lang="en-US">
              <a:effectLst/>
            </a:endParaRPr>
          </a:p>
        </c:rich>
      </c:tx>
      <c:layout>
        <c:manualLayout>
          <c:xMode val="edge"/>
          <c:yMode val="edge"/>
          <c:x val="0.16000011752262311"/>
          <c:y val="0"/>
        </c:manualLayout>
      </c:layout>
      <c:spPr>
        <a:noFill/>
        <a:ln w="25400">
          <a:noFill/>
        </a:ln>
      </c:spPr>
    </c:title>
    <c:plotArea>
      <c:layout>
        <c:manualLayout>
          <c:layoutTarget val="inner"/>
          <c:xMode val="edge"/>
          <c:yMode val="edge"/>
          <c:x val="0.11859842519685"/>
          <c:y val="0.10649444036415209"/>
          <c:w val="0.84276729559748442"/>
          <c:h val="0.76333789329685442"/>
        </c:manualLayout>
      </c:layout>
      <c:lineChart>
        <c:grouping val="standard"/>
        <c:ser>
          <c:idx val="0"/>
          <c:order val="0"/>
          <c:tx>
            <c:v>Exchange rate euro/yen</c:v>
          </c:tx>
          <c:spPr>
            <a:ln w="38100">
              <a:solidFill>
                <a:srgbClr val="000000"/>
              </a:solidFill>
              <a:prstDash val="solid"/>
            </a:ln>
          </c:spPr>
          <c:marker>
            <c:symbol val="square"/>
            <c:size val="7"/>
            <c:spPr>
              <a:solidFill>
                <a:srgbClr val="000000"/>
              </a:solidFill>
              <a:ln>
                <a:solidFill>
                  <a:srgbClr val="000000"/>
                </a:solidFill>
                <a:prstDash val="solid"/>
              </a:ln>
            </c:spPr>
          </c:marker>
          <c:cat>
            <c:numRef>
              <c:f>'TS1.7'!$A$8:$A$30</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'TS1.7'!$H$8:$H$30</c:f>
              <c:numCache>
                <c:formatCode>0.00</c:formatCode>
                <c:ptCount val="23"/>
                <c:pt idx="0">
                  <c:v>174.84570856378548</c:v>
                </c:pt>
                <c:pt idx="1">
                  <c:v>157.68429250492974</c:v>
                </c:pt>
                <c:pt idx="2">
                  <c:v>157.77624734980142</c:v>
                </c:pt>
                <c:pt idx="3">
                  <c:v>130.17087347167254</c:v>
                </c:pt>
                <c:pt idx="4">
                  <c:v>121.96976528282495</c:v>
                </c:pt>
                <c:pt idx="5">
                  <c:v>125.98716598413688</c:v>
                </c:pt>
                <c:pt idx="6">
                  <c:v>140.43594444194645</c:v>
                </c:pt>
                <c:pt idx="7">
                  <c:v>136.22023598262652</c:v>
                </c:pt>
                <c:pt idx="8">
                  <c:v>145.52430223419313</c:v>
                </c:pt>
                <c:pt idx="9">
                  <c:v>121.35491521126069</c:v>
                </c:pt>
                <c:pt idx="10">
                  <c:v>99.28597751980837</c:v>
                </c:pt>
                <c:pt idx="11">
                  <c:v>108.74980984510205</c:v>
                </c:pt>
                <c:pt idx="12">
                  <c:v>118.0066820384923</c:v>
                </c:pt>
                <c:pt idx="13">
                  <c:v>130.8448659983703</c:v>
                </c:pt>
                <c:pt idx="14">
                  <c:v>134.34033016085874</c:v>
                </c:pt>
                <c:pt idx="15">
                  <c:v>137.06660697408347</c:v>
                </c:pt>
                <c:pt idx="16">
                  <c:v>145.89514276646165</c:v>
                </c:pt>
                <c:pt idx="17">
                  <c:v>161.16599465125</c:v>
                </c:pt>
                <c:pt idx="18">
                  <c:v>151.40293697586699</c:v>
                </c:pt>
                <c:pt idx="19">
                  <c:v>129.98681656972423</c:v>
                </c:pt>
                <c:pt idx="20">
                  <c:v>116.25783893675211</c:v>
                </c:pt>
                <c:pt idx="21">
                  <c:v>110.94244149272613</c:v>
                </c:pt>
                <c:pt idx="22">
                  <c:v>101.4</c:v>
                </c:pt>
              </c:numCache>
            </c:numRef>
          </c:val>
        </c:ser>
        <c:ser>
          <c:idx val="1"/>
          <c:order val="1"/>
          <c:tx>
            <c:v>Purchasing power parity euro/yen</c:v>
          </c:tx>
          <c:spPr>
            <a:ln w="38100">
              <a:solidFill>
                <a:srgbClr val="000000"/>
              </a:solidFill>
              <a:prstDash val="solid"/>
            </a:ln>
          </c:spPr>
          <c:marker>
            <c:symbol val="triangle"/>
            <c:size val="8"/>
            <c:spPr>
              <a:solidFill>
                <a:srgbClr val="FFFFFF"/>
              </a:solidFill>
              <a:ln>
                <a:solidFill>
                  <a:srgbClr val="000000"/>
                </a:solidFill>
                <a:prstDash val="solid"/>
              </a:ln>
            </c:spPr>
          </c:marker>
          <c:val>
            <c:numRef>
              <c:f>'TS1.7'!$I$8:$I$30</c:f>
              <c:numCache>
                <c:formatCode>0.00</c:formatCode>
                <c:ptCount val="23"/>
                <c:pt idx="0">
                  <c:v>190.59432192407994</c:v>
                </c:pt>
                <c:pt idx="1">
                  <c:v>190.09584537691538</c:v>
                </c:pt>
                <c:pt idx="2">
                  <c:v>186.23916348181658</c:v>
                </c:pt>
                <c:pt idx="3">
                  <c:v>181.83283137383651</c:v>
                </c:pt>
                <c:pt idx="4">
                  <c:v>178.80969494113879</c:v>
                </c:pt>
                <c:pt idx="5">
                  <c:v>175.08390932407605</c:v>
                </c:pt>
                <c:pt idx="6">
                  <c:v>172.24236871495702</c:v>
                </c:pt>
                <c:pt idx="7">
                  <c:v>171.73816816634937</c:v>
                </c:pt>
                <c:pt idx="8">
                  <c:v>170.49523804930948</c:v>
                </c:pt>
                <c:pt idx="9">
                  <c:v>167.50873973224239</c:v>
                </c:pt>
                <c:pt idx="10">
                  <c:v>162.44281579230031</c:v>
                </c:pt>
                <c:pt idx="11">
                  <c:v>159.51339154147934</c:v>
                </c:pt>
                <c:pt idx="12">
                  <c:v>155.75939514018148</c:v>
                </c:pt>
                <c:pt idx="13">
                  <c:v>150.55077153663294</c:v>
                </c:pt>
                <c:pt idx="14">
                  <c:v>146.45654588815702</c:v>
                </c:pt>
                <c:pt idx="15">
                  <c:v>144.87796814348863</c:v>
                </c:pt>
                <c:pt idx="16">
                  <c:v>143.56856414704203</c:v>
                </c:pt>
                <c:pt idx="17">
                  <c:v>139.85786007751153</c:v>
                </c:pt>
                <c:pt idx="18">
                  <c:v>138.20154099016739</c:v>
                </c:pt>
                <c:pt idx="19">
                  <c:v>137.7296681297905</c:v>
                </c:pt>
                <c:pt idx="20">
                  <c:v>132.61420249801043</c:v>
                </c:pt>
                <c:pt idx="21">
                  <c:v>127.8409901936851</c:v>
                </c:pt>
                <c:pt idx="22">
                  <c:v>126</c:v>
                </c:pt>
              </c:numCache>
            </c:numRef>
          </c:val>
        </c:ser>
        <c:marker val="1"/>
        <c:axId val="188517376"/>
        <c:axId val="188528896"/>
      </c:lineChart>
      <c:catAx>
        <c:axId val="188517376"/>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ea typeface="Arial"/>
                    <a:cs typeface="Arial"/>
                  </a:rPr>
                  <a:t>In 2012, 1 euro was worth around 100 yens according to current exchange rate, but 125 yens in purchasing power parity. </a:t>
                </a:r>
                <a:r>
                  <a:rPr lang="en-US" sz="1200" b="0" i="0" u="none" strike="noStrike" baseline="0">
                    <a:solidFill>
                      <a:srgbClr val="000000"/>
                    </a:solidFill>
                    <a:latin typeface="Calibri"/>
                    <a:ea typeface="Calibri"/>
                    <a:cs typeface="Calibri"/>
                  </a:rPr>
                  <a:t>Sources and series: see piketty.pse.ens.fr/capital21c. </a:t>
                </a:r>
              </a:p>
            </c:rich>
          </c:tx>
          <c:layout>
            <c:manualLayout>
              <c:xMode val="edge"/>
              <c:yMode val="edge"/>
              <c:x val="0.14375567046656501"/>
              <c:y val="0.9310195227765734"/>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88528896"/>
        <c:crossesAt val="0"/>
        <c:auto val="1"/>
        <c:lblAlgn val="ctr"/>
        <c:lblOffset val="100"/>
        <c:tickLblSkip val="2"/>
        <c:tickMarkSkip val="1"/>
      </c:catAx>
      <c:valAx>
        <c:axId val="188528896"/>
        <c:scaling>
          <c:orientation val="minMax"/>
          <c:max val="200"/>
          <c:min val="90"/>
        </c:scaling>
        <c:axPos val="l"/>
        <c:majorGridlines>
          <c:spPr>
            <a:ln w="3175">
              <a:solidFill>
                <a:srgbClr val="000000"/>
              </a:solidFill>
              <a:prstDash val="sysDash"/>
            </a:ln>
          </c:spPr>
        </c:majorGridlines>
        <c:numFmt formatCode="[$¥-411]#,##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88517376"/>
        <c:crosses val="autoZero"/>
        <c:crossBetween val="midCat"/>
        <c:majorUnit val="10"/>
        <c:minorUnit val="10"/>
      </c:valAx>
      <c:spPr>
        <a:solidFill>
          <a:srgbClr val="FFFFFF"/>
        </a:solidFill>
        <a:ln w="25400">
          <a:noFill/>
        </a:ln>
      </c:spPr>
    </c:plotArea>
    <c:legend>
      <c:legendPos val="r"/>
      <c:layout>
        <c:manualLayout>
          <c:xMode val="edge"/>
          <c:yMode val="edge"/>
          <c:x val="0.49400528851804021"/>
          <c:y val="0.13493500947956311"/>
          <c:w val="0.40568856504877138"/>
          <c:h val="0.18906604949869418"/>
        </c:manualLayout>
      </c:layout>
      <c:spPr>
        <a:solidFill>
          <a:srgbClr val="FFFFFF"/>
        </a:solidFill>
        <a:ln w="3175">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fr-FR"/>
    </a:p>
  </c:txPr>
</c:chartSpace>
</file>

<file path=xl/charts/chart1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S1.5a. </a:t>
            </a:r>
            <a:r>
              <a:rPr lang="en-US" sz="1600" b="1" i="0" u="none" strike="noStrike" baseline="0">
                <a:effectLst/>
              </a:rPr>
              <a:t>Exchange rate and purchasing power parity</a:t>
            </a:r>
            <a:r>
              <a:rPr lang="en-US" sz="1600" b="1" i="0" u="none" strike="noStrike" baseline="0"/>
              <a:t> </a:t>
            </a:r>
            <a:r>
              <a:rPr lang="fr-FR"/>
              <a:t>: dollar/yuan </a:t>
            </a:r>
          </a:p>
        </c:rich>
      </c:tx>
      <c:layout>
        <c:manualLayout>
          <c:xMode val="edge"/>
          <c:yMode val="edge"/>
          <c:x val="0.16149759306992512"/>
          <c:y val="0"/>
        </c:manualLayout>
      </c:layout>
      <c:spPr>
        <a:noFill/>
        <a:ln w="25400">
          <a:noFill/>
        </a:ln>
      </c:spPr>
    </c:title>
    <c:plotArea>
      <c:layout>
        <c:manualLayout>
          <c:layoutTarget val="inner"/>
          <c:xMode val="edge"/>
          <c:yMode val="edge"/>
          <c:x val="8.4396525905959918E-2"/>
          <c:y val="9.8039215686274522E-2"/>
          <c:w val="0.87780772686433139"/>
          <c:h val="0.76333789329685442"/>
        </c:manualLayout>
      </c:layout>
      <c:lineChart>
        <c:grouping val="standard"/>
        <c:ser>
          <c:idx val="0"/>
          <c:order val="0"/>
          <c:tx>
            <c:v>Exchange rate dollar/yuan</c:v>
          </c:tx>
          <c:spPr>
            <a:ln w="38100">
              <a:solidFill>
                <a:srgbClr val="000000"/>
              </a:solidFill>
              <a:prstDash val="solid"/>
            </a:ln>
          </c:spPr>
          <c:marker>
            <c:symbol val="square"/>
            <c:size val="7"/>
            <c:spPr>
              <a:solidFill>
                <a:srgbClr val="000000"/>
              </a:solidFill>
              <a:ln>
                <a:solidFill>
                  <a:srgbClr val="000000"/>
                </a:solidFill>
                <a:prstDash val="solid"/>
              </a:ln>
            </c:spPr>
          </c:marker>
          <c:cat>
            <c:numRef>
              <c:f>'TS1.7'!$A$8:$A$30</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'TS1.7'!$Q$8:$Q$30</c:f>
              <c:numCache>
                <c:formatCode>0.00</c:formatCode>
                <c:ptCount val="23"/>
                <c:pt idx="0">
                  <c:v>5.2300000190734899</c:v>
                </c:pt>
                <c:pt idx="1">
                  <c:v>5.7399997711181596</c:v>
                </c:pt>
                <c:pt idx="2">
                  <c:v>6.3699998855590803</c:v>
                </c:pt>
                <c:pt idx="3">
                  <c:v>8.02130031585693</c:v>
                </c:pt>
                <c:pt idx="4">
                  <c:v>8.6187000274658203</c:v>
                </c:pt>
                <c:pt idx="5">
                  <c:v>8.3507003784179705</c:v>
                </c:pt>
                <c:pt idx="6">
                  <c:v>8.3142004013061506</c:v>
                </c:pt>
                <c:pt idx="7">
                  <c:v>8.2897996902465803</c:v>
                </c:pt>
                <c:pt idx="8">
                  <c:v>8.2791004180908203</c:v>
                </c:pt>
                <c:pt idx="9">
                  <c:v>8.2783002853393608</c:v>
                </c:pt>
                <c:pt idx="10">
                  <c:v>8.2784004211425799</c:v>
                </c:pt>
                <c:pt idx="11">
                  <c:v>8.2770681381225604</c:v>
                </c:pt>
                <c:pt idx="12">
                  <c:v>8.2769575119018608</c:v>
                </c:pt>
                <c:pt idx="13">
                  <c:v>8.2770366668701207</c:v>
                </c:pt>
                <c:pt idx="14">
                  <c:v>8.2767999999999997</c:v>
                </c:pt>
                <c:pt idx="15">
                  <c:v>8.1943000000000001</c:v>
                </c:pt>
                <c:pt idx="16">
                  <c:v>7.9733999999999998</c:v>
                </c:pt>
                <c:pt idx="17">
                  <c:v>7.6074999999999999</c:v>
                </c:pt>
                <c:pt idx="18">
                  <c:v>6.9451000000000001</c:v>
                </c:pt>
                <c:pt idx="19">
                  <c:v>6.83</c:v>
                </c:pt>
                <c:pt idx="20">
                  <c:v>6.7702690287094001</c:v>
                </c:pt>
                <c:pt idx="21">
                  <c:v>6.4614613265500704</c:v>
                </c:pt>
                <c:pt idx="22">
                  <c:v>6.3</c:v>
                </c:pt>
              </c:numCache>
            </c:numRef>
          </c:val>
        </c:ser>
        <c:ser>
          <c:idx val="1"/>
          <c:order val="1"/>
          <c:tx>
            <c:v>Purchasing power parity dollar/yuan</c:v>
          </c:tx>
          <c:spPr>
            <a:ln w="38100">
              <a:solidFill>
                <a:srgbClr val="000000"/>
              </a:solidFill>
              <a:prstDash val="solid"/>
            </a:ln>
          </c:spPr>
          <c:marker>
            <c:symbol val="triangle"/>
            <c:size val="8"/>
            <c:spPr>
              <a:solidFill>
                <a:srgbClr val="FFFFFF"/>
              </a:solidFill>
              <a:ln>
                <a:solidFill>
                  <a:srgbClr val="000000"/>
                </a:solidFill>
                <a:prstDash val="solid"/>
              </a:ln>
            </c:spPr>
          </c:marker>
          <c:val>
            <c:numRef>
              <c:f>'TS1.7'!$R$8:$R$30</c:f>
              <c:numCache>
                <c:formatCode>0.00</c:formatCode>
                <c:ptCount val="23"/>
                <c:pt idx="0">
                  <c:v>2.068711717724832</c:v>
                </c:pt>
                <c:pt idx="1">
                  <c:v>2.137756991572457</c:v>
                </c:pt>
                <c:pt idx="2">
                  <c:v>2.2661220638269879</c:v>
                </c:pt>
                <c:pt idx="3">
                  <c:v>2.5528186832638924</c:v>
                </c:pt>
                <c:pt idx="4">
                  <c:v>3.0174519730198885</c:v>
                </c:pt>
                <c:pt idx="5">
                  <c:v>3.3539097583374051</c:v>
                </c:pt>
                <c:pt idx="6">
                  <c:v>3.5076356128895778</c:v>
                </c:pt>
                <c:pt idx="7">
                  <c:v>3.4933587736096521</c:v>
                </c:pt>
                <c:pt idx="8">
                  <c:v>3.415386158654846</c:v>
                </c:pt>
                <c:pt idx="9">
                  <c:v>3.3237938227771888</c:v>
                </c:pt>
                <c:pt idx="10">
                  <c:v>3.3204915351807016</c:v>
                </c:pt>
                <c:pt idx="11">
                  <c:v>3.3135363102946123</c:v>
                </c:pt>
                <c:pt idx="12">
                  <c:v>3.2796364226336947</c:v>
                </c:pt>
                <c:pt idx="13">
                  <c:v>3.2958593000093326</c:v>
                </c:pt>
                <c:pt idx="14">
                  <c:v>3.4273385528804829</c:v>
                </c:pt>
                <c:pt idx="15">
                  <c:v>3.44758984310785</c:v>
                </c:pt>
                <c:pt idx="16">
                  <c:v>3.466278585495246</c:v>
                </c:pt>
                <c:pt idx="17">
                  <c:v>3.6246999961744075</c:v>
                </c:pt>
                <c:pt idx="18">
                  <c:v>3.8228130482714548</c:v>
                </c:pt>
                <c:pt idx="19">
                  <c:v>3.7601432526626932</c:v>
                </c:pt>
                <c:pt idx="20">
                  <c:v>3.9657766619525172</c:v>
                </c:pt>
                <c:pt idx="21">
                  <c:v>4.1556766757251946</c:v>
                </c:pt>
                <c:pt idx="22">
                  <c:v>4.2</c:v>
                </c:pt>
              </c:numCache>
            </c:numRef>
          </c:val>
        </c:ser>
        <c:marker val="1"/>
        <c:axId val="191183104"/>
        <c:axId val="191190528"/>
      </c:lineChart>
      <c:catAx>
        <c:axId val="191183104"/>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Calibri"/>
                    <a:ea typeface="Calibri"/>
                    <a:cs typeface="Calibri"/>
                  </a:defRPr>
                </a:pPr>
                <a:r>
                  <a:rPr lang="en-US" sz="1200" b="0" i="0" u="none" strike="noStrike" baseline="0">
                    <a:latin typeface="Calibri"/>
                    <a:ea typeface="Calibri"/>
                    <a:cs typeface="Calibri"/>
                  </a:rPr>
                  <a:t>In 2012, 1 dollar was worth around 6 yuans according to current exchange rate, but 4 yuans </a:t>
                </a:r>
                <a:r>
                  <a:rPr lang="en-US" sz="1200" b="0" i="0" u="none" strike="noStrike" baseline="0">
                    <a:solidFill>
                      <a:srgbClr val="000000"/>
                    </a:solidFill>
                    <a:latin typeface="Calibri"/>
                    <a:ea typeface="Calibri"/>
                    <a:cs typeface="Calibri"/>
                  </a:rPr>
                  <a:t>in purchasing power parity</a:t>
                </a:r>
                <a:r>
                  <a:rPr lang="en-US" sz="1200" b="0" i="0" u="none" strike="noStrike" baseline="0">
                    <a:solidFill>
                      <a:srgbClr val="000000"/>
                    </a:solidFill>
                    <a:latin typeface="Arial"/>
                    <a:ea typeface="Arial"/>
                    <a:cs typeface="Arial"/>
                  </a:rPr>
                  <a:t>.  </a:t>
                </a:r>
                <a:r>
                  <a:rPr lang="en-US" sz="1200" b="0" i="0" u="none" strike="noStrike" baseline="0">
                    <a:latin typeface="Calibri"/>
                    <a:ea typeface="Calibri"/>
                    <a:cs typeface="Calibri"/>
                  </a:rPr>
                  <a:t>Sources and series: see piketty.pse.ens.fr/capital21c </a:t>
                </a:r>
              </a:p>
            </c:rich>
          </c:tx>
          <c:layout>
            <c:manualLayout>
              <c:xMode val="edge"/>
              <c:yMode val="edge"/>
              <c:x val="0.11916304744418212"/>
              <c:y val="0.91713683023895298"/>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91190528"/>
        <c:crossesAt val="0"/>
        <c:auto val="1"/>
        <c:lblAlgn val="ctr"/>
        <c:lblOffset val="100"/>
        <c:tickLblSkip val="2"/>
        <c:tickMarkSkip val="1"/>
      </c:catAx>
      <c:valAx>
        <c:axId val="191190528"/>
        <c:scaling>
          <c:orientation val="minMax"/>
          <c:max val="10"/>
          <c:min val="1"/>
        </c:scaling>
        <c:axPos val="l"/>
        <c:majorGridlines>
          <c:spPr>
            <a:ln w="3175">
              <a:solidFill>
                <a:srgbClr val="000000"/>
              </a:solidFill>
              <a:prstDash val="sysDash"/>
            </a:ln>
          </c:spPr>
        </c:majorGridlines>
        <c:numFmt formatCode="[$¥-478]#,##0.0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91183104"/>
        <c:crosses val="autoZero"/>
        <c:crossBetween val="midCat"/>
        <c:majorUnit val="1"/>
        <c:minorUnit val="1"/>
      </c:valAx>
      <c:spPr>
        <a:solidFill>
          <a:srgbClr val="FFFFFF"/>
        </a:solidFill>
        <a:ln w="25400">
          <a:noFill/>
        </a:ln>
      </c:spPr>
    </c:plotArea>
    <c:legend>
      <c:legendPos val="r"/>
      <c:layout>
        <c:manualLayout>
          <c:xMode val="edge"/>
          <c:yMode val="edge"/>
          <c:x val="0.33083824723703337"/>
          <c:y val="0.3781320989973872"/>
          <c:w val="0.3772455068676952"/>
          <c:h val="0.18906604949869321"/>
        </c:manualLayout>
      </c:layout>
      <c:spPr>
        <a:solidFill>
          <a:srgbClr val="FFFFFF"/>
        </a:solidFill>
        <a:ln w="3175">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fr-FR"/>
    </a:p>
  </c:txPr>
</c:chartSpace>
</file>

<file path=xl/charts/chart1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S1.5b. </a:t>
            </a:r>
            <a:r>
              <a:rPr lang="en-US" sz="1600" b="1" i="0" u="none" strike="noStrike" baseline="0">
                <a:effectLst/>
              </a:rPr>
              <a:t>Exchange rate and purchasing power parity</a:t>
            </a:r>
            <a:r>
              <a:rPr lang="en-US" sz="1600" b="1" i="0" u="none" strike="noStrike" baseline="0"/>
              <a:t> </a:t>
            </a:r>
            <a:r>
              <a:rPr lang="fr-FR"/>
              <a:t>: dollar/</a:t>
            </a:r>
            <a:r>
              <a:rPr lang="ro-RO"/>
              <a:t>rupee</a:t>
            </a:r>
            <a:endParaRPr lang="fr-FR"/>
          </a:p>
        </c:rich>
      </c:tx>
      <c:layout>
        <c:manualLayout>
          <c:xMode val="edge"/>
          <c:yMode val="edge"/>
          <c:x val="0.16000011752262311"/>
          <c:y val="0"/>
        </c:manualLayout>
      </c:layout>
      <c:spPr>
        <a:noFill/>
        <a:ln w="25400">
          <a:noFill/>
        </a:ln>
      </c:spPr>
    </c:title>
    <c:plotArea>
      <c:layout>
        <c:manualLayout>
          <c:layoutTarget val="inner"/>
          <c:xMode val="edge"/>
          <c:yMode val="edge"/>
          <c:x val="8.6253369272237271E-2"/>
          <c:y val="0.11217510259917902"/>
          <c:w val="0.87511230907457305"/>
          <c:h val="0.76196990424076605"/>
        </c:manualLayout>
      </c:layout>
      <c:lineChart>
        <c:grouping val="standard"/>
        <c:ser>
          <c:idx val="0"/>
          <c:order val="0"/>
          <c:tx>
            <c:v>Exchange rate dollar/rupee</c:v>
          </c:tx>
          <c:spPr>
            <a:ln w="38100">
              <a:solidFill>
                <a:srgbClr val="000000"/>
              </a:solidFill>
              <a:prstDash val="solid"/>
            </a:ln>
          </c:spPr>
          <c:marker>
            <c:symbol val="square"/>
            <c:size val="7"/>
            <c:spPr>
              <a:solidFill>
                <a:srgbClr val="000000"/>
              </a:solidFill>
              <a:ln>
                <a:solidFill>
                  <a:srgbClr val="000000"/>
                </a:solidFill>
                <a:prstDash val="solid"/>
              </a:ln>
            </c:spPr>
          </c:marker>
          <c:cat>
            <c:numRef>
              <c:f>'TS1.7'!$A$8:$A$30</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'TS1.7'!$S$8:$S$30</c:f>
              <c:numCache>
                <c:formatCode>0.00</c:formatCode>
                <c:ptCount val="23"/>
                <c:pt idx="0">
                  <c:v>17.948499999999999</c:v>
                </c:pt>
                <c:pt idx="1">
                  <c:v>24.518583333333336</c:v>
                </c:pt>
                <c:pt idx="2">
                  <c:v>26.411333333333328</c:v>
                </c:pt>
                <c:pt idx="3">
                  <c:v>31.364333333333335</c:v>
                </c:pt>
                <c:pt idx="4">
                  <c:v>31.397749999999998</c:v>
                </c:pt>
                <c:pt idx="5">
                  <c:v>33.462250000000004</c:v>
                </c:pt>
                <c:pt idx="6">
                  <c:v>35.50083333333334</c:v>
                </c:pt>
                <c:pt idx="7">
                  <c:v>37.158333333333339</c:v>
                </c:pt>
                <c:pt idx="8">
                  <c:v>42.062166666666663</c:v>
                </c:pt>
                <c:pt idx="9">
                  <c:v>43.334166666666675</c:v>
                </c:pt>
                <c:pt idx="10">
                  <c:v>45.685499999999998</c:v>
                </c:pt>
                <c:pt idx="11">
                  <c:v>47.693583333333343</c:v>
                </c:pt>
                <c:pt idx="12">
                  <c:v>48.406083333333335</c:v>
                </c:pt>
                <c:pt idx="13">
                  <c:v>45.952500000000001</c:v>
                </c:pt>
                <c:pt idx="14">
                  <c:v>44.931750000000001</c:v>
                </c:pt>
                <c:pt idx="15">
                  <c:v>44.273483333333331</c:v>
                </c:pt>
                <c:pt idx="16">
                  <c:v>45.249500000000005</c:v>
                </c:pt>
                <c:pt idx="17">
                  <c:v>40.260666666666658</c:v>
                </c:pt>
                <c:pt idx="18">
                  <c:v>45.993616666666668</c:v>
                </c:pt>
                <c:pt idx="19">
                  <c:v>47.443649999999998</c:v>
                </c:pt>
                <c:pt idx="20">
                  <c:v>45.562191666666671</c:v>
                </c:pt>
                <c:pt idx="21">
                  <c:v>47.921449999999993</c:v>
                </c:pt>
                <c:pt idx="22">
                  <c:v>52</c:v>
                </c:pt>
              </c:numCache>
            </c:numRef>
          </c:val>
        </c:ser>
        <c:ser>
          <c:idx val="1"/>
          <c:order val="1"/>
          <c:tx>
            <c:v>Purchasing power parity dollar/rupee</c:v>
          </c:tx>
          <c:spPr>
            <a:ln w="38100">
              <a:solidFill>
                <a:srgbClr val="000000"/>
              </a:solidFill>
              <a:prstDash val="solid"/>
            </a:ln>
          </c:spPr>
          <c:marker>
            <c:symbol val="triangle"/>
            <c:size val="8"/>
            <c:spPr>
              <a:solidFill>
                <a:srgbClr val="FFFFFF"/>
              </a:solidFill>
              <a:ln>
                <a:solidFill>
                  <a:srgbClr val="000000"/>
                </a:solidFill>
                <a:prstDash val="solid"/>
              </a:ln>
            </c:spPr>
          </c:marker>
          <c:val>
            <c:numRef>
              <c:f>'TS1.7'!$T$8:$T$30</c:f>
              <c:numCache>
                <c:formatCode>0.00</c:formatCode>
                <c:ptCount val="23"/>
                <c:pt idx="0">
                  <c:v>7.6781463407097599</c:v>
                </c:pt>
                <c:pt idx="1">
                  <c:v>8.4469726792767261</c:v>
                </c:pt>
                <c:pt idx="2">
                  <c:v>9.0143840219378131</c:v>
                </c:pt>
                <c:pt idx="3">
                  <c:v>9.6909010862588598</c:v>
                </c:pt>
                <c:pt idx="4">
                  <c:v>10.445386489974293</c:v>
                </c:pt>
                <c:pt idx="5">
                  <c:v>11.133016710882687</c:v>
                </c:pt>
                <c:pt idx="6">
                  <c:v>11.767966132461591</c:v>
                </c:pt>
                <c:pt idx="7">
                  <c:v>12.293108876721607</c:v>
                </c:pt>
                <c:pt idx="8">
                  <c:v>13.093858708259454</c:v>
                </c:pt>
                <c:pt idx="9">
                  <c:v>13.275409455035032</c:v>
                </c:pt>
                <c:pt idx="10">
                  <c:v>13.469185766824125</c:v>
                </c:pt>
                <c:pt idx="11">
                  <c:v>13.58989257047249</c:v>
                </c:pt>
                <c:pt idx="12">
                  <c:v>13.869101784067297</c:v>
                </c:pt>
                <c:pt idx="13">
                  <c:v>14.111055064921466</c:v>
                </c:pt>
                <c:pt idx="14">
                  <c:v>14.539403828071794</c:v>
                </c:pt>
                <c:pt idx="15">
                  <c:v>14.6685416787482</c:v>
                </c:pt>
                <c:pt idx="16">
                  <c:v>15.122781877740561</c:v>
                </c:pt>
                <c:pt idx="17">
                  <c:v>15.542689447851791</c:v>
                </c:pt>
                <c:pt idx="18">
                  <c:v>16.524004801540215</c:v>
                </c:pt>
                <c:pt idx="19">
                  <c:v>17.325337466546713</c:v>
                </c:pt>
                <c:pt idx="20">
                  <c:v>18.580517300094183</c:v>
                </c:pt>
                <c:pt idx="21">
                  <c:v>19.545506633270428</c:v>
                </c:pt>
                <c:pt idx="22">
                  <c:v>20.5</c:v>
                </c:pt>
              </c:numCache>
            </c:numRef>
          </c:val>
        </c:ser>
        <c:marker val="1"/>
        <c:axId val="191469056"/>
        <c:axId val="191488768"/>
      </c:lineChart>
      <c:catAx>
        <c:axId val="191469056"/>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Arial"/>
                    <a:ea typeface="Arial"/>
                    <a:cs typeface="Arial"/>
                  </a:rPr>
                  <a:t>In 2012, a dollar was worth around 50 rupees according to current exchange rate, but 20 in purchasing power parity. </a:t>
                </a:r>
              </a:p>
              <a:p>
                <a:pPr>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ea typeface="Calibri"/>
                    <a:cs typeface="Calibri"/>
                  </a:rPr>
                  <a:t>Sources and series: see piketty.pse.ens.fr/capital21c </a:t>
                </a:r>
              </a:p>
            </c:rich>
          </c:tx>
          <c:layout>
            <c:manualLayout>
              <c:xMode val="edge"/>
              <c:yMode val="edge"/>
              <c:x val="0.11949688565048802"/>
              <c:y val="0.93622559652928472"/>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91488768"/>
        <c:crossesAt val="0"/>
        <c:auto val="1"/>
        <c:lblAlgn val="ctr"/>
        <c:lblOffset val="100"/>
        <c:tickLblSkip val="2"/>
        <c:tickMarkSkip val="1"/>
      </c:catAx>
      <c:valAx>
        <c:axId val="191488768"/>
        <c:scaling>
          <c:orientation val="minMax"/>
          <c:max val="60"/>
          <c:min val="0"/>
        </c:scaling>
        <c:axPos val="l"/>
        <c:majorGridlines>
          <c:spPr>
            <a:ln w="3175">
              <a:solidFill>
                <a:srgbClr val="000000"/>
              </a:solidFill>
              <a:prstDash val="sysDash"/>
            </a:ln>
          </c:spPr>
        </c:majorGridlines>
        <c:numFmt formatCode="[$Rs.-4009]\ #,##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91469056"/>
        <c:crosses val="autoZero"/>
        <c:crossBetween val="midCat"/>
        <c:majorUnit val="10"/>
        <c:minorUnit val="10"/>
      </c:valAx>
      <c:spPr>
        <a:solidFill>
          <a:srgbClr val="FFFFFF"/>
        </a:solidFill>
        <a:ln w="25400">
          <a:noFill/>
        </a:ln>
      </c:spPr>
    </c:plotArea>
    <c:legend>
      <c:legendPos val="r"/>
      <c:layout>
        <c:manualLayout>
          <c:xMode val="edge"/>
          <c:yMode val="edge"/>
          <c:x val="0.44910177459160899"/>
          <c:y val="0.35990896203050537"/>
          <c:w val="0.40568856504877238"/>
          <c:h val="0.18906604949869418"/>
        </c:manualLayout>
      </c:layout>
      <c:spPr>
        <a:solidFill>
          <a:srgbClr val="FFFFFF"/>
        </a:solidFill>
        <a:ln w="3175">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fr-FR"/>
    </a:p>
  </c:txPr>
</c:chartSpace>
</file>

<file path=xl/charts/chart1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S1.5c. </a:t>
            </a:r>
            <a:r>
              <a:rPr lang="en-US" sz="1600" b="1" i="0" u="none" strike="noStrike" baseline="0">
                <a:effectLst/>
              </a:rPr>
              <a:t>Exchange rate and purchasing power parity</a:t>
            </a:r>
            <a:r>
              <a:rPr lang="fr-FR"/>
              <a:t>: dollar/yen </a:t>
            </a:r>
          </a:p>
        </c:rich>
      </c:tx>
      <c:layout>
        <c:manualLayout>
          <c:xMode val="edge"/>
          <c:yMode val="edge"/>
          <c:x val="0.160000117698292"/>
          <c:y val="0"/>
        </c:manualLayout>
      </c:layout>
      <c:spPr>
        <a:noFill/>
        <a:ln w="25400">
          <a:noFill/>
        </a:ln>
      </c:spPr>
    </c:title>
    <c:plotArea>
      <c:layout>
        <c:manualLayout>
          <c:layoutTarget val="inner"/>
          <c:xMode val="edge"/>
          <c:yMode val="edge"/>
          <c:x val="0.12309074573225515"/>
          <c:y val="0.10396716826265402"/>
          <c:w val="0.84366576819407046"/>
          <c:h val="0.76333789329685442"/>
        </c:manualLayout>
      </c:layout>
      <c:lineChart>
        <c:grouping val="standard"/>
        <c:ser>
          <c:idx val="0"/>
          <c:order val="0"/>
          <c:tx>
            <c:v>Exchange rate dollar/yen</c:v>
          </c:tx>
          <c:spPr>
            <a:ln w="38100">
              <a:solidFill>
                <a:srgbClr val="000000"/>
              </a:solidFill>
              <a:prstDash val="solid"/>
            </a:ln>
          </c:spPr>
          <c:marker>
            <c:symbol val="square"/>
            <c:size val="7"/>
            <c:spPr>
              <a:solidFill>
                <a:srgbClr val="000000"/>
              </a:solidFill>
              <a:ln>
                <a:solidFill>
                  <a:srgbClr val="000000"/>
                </a:solidFill>
                <a:prstDash val="solid"/>
              </a:ln>
            </c:spPr>
          </c:marker>
          <c:cat>
            <c:numRef>
              <c:f>'TS1.7'!$A$8:$A$30</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'TS1.7'!$U$8:$U$30</c:f>
              <c:numCache>
                <c:formatCode>0.00</c:formatCode>
                <c:ptCount val="23"/>
                <c:pt idx="0">
                  <c:v>144.792</c:v>
                </c:pt>
                <c:pt idx="1">
                  <c:v>134.70699999999999</c:v>
                </c:pt>
                <c:pt idx="2">
                  <c:v>126.651</c:v>
                </c:pt>
                <c:pt idx="3">
                  <c:v>111.19799999999999</c:v>
                </c:pt>
                <c:pt idx="4">
                  <c:v>102.208</c:v>
                </c:pt>
                <c:pt idx="5">
                  <c:v>94.059600000000003</c:v>
                </c:pt>
                <c:pt idx="6">
                  <c:v>108.779</c:v>
                </c:pt>
                <c:pt idx="7">
                  <c:v>120.991</c:v>
                </c:pt>
                <c:pt idx="8">
                  <c:v>130.905</c:v>
                </c:pt>
                <c:pt idx="9">
                  <c:v>113.907</c:v>
                </c:pt>
                <c:pt idx="10">
                  <c:v>107.765</c:v>
                </c:pt>
                <c:pt idx="11">
                  <c:v>121.529</c:v>
                </c:pt>
                <c:pt idx="12">
                  <c:v>125.38800000000001</c:v>
                </c:pt>
                <c:pt idx="13">
                  <c:v>115.93300000000001</c:v>
                </c:pt>
                <c:pt idx="14">
                  <c:v>108.193</c:v>
                </c:pt>
                <c:pt idx="15">
                  <c:v>110.218</c:v>
                </c:pt>
                <c:pt idx="16">
                  <c:v>116.29900000000001</c:v>
                </c:pt>
                <c:pt idx="17">
                  <c:v>117.754</c:v>
                </c:pt>
                <c:pt idx="18">
                  <c:v>103.35899999999999</c:v>
                </c:pt>
                <c:pt idx="19">
                  <c:v>93.570099999999996</c:v>
                </c:pt>
                <c:pt idx="20">
                  <c:v>87.779899999999998</c:v>
                </c:pt>
                <c:pt idx="21">
                  <c:v>79.807000000000002</c:v>
                </c:pt>
                <c:pt idx="22">
                  <c:v>78</c:v>
                </c:pt>
              </c:numCache>
            </c:numRef>
          </c:val>
        </c:ser>
        <c:ser>
          <c:idx val="1"/>
          <c:order val="1"/>
          <c:tx>
            <c:v>Purchasing power parity dollar/yen</c:v>
          </c:tx>
          <c:spPr>
            <a:ln w="38100">
              <a:solidFill>
                <a:srgbClr val="000000"/>
              </a:solidFill>
              <a:prstDash val="solid"/>
            </a:ln>
          </c:spPr>
          <c:marker>
            <c:symbol val="triangle"/>
            <c:size val="8"/>
            <c:spPr>
              <a:solidFill>
                <a:srgbClr val="FFFFFF"/>
              </a:solidFill>
              <a:ln>
                <a:solidFill>
                  <a:srgbClr val="000000"/>
                </a:solidFill>
                <a:prstDash val="solid"/>
              </a:ln>
            </c:spPr>
          </c:marker>
          <c:val>
            <c:numRef>
              <c:f>'TS1.7'!$V$8:$V$30</c:f>
              <c:numCache>
                <c:formatCode>0.00</c:formatCode>
                <c:ptCount val="23"/>
                <c:pt idx="0">
                  <c:v>189.39662519999999</c:v>
                </c:pt>
                <c:pt idx="1">
                  <c:v>187.6799187</c:v>
                </c:pt>
                <c:pt idx="2">
                  <c:v>186.23773310000001</c:v>
                </c:pt>
                <c:pt idx="3">
                  <c:v>183.034516</c:v>
                </c:pt>
                <c:pt idx="4">
                  <c:v>179.49045620000001</c:v>
                </c:pt>
                <c:pt idx="5">
                  <c:v>174.96709569999999</c:v>
                </c:pt>
                <c:pt idx="6">
                  <c:v>170.60065900000001</c:v>
                </c:pt>
                <c:pt idx="7">
                  <c:v>168.52177639999999</c:v>
                </c:pt>
                <c:pt idx="8">
                  <c:v>166.58061670000001</c:v>
                </c:pt>
                <c:pt idx="9">
                  <c:v>162.03574</c:v>
                </c:pt>
                <c:pt idx="10">
                  <c:v>154.75205310000001</c:v>
                </c:pt>
                <c:pt idx="11">
                  <c:v>149.46035549999999</c:v>
                </c:pt>
                <c:pt idx="12">
                  <c:v>143.7742045</c:v>
                </c:pt>
                <c:pt idx="13">
                  <c:v>139.69427619999999</c:v>
                </c:pt>
                <c:pt idx="14">
                  <c:v>134.41219390000001</c:v>
                </c:pt>
                <c:pt idx="15">
                  <c:v>129.5519548</c:v>
                </c:pt>
                <c:pt idx="16">
                  <c:v>124.7201831</c:v>
                </c:pt>
                <c:pt idx="17">
                  <c:v>120.31182269999999</c:v>
                </c:pt>
                <c:pt idx="18">
                  <c:v>116.8458138</c:v>
                </c:pt>
                <c:pt idx="19">
                  <c:v>115.037877517</c:v>
                </c:pt>
                <c:pt idx="20">
                  <c:v>111.35566122900001</c:v>
                </c:pt>
                <c:pt idx="21">
                  <c:v>106.827024057</c:v>
                </c:pt>
                <c:pt idx="22">
                  <c:v>105</c:v>
                </c:pt>
              </c:numCache>
            </c:numRef>
          </c:val>
        </c:ser>
        <c:marker val="1"/>
        <c:axId val="191648512"/>
        <c:axId val="191664128"/>
      </c:lineChart>
      <c:catAx>
        <c:axId val="191648512"/>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Calibri"/>
                    <a:ea typeface="Calibri"/>
                    <a:cs typeface="Calibri"/>
                  </a:defRPr>
                </a:pPr>
                <a:r>
                  <a:rPr lang="en-US" sz="1050" b="0" i="0" u="none" strike="noStrike" baseline="0">
                    <a:solidFill>
                      <a:srgbClr val="000000"/>
                    </a:solidFill>
                    <a:latin typeface="Arial"/>
                    <a:ea typeface="Arial"/>
                    <a:cs typeface="Arial"/>
                  </a:rPr>
                  <a:t>In 2012, 1 dollar was worth around 80 yens </a:t>
                </a:r>
                <a:r>
                  <a:rPr lang="en-US" sz="1050" b="0" i="0" u="none" strike="noStrike" baseline="0">
                    <a:solidFill>
                      <a:srgbClr val="000000"/>
                    </a:solidFill>
                    <a:latin typeface="Calibri"/>
                    <a:ea typeface="Calibri"/>
                    <a:cs typeface="Calibri"/>
                  </a:rPr>
                  <a:t>according to current exchange rate</a:t>
                </a:r>
                <a:r>
                  <a:rPr lang="en-US" sz="1050" b="0" i="0" u="none" strike="noStrike" baseline="0">
                    <a:solidFill>
                      <a:srgbClr val="000000"/>
                    </a:solidFill>
                    <a:latin typeface="Arial"/>
                    <a:ea typeface="Arial"/>
                    <a:cs typeface="Arial"/>
                  </a:rPr>
                  <a:t>, but 110 </a:t>
                </a:r>
                <a:r>
                  <a:rPr lang="en-US" sz="1200" b="0" i="0" u="none" strike="noStrike" baseline="0">
                    <a:latin typeface="Calibri"/>
                    <a:ea typeface="Calibri"/>
                    <a:cs typeface="Calibri"/>
                  </a:rPr>
                  <a:t>in purchasing power parity. </a:t>
                </a:r>
              </a:p>
              <a:p>
                <a:pPr>
                  <a:defRPr sz="1000" b="0" i="0" u="none" strike="noStrike" baseline="0">
                    <a:solidFill>
                      <a:srgbClr val="000000"/>
                    </a:solidFill>
                    <a:latin typeface="Calibri"/>
                    <a:ea typeface="Calibri"/>
                    <a:cs typeface="Calibri"/>
                  </a:defRPr>
                </a:pPr>
                <a:r>
                  <a:rPr lang="en-US" sz="1050" b="0" i="0" u="none" strike="noStrike" baseline="0">
                    <a:solidFill>
                      <a:srgbClr val="000000"/>
                    </a:solidFill>
                    <a:latin typeface="Calibri"/>
                    <a:ea typeface="Calibri"/>
                    <a:cs typeface="Calibri"/>
                  </a:rPr>
                  <a:t>Sources and series: see piketty.pse.ens.fr/capital21c </a:t>
                </a:r>
              </a:p>
            </c:rich>
          </c:tx>
          <c:layout>
            <c:manualLayout>
              <c:xMode val="edge"/>
              <c:yMode val="edge"/>
              <c:x val="0.14465414356837711"/>
              <c:y val="0.93232121201769558"/>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91664128"/>
        <c:crossesAt val="0"/>
        <c:auto val="1"/>
        <c:lblAlgn val="ctr"/>
        <c:lblOffset val="100"/>
        <c:tickLblSkip val="2"/>
        <c:tickMarkSkip val="1"/>
      </c:catAx>
      <c:valAx>
        <c:axId val="191664128"/>
        <c:scaling>
          <c:orientation val="minMax"/>
          <c:max val="200"/>
          <c:min val="60"/>
        </c:scaling>
        <c:axPos val="l"/>
        <c:majorGridlines>
          <c:spPr>
            <a:ln w="3175">
              <a:solidFill>
                <a:srgbClr val="000000"/>
              </a:solidFill>
              <a:prstDash val="sysDash"/>
            </a:ln>
          </c:spPr>
        </c:majorGridlines>
        <c:numFmt formatCode="[$¥-411]#,##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91648512"/>
        <c:crosses val="autoZero"/>
        <c:crossBetween val="midCat"/>
        <c:majorUnit val="20"/>
        <c:minorUnit val="10"/>
      </c:valAx>
      <c:spPr>
        <a:solidFill>
          <a:srgbClr val="FFFFFF"/>
        </a:solidFill>
        <a:ln w="25400">
          <a:noFill/>
        </a:ln>
      </c:spPr>
    </c:plotArea>
    <c:legend>
      <c:legendPos val="r"/>
      <c:layout>
        <c:manualLayout>
          <c:xMode val="edge"/>
          <c:yMode val="edge"/>
          <c:x val="0.53139684333180304"/>
          <c:y val="0.132657010606863"/>
          <c:w val="0.40568859385850337"/>
          <c:h val="0.18906604949869321"/>
        </c:manualLayout>
      </c:layout>
      <c:spPr>
        <a:solidFill>
          <a:srgbClr val="FFFFFF"/>
        </a:solidFill>
        <a:ln w="3175">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fr-FR"/>
    </a:p>
  </c:txPr>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1.2. The</a:t>
            </a:r>
            <a:r>
              <a:rPr lang="fr-FR" baseline="0"/>
              <a:t> distribution of world population </a:t>
            </a:r>
            <a:r>
              <a:rPr lang="fr-FR"/>
              <a:t>1700-2012</a:t>
            </a:r>
          </a:p>
        </c:rich>
      </c:tx>
      <c:layout>
        <c:manualLayout>
          <c:xMode val="edge"/>
          <c:yMode val="edge"/>
          <c:x val="0.14371255723079501"/>
          <c:y val="1.5250482518318611E-2"/>
        </c:manualLayout>
      </c:layout>
      <c:spPr>
        <a:noFill/>
        <a:ln w="25400">
          <a:noFill/>
        </a:ln>
      </c:spPr>
    </c:title>
    <c:plotArea>
      <c:layout>
        <c:manualLayout>
          <c:layoutTarget val="inner"/>
          <c:xMode val="edge"/>
          <c:yMode val="edge"/>
          <c:x val="0.11141060197664006"/>
          <c:y val="7.2503419972640246E-2"/>
          <c:w val="0.84456424079065529"/>
          <c:h val="0.78385772913816698"/>
        </c:manualLayout>
      </c:layout>
      <c:areaChart>
        <c:grouping val="stacked"/>
        <c:ser>
          <c:idx val="1"/>
          <c:order val="0"/>
          <c:tx>
            <c:v>Europe</c:v>
          </c:tx>
          <c:spPr>
            <a:solidFill>
              <a:srgbClr val="000000"/>
            </a:solidFill>
            <a:ln w="25400">
              <a:noFill/>
            </a:ln>
          </c:spPr>
          <c:cat>
            <c:numRef>
              <c:f>'TS1.2'!$A$11:$A$18</c:f>
              <c:numCache>
                <c:formatCode>General</c:formatCode>
                <c:ptCount val="8"/>
                <c:pt idx="0">
                  <c:v>1700</c:v>
                </c:pt>
                <c:pt idx="1">
                  <c:v>1820</c:v>
                </c:pt>
                <c:pt idx="2">
                  <c:v>1870</c:v>
                </c:pt>
                <c:pt idx="3">
                  <c:v>1913</c:v>
                </c:pt>
                <c:pt idx="4">
                  <c:v>1950</c:v>
                </c:pt>
                <c:pt idx="5">
                  <c:v>1970</c:v>
                </c:pt>
                <c:pt idx="6">
                  <c:v>1990</c:v>
                </c:pt>
                <c:pt idx="7">
                  <c:v>2012</c:v>
                </c:pt>
              </c:numCache>
            </c:numRef>
          </c:cat>
          <c:val>
            <c:numRef>
              <c:f>'TS1.2'!$C$11:$C$18</c:f>
              <c:numCache>
                <c:formatCode>0%</c:formatCode>
                <c:ptCount val="8"/>
                <c:pt idx="0">
                  <c:v>0.20395011108442296</c:v>
                </c:pt>
                <c:pt idx="1">
                  <c:v>0.20788926660678309</c:v>
                </c:pt>
                <c:pt idx="2">
                  <c:v>0.24870166519528852</c:v>
                </c:pt>
                <c:pt idx="3">
                  <c:v>0.26479892849296277</c:v>
                </c:pt>
                <c:pt idx="4">
                  <c:v>0.21662583180107628</c:v>
                </c:pt>
                <c:pt idx="5">
                  <c:v>0.17833329838060089</c:v>
                </c:pt>
                <c:pt idx="6">
                  <c:v>0.13577825223010767</c:v>
                </c:pt>
                <c:pt idx="7">
                  <c:v>0.10495763609005229</c:v>
                </c:pt>
              </c:numCache>
            </c:numRef>
          </c:val>
        </c:ser>
        <c:ser>
          <c:idx val="0"/>
          <c:order val="1"/>
          <c:tx>
            <c:v>Amérique</c:v>
          </c:tx>
          <c:spPr>
            <a:solidFill>
              <a:srgbClr val="808080"/>
            </a:solidFill>
            <a:ln w="38100">
              <a:solidFill>
                <a:srgbClr val="000000"/>
              </a:solidFill>
              <a:prstDash val="solid"/>
            </a:ln>
          </c:spPr>
          <c:cat>
            <c:numRef>
              <c:f>'TS1.2'!$A$11:$A$18</c:f>
              <c:numCache>
                <c:formatCode>General</c:formatCode>
                <c:ptCount val="8"/>
                <c:pt idx="0">
                  <c:v>1700</c:v>
                </c:pt>
                <c:pt idx="1">
                  <c:v>1820</c:v>
                </c:pt>
                <c:pt idx="2">
                  <c:v>1870</c:v>
                </c:pt>
                <c:pt idx="3">
                  <c:v>1913</c:v>
                </c:pt>
                <c:pt idx="4">
                  <c:v>1950</c:v>
                </c:pt>
                <c:pt idx="5">
                  <c:v>1970</c:v>
                </c:pt>
                <c:pt idx="6">
                  <c:v>1990</c:v>
                </c:pt>
                <c:pt idx="7">
                  <c:v>2012</c:v>
                </c:pt>
              </c:numCache>
            </c:numRef>
          </c:cat>
          <c:val>
            <c:numRef>
              <c:f>'TS1.2'!$D$11:$D$18</c:f>
              <c:numCache>
                <c:formatCode>0%</c:formatCode>
                <c:ptCount val="8"/>
                <c:pt idx="0">
                  <c:v>2.1955624782515042E-2</c:v>
                </c:pt>
                <c:pt idx="1">
                  <c:v>3.1091206094466355E-2</c:v>
                </c:pt>
                <c:pt idx="2">
                  <c:v>6.6175492988041512E-2</c:v>
                </c:pt>
                <c:pt idx="3">
                  <c:v>0.10390209901553032</c:v>
                </c:pt>
                <c:pt idx="4">
                  <c:v>0.13124020071076498</c:v>
                </c:pt>
                <c:pt idx="5">
                  <c:v>0.13873724867373405</c:v>
                </c:pt>
                <c:pt idx="6">
                  <c:v>0.1364747859402296</c:v>
                </c:pt>
                <c:pt idx="7">
                  <c:v>0.13524538692894522</c:v>
                </c:pt>
              </c:numCache>
            </c:numRef>
          </c:val>
        </c:ser>
        <c:ser>
          <c:idx val="3"/>
          <c:order val="2"/>
          <c:tx>
            <c:v>Afrique</c:v>
          </c:tx>
          <c:spPr>
            <a:solidFill>
              <a:srgbClr val="FFFFFF"/>
            </a:solidFill>
            <a:ln w="38100">
              <a:solidFill>
                <a:srgbClr val="000000"/>
              </a:solidFill>
              <a:prstDash val="solid"/>
            </a:ln>
          </c:spPr>
          <c:cat>
            <c:numRef>
              <c:f>'TS1.2'!$A$11:$A$18</c:f>
              <c:numCache>
                <c:formatCode>General</c:formatCode>
                <c:ptCount val="8"/>
                <c:pt idx="0">
                  <c:v>1700</c:v>
                </c:pt>
                <c:pt idx="1">
                  <c:v>1820</c:v>
                </c:pt>
                <c:pt idx="2">
                  <c:v>1870</c:v>
                </c:pt>
                <c:pt idx="3">
                  <c:v>1913</c:v>
                </c:pt>
                <c:pt idx="4">
                  <c:v>1950</c:v>
                </c:pt>
                <c:pt idx="5">
                  <c:v>1970</c:v>
                </c:pt>
                <c:pt idx="6">
                  <c:v>1990</c:v>
                </c:pt>
                <c:pt idx="7">
                  <c:v>2012</c:v>
                </c:pt>
              </c:numCache>
            </c:numRef>
          </c:cat>
          <c:val>
            <c:numRef>
              <c:f>'TS1.2'!$E$11:$E$18</c:f>
              <c:numCache>
                <c:formatCode>0%</c:formatCode>
                <c:ptCount val="8"/>
                <c:pt idx="0">
                  <c:v>0.10121128767668065</c:v>
                </c:pt>
                <c:pt idx="1">
                  <c:v>7.1263734275553631E-2</c:v>
                </c:pt>
                <c:pt idx="2">
                  <c:v>7.0913009315389519E-2</c:v>
                </c:pt>
                <c:pt idx="3">
                  <c:v>6.9549490730833538E-2</c:v>
                </c:pt>
                <c:pt idx="4">
                  <c:v>9.016719231057424E-2</c:v>
                </c:pt>
                <c:pt idx="5">
                  <c:v>9.9128141815841175E-2</c:v>
                </c:pt>
                <c:pt idx="6">
                  <c:v>0.11972032970654804</c:v>
                </c:pt>
                <c:pt idx="7">
                  <c:v>0.15174073095864968</c:v>
                </c:pt>
              </c:numCache>
            </c:numRef>
          </c:val>
        </c:ser>
        <c:ser>
          <c:idx val="2"/>
          <c:order val="3"/>
          <c:tx>
            <c:v>Asie</c:v>
          </c:tx>
          <c:spPr>
            <a:solidFill>
              <a:srgbClr val="C0C0C0"/>
            </a:solidFill>
            <a:ln w="25400">
              <a:solidFill>
                <a:srgbClr val="000000"/>
              </a:solidFill>
              <a:prstDash val="solid"/>
            </a:ln>
          </c:spPr>
          <c:cat>
            <c:numRef>
              <c:f>'TS1.2'!$A$11:$A$18</c:f>
              <c:numCache>
                <c:formatCode>General</c:formatCode>
                <c:ptCount val="8"/>
                <c:pt idx="0">
                  <c:v>1700</c:v>
                </c:pt>
                <c:pt idx="1">
                  <c:v>1820</c:v>
                </c:pt>
                <c:pt idx="2">
                  <c:v>1870</c:v>
                </c:pt>
                <c:pt idx="3">
                  <c:v>1913</c:v>
                </c:pt>
                <c:pt idx="4">
                  <c:v>1950</c:v>
                </c:pt>
                <c:pt idx="5">
                  <c:v>1970</c:v>
                </c:pt>
                <c:pt idx="6">
                  <c:v>1990</c:v>
                </c:pt>
                <c:pt idx="7">
                  <c:v>2012</c:v>
                </c:pt>
              </c:numCache>
            </c:numRef>
          </c:cat>
          <c:val>
            <c:numRef>
              <c:f>'TS1.2'!$F$11:$F$18</c:f>
              <c:numCache>
                <c:formatCode>0%</c:formatCode>
                <c:ptCount val="8"/>
                <c:pt idx="0">
                  <c:v>0.67288297645638151</c:v>
                </c:pt>
                <c:pt idx="1">
                  <c:v>0.68975579302319678</c:v>
                </c:pt>
                <c:pt idx="2">
                  <c:v>0.61420983250128047</c:v>
                </c:pt>
                <c:pt idx="3">
                  <c:v>0.56174948176067341</c:v>
                </c:pt>
                <c:pt idx="4">
                  <c:v>0.56196677517758431</c:v>
                </c:pt>
                <c:pt idx="5">
                  <c:v>0.5838013111298237</c:v>
                </c:pt>
                <c:pt idx="6">
                  <c:v>0.60802663212311459</c:v>
                </c:pt>
                <c:pt idx="7">
                  <c:v>0.60805624602235275</c:v>
                </c:pt>
              </c:numCache>
            </c:numRef>
          </c:val>
        </c:ser>
        <c:axId val="175380736"/>
        <c:axId val="175382912"/>
      </c:areaChart>
      <c:catAx>
        <c:axId val="175380736"/>
        <c:scaling>
          <c:orientation val="minMax"/>
        </c:scaling>
        <c:axPos val="b"/>
        <c:majorGridlines>
          <c:spPr>
            <a:ln w="12700">
              <a:solidFill>
                <a:srgbClr val="000000"/>
              </a:solidFill>
              <a:prstDash val="sysDash"/>
            </a:ln>
          </c:spPr>
        </c:majorGridlines>
        <c:minorGridlines>
          <c:spPr>
            <a:ln w="3175">
              <a:solidFill>
                <a:srgbClr val="000000"/>
              </a:solidFill>
              <a:prstDash val="solid"/>
            </a:ln>
          </c:spPr>
        </c:minorGridlines>
        <c:title>
          <c:tx>
            <c:rich>
              <a:bodyPr/>
              <a:lstStyle/>
              <a:p>
                <a:pPr>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ea typeface="Calibri"/>
                    <a:cs typeface="Calibri"/>
                  </a:rPr>
                  <a:t>Europe's population made 26% of world population in 1913, down to 10% in 2012.</a:t>
                </a: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Arial"/>
                    <a:ea typeface="Arial"/>
                    <a:cs typeface="Arial"/>
                  </a:rPr>
                  <a:t>Sources and series: see piketty.pse.ens.fr/capital21c. </a:t>
                </a:r>
              </a:p>
            </c:rich>
          </c:tx>
          <c:layout>
            <c:manualLayout>
              <c:xMode val="edge"/>
              <c:yMode val="edge"/>
              <c:x val="0.25568117886609493"/>
              <c:y val="0.92282576391617044"/>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382912"/>
        <c:crossesAt val="0"/>
        <c:auto val="1"/>
        <c:lblAlgn val="ctr"/>
        <c:lblOffset val="100"/>
        <c:tickLblSkip val="1"/>
        <c:tickMarkSkip val="1"/>
      </c:catAx>
      <c:valAx>
        <c:axId val="175382912"/>
        <c:scaling>
          <c:orientation val="minMax"/>
          <c:max val="1"/>
          <c:min val="0"/>
        </c:scaling>
        <c:axPos val="l"/>
        <c:majorGridlines>
          <c:spPr>
            <a:ln w="12700">
              <a:solidFill>
                <a:srgbClr val="000000"/>
              </a:solidFill>
              <a:prstDash val="solid"/>
            </a:ln>
          </c:spPr>
        </c:majorGridlines>
        <c:minorGridlines>
          <c:spPr>
            <a:ln w="3175">
              <a:solidFill>
                <a:srgbClr val="000000"/>
              </a:solidFill>
              <a:prstDash val="solid"/>
            </a:ln>
          </c:spPr>
        </c:minorGridlines>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380736"/>
        <c:crosses val="autoZero"/>
        <c:crossBetween val="midCat"/>
        <c:majorUnit val="0.1"/>
        <c:minorUnit val="0.1"/>
      </c:valAx>
      <c:spPr>
        <a:solidFill>
          <a:srgbClr val="FFFFFF"/>
        </a:solidFill>
        <a:ln w="25400">
          <a:noFill/>
        </a:ln>
      </c:spPr>
    </c:plotArea>
    <c:plotVisOnly val="1"/>
    <c:dispBlanksAs val="zero"/>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000" b="0" i="0" u="none" strike="noStrike" baseline="0">
                <a:solidFill>
                  <a:srgbClr val="000000"/>
                </a:solidFill>
                <a:latin typeface="Calibri"/>
                <a:ea typeface="Calibri"/>
                <a:cs typeface="Calibri"/>
              </a:defRPr>
            </a:pPr>
            <a:r>
              <a:rPr lang="en-US" sz="1600" b="1" i="0" u="none" strike="noStrike" baseline="0">
                <a:solidFill>
                  <a:srgbClr val="000000"/>
                </a:solidFill>
                <a:latin typeface="Arial"/>
                <a:ea typeface="Arial"/>
                <a:cs typeface="Arial"/>
              </a:rPr>
              <a:t>Figure 1.3. Global inequality 1700-2012: </a:t>
            </a:r>
          </a:p>
          <a:p>
            <a:pPr>
              <a:defRPr sz="1000" b="0" i="0" u="none" strike="noStrike" baseline="0">
                <a:solidFill>
                  <a:srgbClr val="000000"/>
                </a:solidFill>
                <a:latin typeface="Calibri"/>
                <a:ea typeface="Calibri"/>
                <a:cs typeface="Calibri"/>
              </a:defRPr>
            </a:pPr>
            <a:r>
              <a:rPr lang="en-US" sz="1600" b="1" i="0" u="none" strike="noStrike" baseline="0">
                <a:solidFill>
                  <a:srgbClr val="000000"/>
                </a:solidFill>
                <a:latin typeface="Arial"/>
                <a:ea typeface="Arial"/>
                <a:cs typeface="Arial"/>
              </a:rPr>
              <a:t>divergence then convergence? </a:t>
            </a:r>
          </a:p>
        </c:rich>
      </c:tx>
      <c:layout>
        <c:manualLayout>
          <c:xMode val="edge"/>
          <c:yMode val="edge"/>
          <c:x val="0.28447547756082137"/>
          <c:y val="2.2800485080362812E-3"/>
        </c:manualLayout>
      </c:layout>
      <c:spPr>
        <a:noFill/>
        <a:ln w="25400">
          <a:noFill/>
        </a:ln>
      </c:spPr>
    </c:title>
    <c:plotArea>
      <c:layout>
        <c:manualLayout>
          <c:layoutTarget val="inner"/>
          <c:xMode val="edge"/>
          <c:yMode val="edge"/>
          <c:x val="9.4339622641509427E-2"/>
          <c:y val="0.105335157318741"/>
          <c:w val="0.86792452830188771"/>
          <c:h val="0.74692202462380375"/>
        </c:manualLayout>
      </c:layout>
      <c:lineChart>
        <c:grouping val="standard"/>
        <c:ser>
          <c:idx val="1"/>
          <c:order val="0"/>
          <c:tx>
            <c:v>Europe-America</c:v>
          </c:tx>
          <c:spPr>
            <a:ln w="38100">
              <a:solidFill>
                <a:srgbClr val="000000"/>
              </a:solidFill>
              <a:prstDash val="solid"/>
            </a:ln>
          </c:spPr>
          <c:marker>
            <c:symbol val="square"/>
            <c:size val="7"/>
            <c:spPr>
              <a:solidFill>
                <a:srgbClr val="000000"/>
              </a:solidFill>
              <a:ln>
                <a:solidFill>
                  <a:srgbClr val="000000"/>
                </a:solidFill>
                <a:prstDash val="solid"/>
              </a:ln>
            </c:spPr>
          </c:marker>
          <c:cat>
            <c:numRef>
              <c:f>'TS1.3'!$A$11:$A$18</c:f>
              <c:numCache>
                <c:formatCode>General</c:formatCode>
                <c:ptCount val="8"/>
                <c:pt idx="0">
                  <c:v>1700</c:v>
                </c:pt>
                <c:pt idx="1">
                  <c:v>1820</c:v>
                </c:pt>
                <c:pt idx="2">
                  <c:v>1870</c:v>
                </c:pt>
                <c:pt idx="3">
                  <c:v>1913</c:v>
                </c:pt>
                <c:pt idx="4">
                  <c:v>1950</c:v>
                </c:pt>
                <c:pt idx="5">
                  <c:v>1970</c:v>
                </c:pt>
                <c:pt idx="6">
                  <c:v>1990</c:v>
                </c:pt>
                <c:pt idx="7">
                  <c:v>2012</c:v>
                </c:pt>
              </c:numCache>
            </c:numRef>
          </c:cat>
          <c:val>
            <c:numRef>
              <c:f>'TS1.3'!$G$11:$G$18</c:f>
              <c:numCache>
                <c:formatCode>0%</c:formatCode>
                <c:ptCount val="8"/>
                <c:pt idx="0">
                  <c:v>1.4087721101784807</c:v>
                </c:pt>
                <c:pt idx="1">
                  <c:v>1.5251883889443005</c:v>
                </c:pt>
                <c:pt idx="2">
                  <c:v>1.8154988298377623</c:v>
                </c:pt>
                <c:pt idx="3">
                  <c:v>1.92401642593207</c:v>
                </c:pt>
                <c:pt idx="4">
                  <c:v>2.1730760274858509</c:v>
                </c:pt>
                <c:pt idx="5">
                  <c:v>2.2674011705514512</c:v>
                </c:pt>
                <c:pt idx="6">
                  <c:v>2.4590312378863186</c:v>
                </c:pt>
                <c:pt idx="7">
                  <c:v>2.2425959269101057</c:v>
                </c:pt>
              </c:numCache>
            </c:numRef>
          </c:val>
        </c:ser>
        <c:ser>
          <c:idx val="2"/>
          <c:order val="1"/>
          <c:tx>
            <c:v>World</c:v>
          </c:tx>
          <c:spPr>
            <a:ln w="38100">
              <a:solidFill>
                <a:srgbClr val="000000"/>
              </a:solidFill>
              <a:prstDash val="solid"/>
            </a:ln>
          </c:spPr>
          <c:marker>
            <c:symbol val="triangle"/>
            <c:size val="11"/>
            <c:spPr>
              <a:solidFill>
                <a:srgbClr val="FFFFFF"/>
              </a:solidFill>
              <a:ln>
                <a:solidFill>
                  <a:srgbClr val="000000"/>
                </a:solidFill>
                <a:prstDash val="solid"/>
              </a:ln>
            </c:spPr>
          </c:marker>
          <c:cat>
            <c:numRef>
              <c:f>'TS1.3'!$A$11:$A$18</c:f>
              <c:numCache>
                <c:formatCode>General</c:formatCode>
                <c:ptCount val="8"/>
                <c:pt idx="0">
                  <c:v>1700</c:v>
                </c:pt>
                <c:pt idx="1">
                  <c:v>1820</c:v>
                </c:pt>
                <c:pt idx="2">
                  <c:v>1870</c:v>
                </c:pt>
                <c:pt idx="3">
                  <c:v>1913</c:v>
                </c:pt>
                <c:pt idx="4">
                  <c:v>1950</c:v>
                </c:pt>
                <c:pt idx="5">
                  <c:v>1970</c:v>
                </c:pt>
                <c:pt idx="6">
                  <c:v>1990</c:v>
                </c:pt>
                <c:pt idx="7">
                  <c:v>2012</c:v>
                </c:pt>
              </c:numCache>
            </c:numRef>
          </c:cat>
          <c:val>
            <c:numRef>
              <c:f>'TS1.3'!$B$11:$B$18</c:f>
              <c:numCache>
                <c:formatCode>0%</c:formatCode>
                <c:ptCount val="8"/>
                <c:pt idx="0">
                  <c:v>1</c:v>
                </c:pt>
                <c:pt idx="1">
                  <c:v>1</c:v>
                </c:pt>
                <c:pt idx="2">
                  <c:v>1</c:v>
                </c:pt>
                <c:pt idx="3">
                  <c:v>1</c:v>
                </c:pt>
                <c:pt idx="4">
                  <c:v>1</c:v>
                </c:pt>
                <c:pt idx="5">
                  <c:v>1</c:v>
                </c:pt>
                <c:pt idx="6">
                  <c:v>1</c:v>
                </c:pt>
                <c:pt idx="7">
                  <c:v>1</c:v>
                </c:pt>
              </c:numCache>
            </c:numRef>
          </c:val>
        </c:ser>
        <c:ser>
          <c:idx val="0"/>
          <c:order val="2"/>
          <c:tx>
            <c:v>Asia-Africa</c:v>
          </c:tx>
          <c:spPr>
            <a:ln w="38100">
              <a:solidFill>
                <a:srgbClr val="000000"/>
              </a:solidFill>
              <a:prstDash val="solid"/>
            </a:ln>
          </c:spPr>
          <c:marker>
            <c:symbol val="circle"/>
            <c:size val="11"/>
            <c:spPr>
              <a:solidFill>
                <a:srgbClr val="C0C0C0"/>
              </a:solidFill>
              <a:ln>
                <a:solidFill>
                  <a:schemeClr val="tx1"/>
                </a:solidFill>
                <a:prstDash val="solid"/>
              </a:ln>
            </c:spPr>
          </c:marker>
          <c:cat>
            <c:numRef>
              <c:f>'TS1.3'!$A$11:$A$18</c:f>
              <c:numCache>
                <c:formatCode>General</c:formatCode>
                <c:ptCount val="8"/>
                <c:pt idx="0">
                  <c:v>1700</c:v>
                </c:pt>
                <c:pt idx="1">
                  <c:v>1820</c:v>
                </c:pt>
                <c:pt idx="2">
                  <c:v>1870</c:v>
                </c:pt>
                <c:pt idx="3">
                  <c:v>1913</c:v>
                </c:pt>
                <c:pt idx="4">
                  <c:v>1950</c:v>
                </c:pt>
                <c:pt idx="5">
                  <c:v>1970</c:v>
                </c:pt>
                <c:pt idx="6">
                  <c:v>1990</c:v>
                </c:pt>
                <c:pt idx="7">
                  <c:v>2012</c:v>
                </c:pt>
              </c:numCache>
            </c:numRef>
          </c:cat>
          <c:val>
            <c:numRef>
              <c:f>'TS1.3'!$H$11:$H$18</c:f>
              <c:numCache>
                <c:formatCode>0%</c:formatCode>
                <c:ptCount val="8"/>
                <c:pt idx="0">
                  <c:v>0.88070708099720851</c:v>
                </c:pt>
                <c:pt idx="1">
                  <c:v>0.8350768082224973</c:v>
                </c:pt>
                <c:pt idx="2">
                  <c:v>0.62520304627377021</c:v>
                </c:pt>
                <c:pt idx="3">
                  <c:v>0.46034158058056518</c:v>
                </c:pt>
                <c:pt idx="4">
                  <c:v>0.37424927413604742</c:v>
                </c:pt>
                <c:pt idx="5">
                  <c:v>0.41157087199748399</c:v>
                </c:pt>
                <c:pt idx="6">
                  <c:v>0.45417060031237411</c:v>
                </c:pt>
                <c:pt idx="7">
                  <c:v>0.60716440433749785</c:v>
                </c:pt>
              </c:numCache>
            </c:numRef>
          </c:val>
        </c:ser>
        <c:marker val="1"/>
        <c:axId val="175416448"/>
        <c:axId val="175418752"/>
      </c:lineChart>
      <c:catAx>
        <c:axId val="175416448"/>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ea typeface="Arial"/>
                    <a:cs typeface="Arial"/>
                  </a:rPr>
                  <a:t>Per capita GDP in Asia-Africa went from 37% of world average in 1950 to 61% in 2012. </a:t>
                </a:r>
              </a:p>
              <a:p>
                <a:pPr>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ea typeface="Arial"/>
                    <a:cs typeface="Arial"/>
                  </a:rPr>
                  <a:t>Sources and series: see piketty.pse.ens.fr/capital21c.</a:t>
                </a:r>
              </a:p>
            </c:rich>
          </c:tx>
          <c:layout>
            <c:manualLayout>
              <c:xMode val="edge"/>
              <c:yMode val="edge"/>
              <c:x val="0.176646775655285"/>
              <c:y val="0.92156865424359946"/>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418752"/>
        <c:crossesAt val="0"/>
        <c:auto val="1"/>
        <c:lblAlgn val="ctr"/>
        <c:lblOffset val="100"/>
        <c:tickLblSkip val="1"/>
        <c:tickMarkSkip val="1"/>
      </c:catAx>
      <c:valAx>
        <c:axId val="175418752"/>
        <c:scaling>
          <c:orientation val="minMax"/>
          <c:max val="2.5"/>
          <c:min val="0"/>
        </c:scaling>
        <c:axPos val="l"/>
        <c:majorGridlines>
          <c:spPr>
            <a:ln w="3175">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Per capita GDP (%</a:t>
                </a:r>
                <a:r>
                  <a:rPr lang="fr-FR" baseline="0"/>
                  <a:t> of world average) </a:t>
                </a:r>
                <a:endParaRPr lang="fr-FR"/>
              </a:p>
            </c:rich>
          </c:tx>
          <c:layout>
            <c:manualLayout>
              <c:xMode val="edge"/>
              <c:yMode val="edge"/>
              <c:x val="0"/>
              <c:y val="0.2216142586298189"/>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416448"/>
        <c:crosses val="autoZero"/>
        <c:crossBetween val="midCat"/>
        <c:majorUnit val="0.25"/>
        <c:minorUnit val="0.25"/>
      </c:valAx>
      <c:spPr>
        <a:solidFill>
          <a:srgbClr val="FFFFFF"/>
        </a:solidFill>
        <a:ln w="12700">
          <a:solidFill>
            <a:srgbClr val="000000"/>
          </a:solidFill>
          <a:prstDash val="solid"/>
        </a:ln>
      </c:spPr>
    </c:plotArea>
    <c:legend>
      <c:legendPos val="r"/>
      <c:layout>
        <c:manualLayout>
          <c:xMode val="edge"/>
          <c:yMode val="edge"/>
          <c:wMode val="edge"/>
          <c:hMode val="edge"/>
          <c:x val="0.54640725963066261"/>
          <c:y val="0.300683382581516"/>
          <c:w val="0.77395219095370904"/>
          <c:h val="0.45785881428595837"/>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Figure 1.4. Exchange rate and purchasing power parity:</a:t>
            </a:r>
            <a:r>
              <a:rPr lang="fr-FR" baseline="0"/>
              <a:t> euro/dollar </a:t>
            </a:r>
            <a:endParaRPr lang="fr-FR"/>
          </a:p>
        </c:rich>
      </c:tx>
      <c:layout>
        <c:manualLayout>
          <c:xMode val="edge"/>
          <c:yMode val="edge"/>
          <c:x val="0.160000117698292"/>
          <c:y val="0"/>
        </c:manualLayout>
      </c:layout>
      <c:spPr>
        <a:noFill/>
        <a:ln w="25400">
          <a:noFill/>
        </a:ln>
      </c:spPr>
    </c:title>
    <c:plotArea>
      <c:layout>
        <c:manualLayout>
          <c:layoutTarget val="inner"/>
          <c:xMode val="edge"/>
          <c:yMode val="edge"/>
          <c:x val="8.8050314465408827E-2"/>
          <c:y val="7.6607387140902899E-2"/>
          <c:w val="0.87331536388140096"/>
          <c:h val="0.76880984952120446"/>
        </c:manualLayout>
      </c:layout>
      <c:lineChart>
        <c:grouping val="standard"/>
        <c:ser>
          <c:idx val="0"/>
          <c:order val="0"/>
          <c:tx>
            <c:v>Exchange rate euro/dollar</c:v>
          </c:tx>
          <c:spPr>
            <a:ln w="38100">
              <a:solidFill>
                <a:srgbClr val="000000"/>
              </a:solidFill>
              <a:prstDash val="solid"/>
            </a:ln>
          </c:spPr>
          <c:marker>
            <c:symbol val="square"/>
            <c:size val="7"/>
            <c:spPr>
              <a:solidFill>
                <a:srgbClr val="000000"/>
              </a:solidFill>
              <a:ln>
                <a:solidFill>
                  <a:srgbClr val="000000"/>
                </a:solidFill>
                <a:prstDash val="solid"/>
              </a:ln>
            </c:spPr>
          </c:marker>
          <c:cat>
            <c:numRef>
              <c:f>'TS1.7'!$A$8:$A$30</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'TS1.7'!$B$8:$B$30</c:f>
              <c:numCache>
                <c:formatCode>0.00</c:formatCode>
                <c:ptCount val="23"/>
                <c:pt idx="0">
                  <c:v>1.2075647036009274</c:v>
                </c:pt>
                <c:pt idx="1">
                  <c:v>1.1705723719252137</c:v>
                </c:pt>
                <c:pt idx="2">
                  <c:v>1.2457560331130542</c:v>
                </c:pt>
                <c:pt idx="3">
                  <c:v>1.170622434501273</c:v>
                </c:pt>
                <c:pt idx="4">
                  <c:v>1.1933485175605134</c:v>
                </c:pt>
                <c:pt idx="5">
                  <c:v>1.3394397380398904</c:v>
                </c:pt>
                <c:pt idx="6">
                  <c:v>1.2910207341669482</c:v>
                </c:pt>
                <c:pt idx="7">
                  <c:v>1.1258708166940228</c:v>
                </c:pt>
                <c:pt idx="8">
                  <c:v>1.1116787153599414</c:v>
                </c:pt>
                <c:pt idx="9">
                  <c:v>1.0653859307264759</c:v>
                </c:pt>
                <c:pt idx="10">
                  <c:v>0.92131932927952831</c:v>
                </c:pt>
                <c:pt idx="11">
                  <c:v>0.89484657855410688</c:v>
                </c:pt>
                <c:pt idx="12">
                  <c:v>0.94113218201496396</c:v>
                </c:pt>
                <c:pt idx="13">
                  <c:v>1.128624860896986</c:v>
                </c:pt>
                <c:pt idx="14">
                  <c:v>1.2416730302409467</c:v>
                </c:pt>
                <c:pt idx="15">
                  <c:v>1.2435954832612048</c:v>
                </c:pt>
                <c:pt idx="16">
                  <c:v>1.2544832093694842</c:v>
                </c:pt>
                <c:pt idx="17">
                  <c:v>1.3686668363813543</c:v>
                </c:pt>
                <c:pt idx="18">
                  <c:v>1.4648258688248434</c:v>
                </c:pt>
                <c:pt idx="19">
                  <c:v>1.3891918098807656</c:v>
                </c:pt>
                <c:pt idx="20">
                  <c:v>1.3244243720572946</c:v>
                </c:pt>
                <c:pt idx="21">
                  <c:v>1.3901342174586957</c:v>
                </c:pt>
                <c:pt idx="22">
                  <c:v>1.3</c:v>
                </c:pt>
              </c:numCache>
            </c:numRef>
          </c:val>
        </c:ser>
        <c:ser>
          <c:idx val="1"/>
          <c:order val="1"/>
          <c:tx>
            <c:v>Purchasing power parity euro/dollar</c:v>
          </c:tx>
          <c:spPr>
            <a:ln w="38100">
              <a:solidFill>
                <a:srgbClr val="000000"/>
              </a:solidFill>
              <a:prstDash val="solid"/>
            </a:ln>
          </c:spPr>
          <c:marker>
            <c:symbol val="triangle"/>
            <c:size val="8"/>
            <c:spPr>
              <a:solidFill>
                <a:srgbClr val="FFFFFF"/>
              </a:solidFill>
              <a:ln>
                <a:solidFill>
                  <a:srgbClr val="000000"/>
                </a:solidFill>
                <a:prstDash val="solid"/>
              </a:ln>
            </c:spPr>
          </c:marker>
          <c:val>
            <c:numRef>
              <c:f>'TS1.7'!$C$8:$C$30</c:f>
              <c:numCache>
                <c:formatCode>0.00</c:formatCode>
                <c:ptCount val="23"/>
                <c:pt idx="0">
                  <c:v>1.0063237490257031</c:v>
                </c:pt>
                <c:pt idx="1">
                  <c:v>1.012872590171872</c:v>
                </c:pt>
                <c:pt idx="2">
                  <c:v>1.0000076804082221</c:v>
                </c:pt>
                <c:pt idx="3">
                  <c:v>0.99343465564624167</c:v>
                </c:pt>
                <c:pt idx="4">
                  <c:v>0.99620725651227571</c:v>
                </c:pt>
                <c:pt idx="5">
                  <c:v>1.0006676319545038</c:v>
                </c:pt>
                <c:pt idx="6">
                  <c:v>1.009623114732265</c:v>
                </c:pt>
                <c:pt idx="7">
                  <c:v>1.0190859118332281</c:v>
                </c:pt>
                <c:pt idx="8">
                  <c:v>1.023499861069427</c:v>
                </c:pt>
                <c:pt idx="9">
                  <c:v>1.0337764972853667</c:v>
                </c:pt>
                <c:pt idx="10">
                  <c:v>1.0496973225119706</c:v>
                </c:pt>
                <c:pt idx="11">
                  <c:v>1.0672622248746046</c:v>
                </c:pt>
                <c:pt idx="12">
                  <c:v>1.0833612029491806</c:v>
                </c:pt>
                <c:pt idx="13">
                  <c:v>1.0777161071445027</c:v>
                </c:pt>
                <c:pt idx="14">
                  <c:v>1.0896075842428239</c:v>
                </c:pt>
                <c:pt idx="15">
                  <c:v>1.1183001319211945</c:v>
                </c:pt>
                <c:pt idx="16">
                  <c:v>1.1511253477869696</c:v>
                </c:pt>
                <c:pt idx="17">
                  <c:v>1.1624614849884702</c:v>
                </c:pt>
                <c:pt idx="18">
                  <c:v>1.182768440696738</c:v>
                </c:pt>
                <c:pt idx="19">
                  <c:v>1.1972549485662856</c:v>
                </c:pt>
                <c:pt idx="20">
                  <c:v>1.1909066951278999</c:v>
                </c:pt>
                <c:pt idx="21">
                  <c:v>1.1967102081349061</c:v>
                </c:pt>
                <c:pt idx="22">
                  <c:v>1.2</c:v>
                </c:pt>
              </c:numCache>
            </c:numRef>
          </c:val>
        </c:ser>
        <c:marker val="1"/>
        <c:axId val="175540096"/>
        <c:axId val="175572096"/>
      </c:lineChart>
      <c:catAx>
        <c:axId val="175540096"/>
        <c:scaling>
          <c:orientation val="minMax"/>
        </c:scaling>
        <c:axPos val="b"/>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Calibri"/>
                    <a:cs typeface="Arial"/>
                  </a:defRPr>
                </a:pPr>
                <a:r>
                  <a:rPr lang="fr-FR">
                    <a:latin typeface="Arial"/>
                    <a:cs typeface="Arial"/>
                  </a:rPr>
                  <a:t>In 2012, 1 euro was worth 1.30 dollars according to current exchange rate, but 1.20 dollars in purchasing power partity.  Sources and series: see piketty.pse.ens.fr/capital21c.</a:t>
                </a:r>
              </a:p>
            </c:rich>
          </c:tx>
          <c:layout>
            <c:manualLayout>
              <c:xMode val="edge"/>
              <c:yMode val="edge"/>
              <c:x val="0.14255770158775011"/>
              <c:y val="0.90981519121389742"/>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572096"/>
        <c:crossesAt val="0"/>
        <c:auto val="1"/>
        <c:lblAlgn val="ctr"/>
        <c:lblOffset val="100"/>
        <c:tickLblSkip val="2"/>
        <c:tickMarkSkip val="1"/>
      </c:catAx>
      <c:valAx>
        <c:axId val="175572096"/>
        <c:scaling>
          <c:orientation val="minMax"/>
          <c:max val="1.5"/>
          <c:min val="0.8"/>
        </c:scaling>
        <c:axPos val="l"/>
        <c:majorGridlines>
          <c:spPr>
            <a:ln w="12700">
              <a:solidFill>
                <a:srgbClr val="000000"/>
              </a:solidFill>
              <a:prstDash val="sysDash"/>
            </a:ln>
          </c:spPr>
        </c:majorGridlines>
        <c:numFmt formatCode="[$$-409]#,##0.0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540096"/>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wMode val="edge"/>
          <c:hMode val="edge"/>
          <c:x val="0.34431140614149702"/>
          <c:y val="0.107061506140366"/>
          <c:w val="0.71257488553841142"/>
          <c:h val="0.26879276478726521"/>
        </c:manualLayout>
      </c:layout>
      <c:spPr>
        <a:solidFill>
          <a:srgbClr val="FFFFFF"/>
        </a:solidFill>
        <a:ln w="12700">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Figure 1.5. Exchange</a:t>
            </a:r>
            <a:r>
              <a:rPr lang="fr-FR" baseline="0"/>
              <a:t> rate and purchasing power parity</a:t>
            </a:r>
            <a:r>
              <a:rPr lang="fr-FR"/>
              <a:t>: euro/yuan </a:t>
            </a:r>
          </a:p>
        </c:rich>
      </c:tx>
      <c:layout>
        <c:manualLayout>
          <c:xMode val="edge"/>
          <c:yMode val="edge"/>
          <c:x val="0.16172511458455691"/>
          <c:y val="5.4274343689685164E-3"/>
        </c:manualLayout>
      </c:layout>
      <c:spPr>
        <a:noFill/>
        <a:ln w="25400">
          <a:noFill/>
        </a:ln>
      </c:spPr>
    </c:title>
    <c:plotArea>
      <c:layout>
        <c:manualLayout>
          <c:layoutTarget val="inner"/>
          <c:xMode val="edge"/>
          <c:yMode val="edge"/>
          <c:x val="0.10329341317365308"/>
          <c:y val="6.6059225512528491E-2"/>
          <c:w val="0.85928143712574845"/>
          <c:h val="0.78132118451024957"/>
        </c:manualLayout>
      </c:layout>
      <c:lineChart>
        <c:grouping val="standard"/>
        <c:ser>
          <c:idx val="0"/>
          <c:order val="0"/>
          <c:tx>
            <c:v>Exchange rate euro/yuan</c:v>
          </c:tx>
          <c:spPr>
            <a:ln w="38100">
              <a:solidFill>
                <a:srgbClr val="000000"/>
              </a:solidFill>
              <a:prstDash val="solid"/>
            </a:ln>
          </c:spPr>
          <c:marker>
            <c:symbol val="square"/>
            <c:size val="7"/>
            <c:spPr>
              <a:solidFill>
                <a:srgbClr val="000000"/>
              </a:solidFill>
              <a:ln>
                <a:solidFill>
                  <a:srgbClr val="000000"/>
                </a:solidFill>
                <a:prstDash val="solid"/>
              </a:ln>
            </c:spPr>
          </c:marker>
          <c:cat>
            <c:numRef>
              <c:f>'TS1.7'!$A$8:$A$30</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'TS1.7'!$D$8:$D$30</c:f>
              <c:numCache>
                <c:formatCode>0.00</c:formatCode>
                <c:ptCount val="23"/>
                <c:pt idx="0">
                  <c:v>6.3155634228653232</c:v>
                </c:pt>
                <c:pt idx="1">
                  <c:v>6.7190851469279673</c:v>
                </c:pt>
                <c:pt idx="2">
                  <c:v>7.9354657883646889</c:v>
                </c:pt>
                <c:pt idx="3">
                  <c:v>9.3899141036142701</c:v>
                </c:pt>
                <c:pt idx="4">
                  <c:v>10.285112901075093</c:v>
                </c:pt>
                <c:pt idx="5">
                  <c:v>11.18525992731778</c:v>
                </c:pt>
                <c:pt idx="6">
                  <c:v>10.733805106105402</c:v>
                </c:pt>
                <c:pt idx="7">
                  <c:v>9.3332435474877737</c:v>
                </c:pt>
                <c:pt idx="8">
                  <c:v>9.2036997171191572</c:v>
                </c:pt>
                <c:pt idx="9">
                  <c:v>8.8195846543295264</c:v>
                </c:pt>
                <c:pt idx="10">
                  <c:v>7.627050323514446</c:v>
                </c:pt>
                <c:pt idx="11">
                  <c:v>7.406706103858185</c:v>
                </c:pt>
                <c:pt idx="12">
                  <c:v>7.789711083621345</c:v>
                </c:pt>
                <c:pt idx="13">
                  <c:v>9.3416693567855429</c:v>
                </c:pt>
                <c:pt idx="14">
                  <c:v>10.277079336698266</c:v>
                </c:pt>
                <c:pt idx="15">
                  <c:v>10.190394468487291</c:v>
                </c:pt>
                <c:pt idx="16">
                  <c:v>10.002496421586645</c:v>
                </c:pt>
                <c:pt idx="17">
                  <c:v>10.412132957771153</c:v>
                </c:pt>
                <c:pt idx="18">
                  <c:v>10.173362141575421</c:v>
                </c:pt>
                <c:pt idx="19">
                  <c:v>9.4881800614856289</c:v>
                </c:pt>
                <c:pt idx="20">
                  <c:v>8.9667093070073971</c:v>
                </c:pt>
                <c:pt idx="21">
                  <c:v>8.9822984848233087</c:v>
                </c:pt>
                <c:pt idx="22">
                  <c:v>8.19</c:v>
                </c:pt>
              </c:numCache>
            </c:numRef>
          </c:val>
        </c:ser>
        <c:ser>
          <c:idx val="1"/>
          <c:order val="1"/>
          <c:tx>
            <c:v>Purchasing power parity euro/yuan</c:v>
          </c:tx>
          <c:spPr>
            <a:ln w="38100">
              <a:solidFill>
                <a:srgbClr val="000000"/>
              </a:solidFill>
              <a:prstDash val="solid"/>
            </a:ln>
          </c:spPr>
          <c:marker>
            <c:symbol val="triangle"/>
            <c:size val="8"/>
            <c:spPr>
              <a:solidFill>
                <a:srgbClr val="FFFFFF"/>
              </a:solidFill>
              <a:ln>
                <a:solidFill>
                  <a:srgbClr val="000000"/>
                </a:solidFill>
                <a:prstDash val="solid"/>
              </a:ln>
            </c:spPr>
          </c:marker>
          <c:val>
            <c:numRef>
              <c:f>'TS1.7'!$E$8:$E$30</c:f>
              <c:numCache>
                <c:formatCode>0.00</c:formatCode>
                <c:ptCount val="23"/>
                <c:pt idx="0">
                  <c:v>2.0817937314342552</c:v>
                </c:pt>
                <c:pt idx="1">
                  <c:v>2.1652754612120235</c:v>
                </c:pt>
                <c:pt idx="2">
                  <c:v>2.2661394685695191</c:v>
                </c:pt>
                <c:pt idx="3">
                  <c:v>2.5360585495355572</c:v>
                </c:pt>
                <c:pt idx="4">
                  <c:v>3.0060075516996965</c:v>
                </c:pt>
                <c:pt idx="5">
                  <c:v>3.3561489356645935</c:v>
                </c:pt>
                <c:pt idx="6">
                  <c:v>3.5413899928313928</c:v>
                </c:pt>
                <c:pt idx="7">
                  <c:v>3.5600327111645997</c:v>
                </c:pt>
                <c:pt idx="8">
                  <c:v>3.4956472588816787</c:v>
                </c:pt>
                <c:pt idx="9">
                  <c:v>3.4360599358093413</c:v>
                </c:pt>
                <c:pt idx="10">
                  <c:v>3.485511073902845</c:v>
                </c:pt>
                <c:pt idx="11">
                  <c:v>3.5364121347278163</c:v>
                </c:pt>
                <c:pt idx="12">
                  <c:v>3.5530308600603866</c:v>
                </c:pt>
                <c:pt idx="13">
                  <c:v>3.5520006545020637</c:v>
                </c:pt>
                <c:pt idx="14">
                  <c:v>3.7344540809863989</c:v>
                </c:pt>
                <c:pt idx="15">
                  <c:v>3.8554401763576789</c:v>
                </c:pt>
                <c:pt idx="16">
                  <c:v>3.9901211422547402</c:v>
                </c:pt>
                <c:pt idx="17">
                  <c:v>4.2135741401906044</c:v>
                </c:pt>
                <c:pt idx="18">
                  <c:v>4.5215026281791726</c:v>
                </c:pt>
                <c:pt idx="19">
                  <c:v>4.5018501165685381</c:v>
                </c:pt>
                <c:pt idx="20">
                  <c:v>4.7228699781012269</c:v>
                </c:pt>
                <c:pt idx="21">
                  <c:v>4.9731406995484724</c:v>
                </c:pt>
                <c:pt idx="22">
                  <c:v>5.04</c:v>
                </c:pt>
              </c:numCache>
            </c:numRef>
          </c:val>
        </c:ser>
        <c:marker val="1"/>
        <c:axId val="175624960"/>
        <c:axId val="175628288"/>
      </c:lineChart>
      <c:catAx>
        <c:axId val="175624960"/>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Calibri"/>
                    <a:ea typeface="Calibri"/>
                    <a:cs typeface="Calibri"/>
                  </a:defRPr>
                </a:pPr>
                <a:r>
                  <a:rPr lang="en-US" sz="1100" b="0" i="0" u="none" strike="noStrike" baseline="0">
                    <a:solidFill>
                      <a:srgbClr val="000000"/>
                    </a:solidFill>
                    <a:latin typeface="Arial"/>
                    <a:ea typeface="Arial"/>
                    <a:cs typeface="Arial"/>
                  </a:rPr>
                  <a:t>In 2012, 1 euro was worth 8 yuans according to current exchange rate, but 5 yuans in purchasing power parity. </a:t>
                </a:r>
                <a:r>
                  <a:rPr lang="en-US" sz="1200" b="0" i="0" u="none" strike="noStrike" baseline="0">
                    <a:solidFill>
                      <a:srgbClr val="000000"/>
                    </a:solidFill>
                    <a:latin typeface="Calibri"/>
                    <a:ea typeface="Calibri"/>
                    <a:cs typeface="Calibri"/>
                  </a:rPr>
                  <a:t>Sources and series: see piketty.pse.ens.fr/capital21c. </a:t>
                </a:r>
              </a:p>
            </c:rich>
          </c:tx>
          <c:layout>
            <c:manualLayout>
              <c:xMode val="edge"/>
              <c:yMode val="edge"/>
              <c:x val="0.14615148666118211"/>
              <c:y val="0.90999555912343943"/>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628288"/>
        <c:crossesAt val="0"/>
        <c:auto val="1"/>
        <c:lblAlgn val="ctr"/>
        <c:lblOffset val="100"/>
        <c:tickLblSkip val="2"/>
        <c:tickMarkSkip val="1"/>
      </c:catAx>
      <c:valAx>
        <c:axId val="175628288"/>
        <c:scaling>
          <c:orientation val="minMax"/>
          <c:max val="12"/>
          <c:min val="0"/>
        </c:scaling>
        <c:axPos val="l"/>
        <c:majorGridlines>
          <c:spPr>
            <a:ln w="3175">
              <a:solidFill>
                <a:srgbClr val="000000"/>
              </a:solidFill>
              <a:prstDash val="sysDash"/>
            </a:ln>
          </c:spPr>
        </c:majorGridlines>
        <c:numFmt formatCode="[$¥-478]#,##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624960"/>
        <c:crosses val="autoZero"/>
        <c:crossBetween val="midCat"/>
        <c:majorUnit val="2"/>
        <c:minorUnit val="1"/>
      </c:valAx>
      <c:spPr>
        <a:solidFill>
          <a:srgbClr val="FFFFFF"/>
        </a:solidFill>
        <a:ln w="12700">
          <a:solidFill>
            <a:srgbClr val="000000"/>
          </a:solidFill>
          <a:prstDash val="solid"/>
        </a:ln>
      </c:spPr>
    </c:plotArea>
    <c:legend>
      <c:legendPos val="r"/>
      <c:layout>
        <c:manualLayout>
          <c:xMode val="edge"/>
          <c:yMode val="edge"/>
          <c:wMode val="edge"/>
          <c:hMode val="edge"/>
          <c:x val="0.212574803149606"/>
          <c:y val="0.3905192409517142"/>
          <c:w val="0.57934128569749743"/>
          <c:h val="0.562076793003911"/>
        </c:manualLayout>
      </c:layout>
      <c:spPr>
        <a:solidFill>
          <a:srgbClr val="FFFFFF"/>
        </a:solidFill>
        <a:ln w="3175">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S1.1. The distribution</a:t>
            </a:r>
            <a:r>
              <a:rPr lang="fr-FR" baseline="0"/>
              <a:t> of world output, </a:t>
            </a:r>
            <a:r>
              <a:rPr lang="fr-FR"/>
              <a:t>0-2012</a:t>
            </a:r>
          </a:p>
        </c:rich>
      </c:tx>
      <c:layout>
        <c:manualLayout>
          <c:xMode val="edge"/>
          <c:yMode val="edge"/>
          <c:x val="0.21556880949582821"/>
          <c:y val="1.0940782619092308E-2"/>
        </c:manualLayout>
      </c:layout>
      <c:spPr>
        <a:noFill/>
        <a:ln w="25400">
          <a:noFill/>
        </a:ln>
      </c:spPr>
    </c:title>
    <c:plotArea>
      <c:layout>
        <c:manualLayout>
          <c:layoutTarget val="inner"/>
          <c:xMode val="edge"/>
          <c:yMode val="edge"/>
          <c:x val="0.11141060197664006"/>
          <c:y val="8.8919288645690847E-2"/>
          <c:w val="0.84725965858041374"/>
          <c:h val="0.76333789329685442"/>
        </c:manualLayout>
      </c:layout>
      <c:areaChart>
        <c:grouping val="stacked"/>
        <c:ser>
          <c:idx val="1"/>
          <c:order val="0"/>
          <c:tx>
            <c:v>Europe</c:v>
          </c:tx>
          <c:spPr>
            <a:solidFill>
              <a:srgbClr val="000000"/>
            </a:solidFill>
            <a:ln w="25400">
              <a:noFill/>
            </a:ln>
          </c:spPr>
          <c:cat>
            <c:numRef>
              <c:f>TS1.1a!$A$8:$A$18</c:f>
              <c:numCache>
                <c:formatCode>General</c:formatCode>
                <c:ptCount val="11"/>
                <c:pt idx="0">
                  <c:v>0</c:v>
                </c:pt>
                <c:pt idx="1">
                  <c:v>1000</c:v>
                </c:pt>
                <c:pt idx="2">
                  <c:v>1500</c:v>
                </c:pt>
                <c:pt idx="3">
                  <c:v>1700</c:v>
                </c:pt>
                <c:pt idx="4">
                  <c:v>1820</c:v>
                </c:pt>
                <c:pt idx="5">
                  <c:v>1870</c:v>
                </c:pt>
                <c:pt idx="6">
                  <c:v>1913</c:v>
                </c:pt>
                <c:pt idx="7">
                  <c:v>1950</c:v>
                </c:pt>
                <c:pt idx="8">
                  <c:v>1970</c:v>
                </c:pt>
                <c:pt idx="9">
                  <c:v>1990</c:v>
                </c:pt>
                <c:pt idx="10">
                  <c:v>2012</c:v>
                </c:pt>
              </c:numCache>
            </c:numRef>
          </c:cat>
          <c:val>
            <c:numRef>
              <c:f>TS1.1a!$C$8:$C$18</c:f>
              <c:numCache>
                <c:formatCode>0%</c:formatCode>
                <c:ptCount val="11"/>
                <c:pt idx="0">
                  <c:v>0.17524272748437211</c:v>
                </c:pt>
                <c:pt idx="1">
                  <c:v>0.13790691871133318</c:v>
                </c:pt>
                <c:pt idx="2">
                  <c:v>0.24626026525740621</c:v>
                </c:pt>
                <c:pt idx="3">
                  <c:v>0.30008442897903936</c:v>
                </c:pt>
                <c:pt idx="4">
                  <c:v>0.32501137507077837</c:v>
                </c:pt>
                <c:pt idx="5">
                  <c:v>0.45603847138451037</c:v>
                </c:pt>
                <c:pt idx="6">
                  <c:v>0.46965346382165235</c:v>
                </c:pt>
                <c:pt idx="7">
                  <c:v>0.39376140308492336</c:v>
                </c:pt>
                <c:pt idx="8">
                  <c:v>0.39561934435421137</c:v>
                </c:pt>
                <c:pt idx="9">
                  <c:v>0.33736010268514344</c:v>
                </c:pt>
                <c:pt idx="10">
                  <c:v>0.24992561196650201</c:v>
                </c:pt>
              </c:numCache>
            </c:numRef>
          </c:val>
        </c:ser>
        <c:ser>
          <c:idx val="0"/>
          <c:order val="1"/>
          <c:tx>
            <c:v>Amérique</c:v>
          </c:tx>
          <c:spPr>
            <a:solidFill>
              <a:srgbClr val="808080"/>
            </a:solidFill>
            <a:ln w="38100">
              <a:solidFill>
                <a:srgbClr val="000000"/>
              </a:solidFill>
              <a:prstDash val="solid"/>
            </a:ln>
          </c:spPr>
          <c:cat>
            <c:numRef>
              <c:f>TS1.1a!$A$8:$A$18</c:f>
              <c:numCache>
                <c:formatCode>General</c:formatCode>
                <c:ptCount val="11"/>
                <c:pt idx="0">
                  <c:v>0</c:v>
                </c:pt>
                <c:pt idx="1">
                  <c:v>1000</c:v>
                </c:pt>
                <c:pt idx="2">
                  <c:v>1500</c:v>
                </c:pt>
                <c:pt idx="3">
                  <c:v>1700</c:v>
                </c:pt>
                <c:pt idx="4">
                  <c:v>1820</c:v>
                </c:pt>
                <c:pt idx="5">
                  <c:v>1870</c:v>
                </c:pt>
                <c:pt idx="6">
                  <c:v>1913</c:v>
                </c:pt>
                <c:pt idx="7">
                  <c:v>1950</c:v>
                </c:pt>
                <c:pt idx="8">
                  <c:v>1970</c:v>
                </c:pt>
                <c:pt idx="9">
                  <c:v>1990</c:v>
                </c:pt>
                <c:pt idx="10">
                  <c:v>2012</c:v>
                </c:pt>
              </c:numCache>
            </c:numRef>
          </c:cat>
          <c:val>
            <c:numRef>
              <c:f>TS1.1a!$D$8:$D$18</c:f>
              <c:numCache>
                <c:formatCode>0%</c:formatCode>
                <c:ptCount val="11"/>
                <c:pt idx="0">
                  <c:v>2.3177743038456898E-2</c:v>
                </c:pt>
                <c:pt idx="1">
                  <c:v>4.0924244382619789E-2</c:v>
                </c:pt>
                <c:pt idx="2">
                  <c:v>3.2039286582511942E-2</c:v>
                </c:pt>
                <c:pt idx="3">
                  <c:v>1.816527123964921E-2</c:v>
                </c:pt>
                <c:pt idx="4">
                  <c:v>3.9478867077587944E-2</c:v>
                </c:pt>
                <c:pt idx="5">
                  <c:v>0.11562064083996502</c:v>
                </c:pt>
                <c:pt idx="6">
                  <c:v>0.23973336936272122</c:v>
                </c:pt>
                <c:pt idx="7">
                  <c:v>0.36217793294317302</c:v>
                </c:pt>
                <c:pt idx="8">
                  <c:v>0.32330678518417766</c:v>
                </c:pt>
                <c:pt idx="9">
                  <c:v>0.33211862278517323</c:v>
                </c:pt>
                <c:pt idx="10">
                  <c:v>0.2887527090873962</c:v>
                </c:pt>
              </c:numCache>
            </c:numRef>
          </c:val>
        </c:ser>
        <c:ser>
          <c:idx val="3"/>
          <c:order val="2"/>
          <c:tx>
            <c:v>Afrique</c:v>
          </c:tx>
          <c:spPr>
            <a:solidFill>
              <a:srgbClr val="FFFFFF"/>
            </a:solidFill>
            <a:ln w="38100">
              <a:solidFill>
                <a:srgbClr val="000000"/>
              </a:solidFill>
              <a:prstDash val="solid"/>
            </a:ln>
          </c:spPr>
          <c:cat>
            <c:numRef>
              <c:f>TS1.1a!$A$8:$A$18</c:f>
              <c:numCache>
                <c:formatCode>General</c:formatCode>
                <c:ptCount val="11"/>
                <c:pt idx="0">
                  <c:v>0</c:v>
                </c:pt>
                <c:pt idx="1">
                  <c:v>1000</c:v>
                </c:pt>
                <c:pt idx="2">
                  <c:v>1500</c:v>
                </c:pt>
                <c:pt idx="3">
                  <c:v>1700</c:v>
                </c:pt>
                <c:pt idx="4">
                  <c:v>1820</c:v>
                </c:pt>
                <c:pt idx="5">
                  <c:v>1870</c:v>
                </c:pt>
                <c:pt idx="6">
                  <c:v>1913</c:v>
                </c:pt>
                <c:pt idx="7">
                  <c:v>1950</c:v>
                </c:pt>
                <c:pt idx="8">
                  <c:v>1970</c:v>
                </c:pt>
                <c:pt idx="9">
                  <c:v>1990</c:v>
                </c:pt>
                <c:pt idx="10">
                  <c:v>2012</c:v>
                </c:pt>
              </c:numCache>
            </c:numRef>
          </c:cat>
          <c:val>
            <c:numRef>
              <c:f>TS1.1a!$E$8:$E$18</c:f>
              <c:numCache>
                <c:formatCode>0%</c:formatCode>
                <c:ptCount val="11"/>
                <c:pt idx="0">
                  <c:v>7.6043670610346822E-2</c:v>
                </c:pt>
                <c:pt idx="1">
                  <c:v>0.11418005860475998</c:v>
                </c:pt>
                <c:pt idx="2">
                  <c:v>7.9345764809619163E-2</c:v>
                </c:pt>
                <c:pt idx="3">
                  <c:v>7.0626031839920694E-2</c:v>
                </c:pt>
                <c:pt idx="4">
                  <c:v>4.5615470272762387E-2</c:v>
                </c:pt>
                <c:pt idx="5">
                  <c:v>4.1092206599215912E-2</c:v>
                </c:pt>
                <c:pt idx="6">
                  <c:v>2.9315666706626112E-2</c:v>
                </c:pt>
                <c:pt idx="7">
                  <c:v>3.8577706792539905E-2</c:v>
                </c:pt>
                <c:pt idx="8">
                  <c:v>3.6553537610005633E-2</c:v>
                </c:pt>
                <c:pt idx="9">
                  <c:v>3.6010810516596742E-2</c:v>
                </c:pt>
                <c:pt idx="10">
                  <c:v>3.961991958643804E-2</c:v>
                </c:pt>
              </c:numCache>
            </c:numRef>
          </c:val>
        </c:ser>
        <c:ser>
          <c:idx val="2"/>
          <c:order val="3"/>
          <c:tx>
            <c:v>Asie</c:v>
          </c:tx>
          <c:spPr>
            <a:solidFill>
              <a:srgbClr val="C0C0C0"/>
            </a:solidFill>
            <a:ln w="25400">
              <a:solidFill>
                <a:srgbClr val="000000"/>
              </a:solidFill>
              <a:prstDash val="solid"/>
            </a:ln>
          </c:spPr>
          <c:cat>
            <c:numRef>
              <c:f>TS1.1a!$A$8:$A$18</c:f>
              <c:numCache>
                <c:formatCode>General</c:formatCode>
                <c:ptCount val="11"/>
                <c:pt idx="0">
                  <c:v>0</c:v>
                </c:pt>
                <c:pt idx="1">
                  <c:v>1000</c:v>
                </c:pt>
                <c:pt idx="2">
                  <c:v>1500</c:v>
                </c:pt>
                <c:pt idx="3">
                  <c:v>1700</c:v>
                </c:pt>
                <c:pt idx="4">
                  <c:v>1820</c:v>
                </c:pt>
                <c:pt idx="5">
                  <c:v>1870</c:v>
                </c:pt>
                <c:pt idx="6">
                  <c:v>1913</c:v>
                </c:pt>
                <c:pt idx="7">
                  <c:v>1950</c:v>
                </c:pt>
                <c:pt idx="8">
                  <c:v>1970</c:v>
                </c:pt>
                <c:pt idx="9">
                  <c:v>1990</c:v>
                </c:pt>
                <c:pt idx="10">
                  <c:v>2012</c:v>
                </c:pt>
              </c:numCache>
            </c:numRef>
          </c:cat>
          <c:val>
            <c:numRef>
              <c:f>TS1.1a!$F$8:$F$18</c:f>
              <c:numCache>
                <c:formatCode>0%</c:formatCode>
                <c:ptCount val="11"/>
                <c:pt idx="0">
                  <c:v>0.72553585886682403</c:v>
                </c:pt>
                <c:pt idx="1">
                  <c:v>0.70698877830128704</c:v>
                </c:pt>
                <c:pt idx="2">
                  <c:v>0.64235468335046242</c:v>
                </c:pt>
                <c:pt idx="3">
                  <c:v>0.61112426794139141</c:v>
                </c:pt>
                <c:pt idx="4">
                  <c:v>0.58989428757887274</c:v>
                </c:pt>
                <c:pt idx="5">
                  <c:v>0.38724868117630923</c:v>
                </c:pt>
                <c:pt idx="6">
                  <c:v>0.26129750010900099</c:v>
                </c:pt>
                <c:pt idx="7">
                  <c:v>0.20548295717936421</c:v>
                </c:pt>
                <c:pt idx="8">
                  <c:v>0.24452033285160618</c:v>
                </c:pt>
                <c:pt idx="9">
                  <c:v>0.29451046401308822</c:v>
                </c:pt>
                <c:pt idx="10">
                  <c:v>0.42170175935966436</c:v>
                </c:pt>
              </c:numCache>
            </c:numRef>
          </c:val>
        </c:ser>
        <c:axId val="175813376"/>
        <c:axId val="175815296"/>
      </c:areaChart>
      <c:catAx>
        <c:axId val="175813376"/>
        <c:scaling>
          <c:orientation val="minMax"/>
        </c:scaling>
        <c:axPos val="b"/>
        <c:majorGridlines>
          <c:spPr>
            <a:ln w="12700">
              <a:solidFill>
                <a:srgbClr val="000000"/>
              </a:solidFill>
              <a:prstDash val="sysDash"/>
            </a:ln>
          </c:spPr>
        </c:majorGridlines>
        <c:minorGridlines>
          <c:spPr>
            <a:ln w="3175">
              <a:solidFill>
                <a:srgbClr val="000000"/>
              </a:solidFill>
              <a:prstDash val="solid"/>
            </a:ln>
          </c:spPr>
        </c:minorGridlines>
        <c:title>
          <c:tx>
            <c:rich>
              <a:bodyPr/>
              <a:lstStyle/>
              <a:p>
                <a:pPr>
                  <a:defRPr sz="1000" b="0" i="0" u="none" strike="noStrike" baseline="0">
                    <a:solidFill>
                      <a:srgbClr val="000000"/>
                    </a:solidFill>
                    <a:latin typeface="Calibri"/>
                    <a:ea typeface="Calibri"/>
                    <a:cs typeface="Calibri"/>
                  </a:defRPr>
                </a:pPr>
                <a:r>
                  <a:rPr lang="en-US" sz="1200" b="0" i="0" u="none" strike="noStrike" baseline="0">
                    <a:latin typeface="Calibri"/>
                    <a:ea typeface="Calibri"/>
                    <a:cs typeface="Calibri"/>
                  </a:rPr>
                  <a:t>Europe's GDP made 47% of world GDP in 1913, down to 25% in 2012.</a:t>
                </a: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Arial Narrow"/>
                    <a:ea typeface="Arial Narrow"/>
                    <a:cs typeface="Arial Narrow"/>
                  </a:rPr>
                  <a:t>Sources and series: see piketty.pse.ens.fr/capital21c. </a:t>
                </a:r>
              </a:p>
            </c:rich>
          </c:tx>
          <c:layout>
            <c:manualLayout>
              <c:xMode val="edge"/>
              <c:yMode val="edge"/>
              <c:x val="0.19586708191326804"/>
              <c:y val="0.91792064495191861"/>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815296"/>
        <c:crossesAt val="0"/>
        <c:auto val="1"/>
        <c:lblAlgn val="ctr"/>
        <c:lblOffset val="100"/>
        <c:tickLblSkip val="1"/>
        <c:tickMarkSkip val="1"/>
      </c:catAx>
      <c:valAx>
        <c:axId val="175815296"/>
        <c:scaling>
          <c:orientation val="minMax"/>
          <c:max val="1"/>
          <c:min val="0"/>
        </c:scaling>
        <c:axPos val="l"/>
        <c:majorGridlines>
          <c:spPr>
            <a:ln w="12700">
              <a:solidFill>
                <a:srgbClr val="000000"/>
              </a:solidFill>
              <a:prstDash val="solid"/>
            </a:ln>
          </c:spPr>
        </c:majorGridlines>
        <c:minorGridlines>
          <c:spPr>
            <a:ln w="3175">
              <a:solidFill>
                <a:srgbClr val="000000"/>
              </a:solidFill>
              <a:prstDash val="solid"/>
            </a:ln>
          </c:spPr>
        </c:minorGridlines>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813376"/>
        <c:crosses val="autoZero"/>
        <c:crossBetween val="midCat"/>
        <c:majorUnit val="0.1"/>
        <c:minorUnit val="0.1"/>
      </c:valAx>
      <c:spPr>
        <a:solidFill>
          <a:srgbClr val="FFFFFF"/>
        </a:solidFill>
        <a:ln w="25400">
          <a:noFill/>
        </a:ln>
      </c:spPr>
    </c:plotArea>
    <c:plotVisOnly val="1"/>
    <c:dispBlanksAs val="zero"/>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S1.2. The</a:t>
            </a:r>
            <a:r>
              <a:rPr lang="fr-FR" baseline="0"/>
              <a:t> distribution of world population </a:t>
            </a:r>
            <a:r>
              <a:rPr lang="fr-FR"/>
              <a:t>0-2012</a:t>
            </a:r>
          </a:p>
        </c:rich>
      </c:tx>
      <c:layout>
        <c:manualLayout>
          <c:xMode val="edge"/>
          <c:yMode val="edge"/>
          <c:x val="0.14371255723079501"/>
          <c:y val="1.5250482518318611E-2"/>
        </c:manualLayout>
      </c:layout>
      <c:spPr>
        <a:noFill/>
        <a:ln w="25400">
          <a:noFill/>
        </a:ln>
      </c:spPr>
    </c:title>
    <c:plotArea>
      <c:layout>
        <c:manualLayout>
          <c:layoutTarget val="inner"/>
          <c:xMode val="edge"/>
          <c:yMode val="edge"/>
          <c:x val="0.11141060197664006"/>
          <c:y val="7.2503419972640246E-2"/>
          <c:w val="0.84456424079065529"/>
          <c:h val="0.78385772913816698"/>
        </c:manualLayout>
      </c:layout>
      <c:areaChart>
        <c:grouping val="stacked"/>
        <c:ser>
          <c:idx val="1"/>
          <c:order val="0"/>
          <c:tx>
            <c:v>Europe</c:v>
          </c:tx>
          <c:spPr>
            <a:solidFill>
              <a:srgbClr val="000000"/>
            </a:solidFill>
            <a:ln w="25400">
              <a:noFill/>
            </a:ln>
          </c:spPr>
          <c:cat>
            <c:numRef>
              <c:f>'TS1.2'!$A$8:$A$18</c:f>
              <c:numCache>
                <c:formatCode>General</c:formatCode>
                <c:ptCount val="11"/>
                <c:pt idx="0">
                  <c:v>0</c:v>
                </c:pt>
                <c:pt idx="1">
                  <c:v>1000</c:v>
                </c:pt>
                <c:pt idx="2">
                  <c:v>1500</c:v>
                </c:pt>
                <c:pt idx="3">
                  <c:v>1700</c:v>
                </c:pt>
                <c:pt idx="4">
                  <c:v>1820</c:v>
                </c:pt>
                <c:pt idx="5">
                  <c:v>1870</c:v>
                </c:pt>
                <c:pt idx="6">
                  <c:v>1913</c:v>
                </c:pt>
                <c:pt idx="7">
                  <c:v>1950</c:v>
                </c:pt>
                <c:pt idx="8">
                  <c:v>1970</c:v>
                </c:pt>
                <c:pt idx="9">
                  <c:v>1990</c:v>
                </c:pt>
                <c:pt idx="10">
                  <c:v>2012</c:v>
                </c:pt>
              </c:numCache>
            </c:numRef>
          </c:cat>
          <c:val>
            <c:numRef>
              <c:f>'TS1.2'!$C$8:$C$18</c:f>
              <c:numCache>
                <c:formatCode>0%</c:formatCode>
                <c:ptCount val="11"/>
                <c:pt idx="0">
                  <c:v>0.14680879691681836</c:v>
                </c:pt>
                <c:pt idx="1">
                  <c:v>0.14275621496361174</c:v>
                </c:pt>
                <c:pt idx="2">
                  <c:v>0.19464514871071006</c:v>
                </c:pt>
                <c:pt idx="3">
                  <c:v>0.20395011108442296</c:v>
                </c:pt>
                <c:pt idx="4">
                  <c:v>0.20788926660678309</c:v>
                </c:pt>
                <c:pt idx="5">
                  <c:v>0.24870166519528852</c:v>
                </c:pt>
                <c:pt idx="6">
                  <c:v>0.26479892849296277</c:v>
                </c:pt>
                <c:pt idx="7">
                  <c:v>0.21662583180107628</c:v>
                </c:pt>
                <c:pt idx="8">
                  <c:v>0.17833329838060089</c:v>
                </c:pt>
                <c:pt idx="9">
                  <c:v>0.13577825223010767</c:v>
                </c:pt>
                <c:pt idx="10">
                  <c:v>0.10495763609005229</c:v>
                </c:pt>
              </c:numCache>
            </c:numRef>
          </c:val>
        </c:ser>
        <c:ser>
          <c:idx val="0"/>
          <c:order val="1"/>
          <c:tx>
            <c:v>Amérique</c:v>
          </c:tx>
          <c:spPr>
            <a:solidFill>
              <a:srgbClr val="808080"/>
            </a:solidFill>
            <a:ln w="38100">
              <a:solidFill>
                <a:srgbClr val="000000"/>
              </a:solidFill>
              <a:prstDash val="solid"/>
            </a:ln>
          </c:spPr>
          <c:cat>
            <c:numRef>
              <c:f>'TS1.2'!$A$8:$A$18</c:f>
              <c:numCache>
                <c:formatCode>General</c:formatCode>
                <c:ptCount val="11"/>
                <c:pt idx="0">
                  <c:v>0</c:v>
                </c:pt>
                <c:pt idx="1">
                  <c:v>1000</c:v>
                </c:pt>
                <c:pt idx="2">
                  <c:v>1500</c:v>
                </c:pt>
                <c:pt idx="3">
                  <c:v>1700</c:v>
                </c:pt>
                <c:pt idx="4">
                  <c:v>1820</c:v>
                </c:pt>
                <c:pt idx="5">
                  <c:v>1870</c:v>
                </c:pt>
                <c:pt idx="6">
                  <c:v>1913</c:v>
                </c:pt>
                <c:pt idx="7">
                  <c:v>1950</c:v>
                </c:pt>
                <c:pt idx="8">
                  <c:v>1970</c:v>
                </c:pt>
                <c:pt idx="9">
                  <c:v>1990</c:v>
                </c:pt>
                <c:pt idx="10">
                  <c:v>2012</c:v>
                </c:pt>
              </c:numCache>
            </c:numRef>
          </c:cat>
          <c:val>
            <c:numRef>
              <c:f>'TS1.2'!$D$8:$D$18</c:f>
              <c:numCache>
                <c:formatCode>0%</c:formatCode>
                <c:ptCount val="11"/>
                <c:pt idx="0">
                  <c:v>2.8164024444247624E-2</c:v>
                </c:pt>
                <c:pt idx="1">
                  <c:v>4.8105337971795163E-2</c:v>
                </c:pt>
                <c:pt idx="2">
                  <c:v>4.5047305372832025E-2</c:v>
                </c:pt>
                <c:pt idx="3">
                  <c:v>2.1955624782515042E-2</c:v>
                </c:pt>
                <c:pt idx="4">
                  <c:v>3.1091206094466355E-2</c:v>
                </c:pt>
                <c:pt idx="5">
                  <c:v>6.6175492988041512E-2</c:v>
                </c:pt>
                <c:pt idx="6">
                  <c:v>0.10390209901553032</c:v>
                </c:pt>
                <c:pt idx="7">
                  <c:v>0.13124020071076498</c:v>
                </c:pt>
                <c:pt idx="8">
                  <c:v>0.13873724867373405</c:v>
                </c:pt>
                <c:pt idx="9">
                  <c:v>0.1364747859402296</c:v>
                </c:pt>
                <c:pt idx="10">
                  <c:v>0.13524538692894522</c:v>
                </c:pt>
              </c:numCache>
            </c:numRef>
          </c:val>
        </c:ser>
        <c:ser>
          <c:idx val="3"/>
          <c:order val="2"/>
          <c:tx>
            <c:v>Afrique</c:v>
          </c:tx>
          <c:spPr>
            <a:solidFill>
              <a:srgbClr val="FFFFFF"/>
            </a:solidFill>
            <a:ln w="38100">
              <a:solidFill>
                <a:srgbClr val="000000"/>
              </a:solidFill>
              <a:prstDash val="solid"/>
            </a:ln>
          </c:spPr>
          <c:cat>
            <c:numRef>
              <c:f>'TS1.2'!$A$8:$A$18</c:f>
              <c:numCache>
                <c:formatCode>General</c:formatCode>
                <c:ptCount val="11"/>
                <c:pt idx="0">
                  <c:v>0</c:v>
                </c:pt>
                <c:pt idx="1">
                  <c:v>1000</c:v>
                </c:pt>
                <c:pt idx="2">
                  <c:v>1500</c:v>
                </c:pt>
                <c:pt idx="3">
                  <c:v>1700</c:v>
                </c:pt>
                <c:pt idx="4">
                  <c:v>1820</c:v>
                </c:pt>
                <c:pt idx="5">
                  <c:v>1870</c:v>
                </c:pt>
                <c:pt idx="6">
                  <c:v>1913</c:v>
                </c:pt>
                <c:pt idx="7">
                  <c:v>1950</c:v>
                </c:pt>
                <c:pt idx="8">
                  <c:v>1970</c:v>
                </c:pt>
                <c:pt idx="9">
                  <c:v>1990</c:v>
                </c:pt>
                <c:pt idx="10">
                  <c:v>2012</c:v>
                </c:pt>
              </c:numCache>
            </c:numRef>
          </c:cat>
          <c:val>
            <c:numRef>
              <c:f>'TS1.2'!$E$8:$E$18</c:f>
              <c:numCache>
                <c:formatCode>0%</c:formatCode>
                <c:ptCount val="11"/>
                <c:pt idx="0">
                  <c:v>7.5281197413869447E-2</c:v>
                </c:pt>
                <c:pt idx="1">
                  <c:v>0.12082444918265814</c:v>
                </c:pt>
                <c:pt idx="2">
                  <c:v>0.10631164067988357</c:v>
                </c:pt>
                <c:pt idx="3">
                  <c:v>0.10121128767668065</c:v>
                </c:pt>
                <c:pt idx="4">
                  <c:v>7.1263734275553631E-2</c:v>
                </c:pt>
                <c:pt idx="5">
                  <c:v>7.0913009315389519E-2</c:v>
                </c:pt>
                <c:pt idx="6">
                  <c:v>6.9549490730833538E-2</c:v>
                </c:pt>
                <c:pt idx="7">
                  <c:v>9.016719231057424E-2</c:v>
                </c:pt>
                <c:pt idx="8">
                  <c:v>9.9128141815841175E-2</c:v>
                </c:pt>
                <c:pt idx="9">
                  <c:v>0.11972032970654804</c:v>
                </c:pt>
                <c:pt idx="10">
                  <c:v>0.15174073095864968</c:v>
                </c:pt>
              </c:numCache>
            </c:numRef>
          </c:val>
        </c:ser>
        <c:ser>
          <c:idx val="2"/>
          <c:order val="3"/>
          <c:tx>
            <c:v>Asie</c:v>
          </c:tx>
          <c:spPr>
            <a:solidFill>
              <a:srgbClr val="C0C0C0"/>
            </a:solidFill>
            <a:ln w="25400">
              <a:solidFill>
                <a:srgbClr val="000000"/>
              </a:solidFill>
              <a:prstDash val="solid"/>
            </a:ln>
          </c:spPr>
          <c:cat>
            <c:numRef>
              <c:f>'TS1.2'!$A$8:$A$18</c:f>
              <c:numCache>
                <c:formatCode>General</c:formatCode>
                <c:ptCount val="11"/>
                <c:pt idx="0">
                  <c:v>0</c:v>
                </c:pt>
                <c:pt idx="1">
                  <c:v>1000</c:v>
                </c:pt>
                <c:pt idx="2">
                  <c:v>1500</c:v>
                </c:pt>
                <c:pt idx="3">
                  <c:v>1700</c:v>
                </c:pt>
                <c:pt idx="4">
                  <c:v>1820</c:v>
                </c:pt>
                <c:pt idx="5">
                  <c:v>1870</c:v>
                </c:pt>
                <c:pt idx="6">
                  <c:v>1913</c:v>
                </c:pt>
                <c:pt idx="7">
                  <c:v>1950</c:v>
                </c:pt>
                <c:pt idx="8">
                  <c:v>1970</c:v>
                </c:pt>
                <c:pt idx="9">
                  <c:v>1990</c:v>
                </c:pt>
                <c:pt idx="10">
                  <c:v>2012</c:v>
                </c:pt>
              </c:numCache>
            </c:numRef>
          </c:cat>
          <c:val>
            <c:numRef>
              <c:f>'TS1.2'!$F$8:$F$18</c:f>
              <c:numCache>
                <c:formatCode>0%</c:formatCode>
                <c:ptCount val="11"/>
                <c:pt idx="0">
                  <c:v>0.74974598122506453</c:v>
                </c:pt>
                <c:pt idx="1">
                  <c:v>0.68831399788193504</c:v>
                </c:pt>
                <c:pt idx="2">
                  <c:v>0.65399590523657436</c:v>
                </c:pt>
                <c:pt idx="3">
                  <c:v>0.67288297645638151</c:v>
                </c:pt>
                <c:pt idx="4">
                  <c:v>0.68975579302319678</c:v>
                </c:pt>
                <c:pt idx="5">
                  <c:v>0.61420983250128047</c:v>
                </c:pt>
                <c:pt idx="6">
                  <c:v>0.56174948176067341</c:v>
                </c:pt>
                <c:pt idx="7">
                  <c:v>0.56196677517758431</c:v>
                </c:pt>
                <c:pt idx="8">
                  <c:v>0.5838013111298237</c:v>
                </c:pt>
                <c:pt idx="9">
                  <c:v>0.60802663212311459</c:v>
                </c:pt>
                <c:pt idx="10">
                  <c:v>0.60805624602235275</c:v>
                </c:pt>
              </c:numCache>
            </c:numRef>
          </c:val>
        </c:ser>
        <c:axId val="177337088"/>
        <c:axId val="177339008"/>
      </c:areaChart>
      <c:catAx>
        <c:axId val="177337088"/>
        <c:scaling>
          <c:orientation val="minMax"/>
        </c:scaling>
        <c:axPos val="b"/>
        <c:majorGridlines>
          <c:spPr>
            <a:ln w="12700">
              <a:solidFill>
                <a:srgbClr val="000000"/>
              </a:solidFill>
              <a:prstDash val="sysDash"/>
            </a:ln>
          </c:spPr>
        </c:majorGridlines>
        <c:minorGridlines>
          <c:spPr>
            <a:ln w="3175">
              <a:solidFill>
                <a:srgbClr val="000000"/>
              </a:solidFill>
              <a:prstDash val="solid"/>
            </a:ln>
          </c:spPr>
        </c:minorGridlines>
        <c:title>
          <c:tx>
            <c:rich>
              <a:bodyPr/>
              <a:lstStyle/>
              <a:p>
                <a:pPr>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ea typeface="Arial"/>
                    <a:cs typeface="Arial"/>
                  </a:rPr>
                  <a:t>Europe's population made 26% of world population in 1913, down to 10% in 2012.</a:t>
                </a:r>
                <a:endParaRPr lang="en-US" sz="1200" b="0"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Arial"/>
                    <a:ea typeface="Arial"/>
                    <a:cs typeface="Arial"/>
                  </a:rPr>
                  <a:t>Sources and series: see piketty.pse.ens.fr/capital21c. </a:t>
                </a:r>
              </a:p>
            </c:rich>
          </c:tx>
          <c:layout>
            <c:manualLayout>
              <c:xMode val="edge"/>
              <c:yMode val="edge"/>
              <c:x val="0.18851700151830822"/>
              <c:y val="0.91848736912224294"/>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7339008"/>
        <c:crossesAt val="0"/>
        <c:auto val="1"/>
        <c:lblAlgn val="ctr"/>
        <c:lblOffset val="100"/>
        <c:tickLblSkip val="1"/>
        <c:tickMarkSkip val="1"/>
      </c:catAx>
      <c:valAx>
        <c:axId val="177339008"/>
        <c:scaling>
          <c:orientation val="minMax"/>
          <c:max val="1"/>
          <c:min val="0"/>
        </c:scaling>
        <c:axPos val="l"/>
        <c:majorGridlines>
          <c:spPr>
            <a:ln w="12700">
              <a:solidFill>
                <a:srgbClr val="000000"/>
              </a:solidFill>
              <a:prstDash val="solid"/>
            </a:ln>
          </c:spPr>
        </c:majorGridlines>
        <c:minorGridlines>
          <c:spPr>
            <a:ln w="3175">
              <a:solidFill>
                <a:srgbClr val="000000"/>
              </a:solidFill>
              <a:prstDash val="solid"/>
            </a:ln>
          </c:spPr>
        </c:minorGridlines>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7337088"/>
        <c:crosses val="autoZero"/>
        <c:crossBetween val="midCat"/>
        <c:majorUnit val="0.1"/>
        <c:minorUnit val="0.1"/>
      </c:valAx>
      <c:spPr>
        <a:solidFill>
          <a:srgbClr val="FFFFFF"/>
        </a:solidFill>
        <a:ln w="25400">
          <a:noFill/>
        </a:ln>
      </c:spPr>
    </c:plotArea>
    <c:plotVisOnly val="1"/>
    <c:dispBlanksAs val="zero"/>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000" b="0" i="0" u="none" strike="noStrike" baseline="0">
                <a:solidFill>
                  <a:srgbClr val="000000"/>
                </a:solidFill>
                <a:latin typeface="Calibri"/>
                <a:ea typeface="Calibri"/>
                <a:cs typeface="Calibri"/>
              </a:defRPr>
            </a:pPr>
            <a:r>
              <a:rPr lang="en-US" sz="1600" b="1" i="0" u="none" strike="noStrike" baseline="0">
                <a:solidFill>
                  <a:srgbClr val="000000"/>
                </a:solidFill>
                <a:latin typeface="Arial"/>
                <a:ea typeface="Arial"/>
                <a:cs typeface="Arial"/>
              </a:rPr>
              <a:t>Figure S1.3. Global inequality 0-2012: </a:t>
            </a:r>
          </a:p>
          <a:p>
            <a:pPr>
              <a:defRPr sz="1000" b="0" i="0" u="none" strike="noStrike" baseline="0">
                <a:solidFill>
                  <a:srgbClr val="000000"/>
                </a:solidFill>
                <a:latin typeface="Calibri"/>
                <a:ea typeface="Calibri"/>
                <a:cs typeface="Calibri"/>
              </a:defRPr>
            </a:pPr>
            <a:r>
              <a:rPr lang="en-US" sz="1600" b="1" i="0" u="none" strike="noStrike" baseline="0">
                <a:solidFill>
                  <a:srgbClr val="000000"/>
                </a:solidFill>
                <a:latin typeface="Arial"/>
                <a:ea typeface="Calibri"/>
                <a:cs typeface="Arial"/>
              </a:rPr>
              <a:t>divergence then convergence? </a:t>
            </a:r>
          </a:p>
        </c:rich>
      </c:tx>
      <c:layout>
        <c:manualLayout>
          <c:xMode val="edge"/>
          <c:yMode val="edge"/>
          <c:x val="0.29659384181454923"/>
          <c:y val="1.3679607836439105E-3"/>
        </c:manualLayout>
      </c:layout>
      <c:spPr>
        <a:noFill/>
        <a:ln w="25400">
          <a:noFill/>
        </a:ln>
      </c:spPr>
    </c:title>
    <c:plotArea>
      <c:layout>
        <c:manualLayout>
          <c:layoutTarget val="inner"/>
          <c:xMode val="edge"/>
          <c:yMode val="edge"/>
          <c:x val="9.7035040431266928E-2"/>
          <c:y val="0.10807113543091708"/>
          <c:w val="0.867026055705301"/>
          <c:h val="0.74418604651162801"/>
        </c:manualLayout>
      </c:layout>
      <c:lineChart>
        <c:grouping val="standard"/>
        <c:ser>
          <c:idx val="1"/>
          <c:order val="0"/>
          <c:tx>
            <c:v>Europe-America</c:v>
          </c:tx>
          <c:spPr>
            <a:ln w="38100">
              <a:solidFill>
                <a:srgbClr val="000000"/>
              </a:solidFill>
              <a:prstDash val="solid"/>
            </a:ln>
          </c:spPr>
          <c:marker>
            <c:symbol val="square"/>
            <c:size val="7"/>
            <c:spPr>
              <a:solidFill>
                <a:srgbClr val="000000"/>
              </a:solidFill>
              <a:ln>
                <a:solidFill>
                  <a:srgbClr val="000000"/>
                </a:solidFill>
                <a:prstDash val="solid"/>
              </a:ln>
            </c:spPr>
          </c:marker>
          <c:cat>
            <c:numRef>
              <c:f>'TS1.3'!$A$8:$A$18</c:f>
              <c:numCache>
                <c:formatCode>General</c:formatCode>
                <c:ptCount val="11"/>
                <c:pt idx="0">
                  <c:v>0</c:v>
                </c:pt>
                <c:pt idx="1">
                  <c:v>1000</c:v>
                </c:pt>
                <c:pt idx="2">
                  <c:v>1500</c:v>
                </c:pt>
                <c:pt idx="3">
                  <c:v>1700</c:v>
                </c:pt>
                <c:pt idx="4">
                  <c:v>1820</c:v>
                </c:pt>
                <c:pt idx="5">
                  <c:v>1870</c:v>
                </c:pt>
                <c:pt idx="6">
                  <c:v>1913</c:v>
                </c:pt>
                <c:pt idx="7">
                  <c:v>1950</c:v>
                </c:pt>
                <c:pt idx="8">
                  <c:v>1970</c:v>
                </c:pt>
                <c:pt idx="9">
                  <c:v>1990</c:v>
                </c:pt>
                <c:pt idx="10">
                  <c:v>2012</c:v>
                </c:pt>
              </c:numCache>
            </c:numRef>
          </c:cat>
          <c:val>
            <c:numRef>
              <c:f>'TS1.3'!$G$8:$G$18</c:f>
              <c:numCache>
                <c:formatCode>0%</c:formatCode>
                <c:ptCount val="11"/>
                <c:pt idx="0">
                  <c:v>1.1340073788567258</c:v>
                </c:pt>
                <c:pt idx="1">
                  <c:v>0.93696797675367793</c:v>
                </c:pt>
                <c:pt idx="2">
                  <c:v>1.1610693081848964</c:v>
                </c:pt>
                <c:pt idx="3">
                  <c:v>1.4087721101784807</c:v>
                </c:pt>
                <c:pt idx="4">
                  <c:v>1.5251883889443005</c:v>
                </c:pt>
                <c:pt idx="5">
                  <c:v>1.8154988298377623</c:v>
                </c:pt>
                <c:pt idx="6">
                  <c:v>1.92401642593207</c:v>
                </c:pt>
                <c:pt idx="7">
                  <c:v>2.1730760274858509</c:v>
                </c:pt>
                <c:pt idx="8">
                  <c:v>2.2674011705514512</c:v>
                </c:pt>
                <c:pt idx="9">
                  <c:v>2.4590312378863186</c:v>
                </c:pt>
                <c:pt idx="10">
                  <c:v>2.2425959269101057</c:v>
                </c:pt>
              </c:numCache>
            </c:numRef>
          </c:val>
        </c:ser>
        <c:ser>
          <c:idx val="2"/>
          <c:order val="1"/>
          <c:tx>
            <c:v>World</c:v>
          </c:tx>
          <c:spPr>
            <a:ln w="38100">
              <a:solidFill>
                <a:srgbClr val="000000"/>
              </a:solidFill>
              <a:prstDash val="solid"/>
            </a:ln>
          </c:spPr>
          <c:marker>
            <c:symbol val="triangle"/>
            <c:size val="11"/>
            <c:spPr>
              <a:solidFill>
                <a:srgbClr val="FFFFFF"/>
              </a:solidFill>
              <a:ln>
                <a:solidFill>
                  <a:srgbClr val="000000"/>
                </a:solidFill>
                <a:prstDash val="solid"/>
              </a:ln>
            </c:spPr>
          </c:marker>
          <c:cat>
            <c:numRef>
              <c:f>'TS1.3'!$A$8:$A$18</c:f>
              <c:numCache>
                <c:formatCode>General</c:formatCode>
                <c:ptCount val="11"/>
                <c:pt idx="0">
                  <c:v>0</c:v>
                </c:pt>
                <c:pt idx="1">
                  <c:v>1000</c:v>
                </c:pt>
                <c:pt idx="2">
                  <c:v>1500</c:v>
                </c:pt>
                <c:pt idx="3">
                  <c:v>1700</c:v>
                </c:pt>
                <c:pt idx="4">
                  <c:v>1820</c:v>
                </c:pt>
                <c:pt idx="5">
                  <c:v>1870</c:v>
                </c:pt>
                <c:pt idx="6">
                  <c:v>1913</c:v>
                </c:pt>
                <c:pt idx="7">
                  <c:v>1950</c:v>
                </c:pt>
                <c:pt idx="8">
                  <c:v>1970</c:v>
                </c:pt>
                <c:pt idx="9">
                  <c:v>1990</c:v>
                </c:pt>
                <c:pt idx="10">
                  <c:v>2012</c:v>
                </c:pt>
              </c:numCache>
            </c:numRef>
          </c:cat>
          <c:val>
            <c:numRef>
              <c:f>'TS1.3'!$B$8:$B$18</c:f>
              <c:numCache>
                <c:formatCode>0%</c:formatCode>
                <c:ptCount val="11"/>
                <c:pt idx="0">
                  <c:v>1</c:v>
                </c:pt>
                <c:pt idx="1">
                  <c:v>1</c:v>
                </c:pt>
                <c:pt idx="2">
                  <c:v>1</c:v>
                </c:pt>
                <c:pt idx="3">
                  <c:v>1</c:v>
                </c:pt>
                <c:pt idx="4">
                  <c:v>1</c:v>
                </c:pt>
                <c:pt idx="5">
                  <c:v>1</c:v>
                </c:pt>
                <c:pt idx="6">
                  <c:v>1</c:v>
                </c:pt>
                <c:pt idx="7">
                  <c:v>1</c:v>
                </c:pt>
                <c:pt idx="8">
                  <c:v>1</c:v>
                </c:pt>
                <c:pt idx="9">
                  <c:v>1</c:v>
                </c:pt>
                <c:pt idx="10">
                  <c:v>1</c:v>
                </c:pt>
              </c:numCache>
            </c:numRef>
          </c:val>
        </c:ser>
        <c:ser>
          <c:idx val="0"/>
          <c:order val="2"/>
          <c:tx>
            <c:v>Asia-Africa</c:v>
          </c:tx>
          <c:spPr>
            <a:ln w="38100">
              <a:solidFill>
                <a:srgbClr val="000000"/>
              </a:solidFill>
              <a:prstDash val="solid"/>
            </a:ln>
          </c:spPr>
          <c:marker>
            <c:symbol val="circle"/>
            <c:size val="11"/>
            <c:spPr>
              <a:solidFill>
                <a:srgbClr val="C0C0C0"/>
              </a:solidFill>
              <a:ln>
                <a:solidFill>
                  <a:schemeClr val="tx1"/>
                </a:solidFill>
                <a:prstDash val="solid"/>
              </a:ln>
            </c:spPr>
          </c:marker>
          <c:cat>
            <c:numRef>
              <c:f>'TS1.3'!$A$8:$A$18</c:f>
              <c:numCache>
                <c:formatCode>General</c:formatCode>
                <c:ptCount val="11"/>
                <c:pt idx="0">
                  <c:v>0</c:v>
                </c:pt>
                <c:pt idx="1">
                  <c:v>1000</c:v>
                </c:pt>
                <c:pt idx="2">
                  <c:v>1500</c:v>
                </c:pt>
                <c:pt idx="3">
                  <c:v>1700</c:v>
                </c:pt>
                <c:pt idx="4">
                  <c:v>1820</c:v>
                </c:pt>
                <c:pt idx="5">
                  <c:v>1870</c:v>
                </c:pt>
                <c:pt idx="6">
                  <c:v>1913</c:v>
                </c:pt>
                <c:pt idx="7">
                  <c:v>1950</c:v>
                </c:pt>
                <c:pt idx="8">
                  <c:v>1970</c:v>
                </c:pt>
                <c:pt idx="9">
                  <c:v>1990</c:v>
                </c:pt>
                <c:pt idx="10">
                  <c:v>2012</c:v>
                </c:pt>
              </c:numCache>
            </c:numRef>
          </c:cat>
          <c:val>
            <c:numRef>
              <c:f>'TS1.3'!$H$8:$H$18</c:f>
              <c:numCache>
                <c:formatCode>0%</c:formatCode>
                <c:ptCount val="11"/>
                <c:pt idx="0">
                  <c:v>0.97157954335462637</c:v>
                </c:pt>
                <c:pt idx="1">
                  <c:v>1.0148681475773369</c:v>
                </c:pt>
                <c:pt idx="2">
                  <c:v>0.94922173538361998</c:v>
                </c:pt>
                <c:pt idx="3">
                  <c:v>0.88070708099720851</c:v>
                </c:pt>
                <c:pt idx="4">
                  <c:v>0.8350768082224973</c:v>
                </c:pt>
                <c:pt idx="5">
                  <c:v>0.62520304627377021</c:v>
                </c:pt>
                <c:pt idx="6">
                  <c:v>0.46034158058056518</c:v>
                </c:pt>
                <c:pt idx="7">
                  <c:v>0.37424927413604742</c:v>
                </c:pt>
                <c:pt idx="8">
                  <c:v>0.41157087199748399</c:v>
                </c:pt>
                <c:pt idx="9">
                  <c:v>0.45417060031237411</c:v>
                </c:pt>
                <c:pt idx="10">
                  <c:v>0.60716440433749785</c:v>
                </c:pt>
              </c:numCache>
            </c:numRef>
          </c:val>
        </c:ser>
        <c:marker val="1"/>
        <c:axId val="177352064"/>
        <c:axId val="188364672"/>
      </c:lineChart>
      <c:catAx>
        <c:axId val="177352064"/>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ea typeface="Calibri"/>
                    <a:cs typeface="Calibri"/>
                  </a:rPr>
                  <a:t>Per capita GDP in Asia-Africa went from 37% of world average in 1950 to 61% in 2012. </a:t>
                </a:r>
              </a:p>
              <a:p>
                <a:pPr>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ea typeface="Calibri"/>
                    <a:cs typeface="Calibri"/>
                  </a:rPr>
                  <a:t>Sources and series: see piketty.pse.ens.fr/capital21c.</a:t>
                </a:r>
              </a:p>
            </c:rich>
          </c:tx>
          <c:layout>
            <c:manualLayout>
              <c:xMode val="edge"/>
              <c:yMode val="edge"/>
              <c:x val="0.18149147960982512"/>
              <c:y val="0.92065656651920702"/>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88364672"/>
        <c:crossesAt val="0"/>
        <c:auto val="1"/>
        <c:lblAlgn val="ctr"/>
        <c:lblOffset val="100"/>
        <c:tickLblSkip val="1"/>
        <c:tickMarkSkip val="1"/>
      </c:catAx>
      <c:valAx>
        <c:axId val="188364672"/>
        <c:scaling>
          <c:orientation val="minMax"/>
          <c:max val="2.5"/>
          <c:min val="0"/>
        </c:scaling>
        <c:axPos val="l"/>
        <c:majorGridlines>
          <c:spPr>
            <a:ln w="3175">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en-US" sz="1200" b="0" i="0" baseline="0">
                    <a:effectLst/>
                  </a:rPr>
                  <a:t>Per capita GDP (% of world average) </a:t>
                </a:r>
                <a:endParaRPr lang="en-US" sz="1200">
                  <a:effectLst/>
                </a:endParaRPr>
              </a:p>
            </c:rich>
          </c:tx>
          <c:layout>
            <c:manualLayout>
              <c:xMode val="edge"/>
              <c:yMode val="edge"/>
              <c:x val="0"/>
              <c:y val="0.1881838522896129"/>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7352064"/>
        <c:crosses val="autoZero"/>
        <c:crossBetween val="midCat"/>
        <c:majorUnit val="0.25"/>
        <c:minorUnit val="0.25"/>
      </c:valAx>
      <c:spPr>
        <a:solidFill>
          <a:srgbClr val="FFFFFF"/>
        </a:solidFill>
        <a:ln w="25400">
          <a:noFill/>
        </a:ln>
      </c:spPr>
    </c:plotArea>
    <c:legend>
      <c:legendPos val="r"/>
      <c:layout>
        <c:manualLayout>
          <c:xMode val="edge"/>
          <c:yMode val="edge"/>
          <c:x val="0.55538923492772396"/>
          <c:y val="0.307517037593728"/>
          <c:w val="0.22604794923022611"/>
          <c:h val="0.15717543170444312"/>
        </c:manualLayout>
      </c:layout>
      <c:spPr>
        <a:solidFill>
          <a:srgbClr val="FFFFFF"/>
        </a:solidFill>
        <a:ln w="3175">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fr-FR"/>
    </a:p>
  </c:txPr>
</c:chartSpace>
</file>

<file path=xl/charts/chart9.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en-US" sz="1800" b="1" i="0" baseline="0">
                <a:effectLst/>
              </a:rPr>
              <a:t>Figure S1.4a. Exchange rate and purchasing power parity: euro/</a:t>
            </a:r>
            <a:r>
              <a:rPr lang="ro-RO" sz="1800" b="1" i="0" baseline="0">
                <a:effectLst/>
              </a:rPr>
              <a:t>rupee</a:t>
            </a:r>
            <a:r>
              <a:rPr lang="en-US" sz="1800" b="1" i="0" baseline="0">
                <a:effectLst/>
              </a:rPr>
              <a:t> </a:t>
            </a:r>
            <a:endParaRPr lang="en-US">
              <a:effectLst/>
            </a:endParaRPr>
          </a:p>
        </c:rich>
      </c:tx>
      <c:layout>
        <c:manualLayout>
          <c:xMode val="edge"/>
          <c:yMode val="edge"/>
          <c:x val="0.153638878099879"/>
          <c:y val="1.3679607836439105E-3"/>
        </c:manualLayout>
      </c:layout>
      <c:spPr>
        <a:noFill/>
        <a:ln w="25400">
          <a:noFill/>
        </a:ln>
      </c:spPr>
    </c:title>
    <c:plotArea>
      <c:layout>
        <c:manualLayout>
          <c:layoutTarget val="inner"/>
          <c:xMode val="edge"/>
          <c:yMode val="edge"/>
          <c:x val="0.132973944294699"/>
          <c:y val="0.11080711354309195"/>
          <c:w val="0.82929020664869801"/>
          <c:h val="0.76196990424076605"/>
        </c:manualLayout>
      </c:layout>
      <c:lineChart>
        <c:grouping val="standard"/>
        <c:ser>
          <c:idx val="0"/>
          <c:order val="0"/>
          <c:tx>
            <c:v>Exchange rate euro/rupee</c:v>
          </c:tx>
          <c:spPr>
            <a:ln w="38100">
              <a:solidFill>
                <a:srgbClr val="000000"/>
              </a:solidFill>
              <a:prstDash val="solid"/>
            </a:ln>
          </c:spPr>
          <c:marker>
            <c:symbol val="square"/>
            <c:size val="7"/>
            <c:spPr>
              <a:solidFill>
                <a:srgbClr val="000000"/>
              </a:solidFill>
              <a:ln>
                <a:solidFill>
                  <a:srgbClr val="000000"/>
                </a:solidFill>
                <a:prstDash val="solid"/>
              </a:ln>
            </c:spPr>
          </c:marker>
          <c:cat>
            <c:numRef>
              <c:f>'TS1.7'!$A$8:$A$30</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'TS1.7'!$F$8:$F$30</c:f>
              <c:numCache>
                <c:formatCode>0.00</c:formatCode>
                <c:ptCount val="23"/>
                <c:pt idx="0">
                  <c:v>21.673975082581244</c:v>
                </c:pt>
                <c:pt idx="1">
                  <c:v>28.700776248746013</c:v>
                </c:pt>
                <c:pt idx="2">
                  <c:v>32.902077842559905</c:v>
                </c:pt>
                <c:pt idx="3">
                  <c:v>36.715792243176097</c:v>
                </c:pt>
                <c:pt idx="4">
                  <c:v>37.46845841723561</c:v>
                </c:pt>
                <c:pt idx="5">
                  <c:v>44.82066737422533</c:v>
                </c:pt>
                <c:pt idx="6">
                  <c:v>45.832311913538476</c:v>
                </c:pt>
                <c:pt idx="7">
                  <c:v>41.835483096988739</c:v>
                </c:pt>
                <c:pt idx="8">
                  <c:v>46.759615405255744</c:v>
                </c:pt>
                <c:pt idx="9">
                  <c:v>46.167611486422906</c:v>
                </c:pt>
                <c:pt idx="10">
                  <c:v>42.090934217799891</c:v>
                </c:pt>
                <c:pt idx="11">
                  <c:v>42.678439864818515</c:v>
                </c:pt>
                <c:pt idx="12">
                  <c:v>45.556522830298178</c:v>
                </c:pt>
                <c:pt idx="13">
                  <c:v>51.863133920368746</c:v>
                </c:pt>
                <c:pt idx="14">
                  <c:v>55.790542176528653</c:v>
                </c:pt>
                <c:pt idx="15">
                  <c:v>55.058303901573559</c:v>
                </c:pt>
                <c:pt idx="16">
                  <c:v>56.76473798236448</c:v>
                </c:pt>
                <c:pt idx="17">
                  <c:v>55.103439277270901</c:v>
                </c:pt>
                <c:pt idx="18">
                  <c:v>67.372639494146796</c:v>
                </c:pt>
                <c:pt idx="19">
                  <c:v>65.908330010849582</c:v>
                </c:pt>
                <c:pt idx="20">
                  <c:v>60.343677087679104</c:v>
                </c:pt>
                <c:pt idx="21">
                  <c:v>66.617247395236006</c:v>
                </c:pt>
                <c:pt idx="22">
                  <c:v>67.600000000000009</c:v>
                </c:pt>
              </c:numCache>
            </c:numRef>
          </c:val>
        </c:ser>
        <c:ser>
          <c:idx val="1"/>
          <c:order val="1"/>
          <c:tx>
            <c:v>Purchasing power parity euro/rupee</c:v>
          </c:tx>
          <c:spPr>
            <a:ln w="38100">
              <a:solidFill>
                <a:srgbClr val="000000"/>
              </a:solidFill>
              <a:prstDash val="solid"/>
            </a:ln>
          </c:spPr>
          <c:marker>
            <c:symbol val="triangle"/>
            <c:size val="8"/>
            <c:spPr>
              <a:solidFill>
                <a:srgbClr val="FFFFFF"/>
              </a:solidFill>
              <a:ln>
                <a:solidFill>
                  <a:srgbClr val="000000"/>
                </a:solidFill>
                <a:prstDash val="solid"/>
              </a:ln>
            </c:spPr>
          </c:marker>
          <c:val>
            <c:numRef>
              <c:f>'TS1.7'!$G$8:$G$30</c:f>
              <c:numCache>
                <c:formatCode>0.00</c:formatCode>
                <c:ptCount val="23"/>
                <c:pt idx="0">
                  <c:v>7.7267010111510288</c:v>
                </c:pt>
                <c:pt idx="1">
                  <c:v>8.555707096770055</c:v>
                </c:pt>
                <c:pt idx="2">
                  <c:v>9.0144532560869717</c:v>
                </c:pt>
                <c:pt idx="3">
                  <c:v>9.6272769835293595</c:v>
                </c:pt>
                <c:pt idx="4">
                  <c:v>10.405769818387681</c:v>
                </c:pt>
                <c:pt idx="5">
                  <c:v>11.140449468588898</c:v>
                </c:pt>
                <c:pt idx="6">
                  <c:v>11.881210620719678</c:v>
                </c:pt>
                <c:pt idx="7">
                  <c:v>12.527734068898988</c:v>
                </c:pt>
                <c:pt idx="8">
                  <c:v>13.401562568766257</c:v>
                </c:pt>
                <c:pt idx="9">
                  <c:v>13.723806286455154</c:v>
                </c:pt>
                <c:pt idx="10">
                  <c:v>14.138568235851627</c:v>
                </c:pt>
                <c:pt idx="11">
                  <c:v>14.503978980569329</c:v>
                </c:pt>
                <c:pt idx="12">
                  <c:v>15.025246792611773</c:v>
                </c:pt>
                <c:pt idx="13">
                  <c:v>15.207711332268881</c:v>
                </c:pt>
                <c:pt idx="14">
                  <c:v>15.842244681436174</c:v>
                </c:pt>
                <c:pt idx="15">
                  <c:v>16.403832094435653</c:v>
                </c:pt>
                <c:pt idx="16">
                  <c:v>17.408217548520586</c:v>
                </c:pt>
                <c:pt idx="17">
                  <c:v>18.067777856264421</c:v>
                </c:pt>
                <c:pt idx="18">
                  <c:v>19.544071393183131</c:v>
                </c:pt>
                <c:pt idx="19">
                  <c:v>20.742846017403927</c:v>
                </c:pt>
                <c:pt idx="20">
                  <c:v>22.127662451621934</c:v>
                </c:pt>
                <c:pt idx="21">
                  <c:v>23.390307311203241</c:v>
                </c:pt>
                <c:pt idx="22">
                  <c:v>24.599999999999998</c:v>
                </c:pt>
              </c:numCache>
            </c:numRef>
          </c:val>
        </c:ser>
        <c:marker val="1"/>
        <c:axId val="188420096"/>
        <c:axId val="188423168"/>
      </c:lineChart>
      <c:catAx>
        <c:axId val="188420096"/>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Arial"/>
                    <a:ea typeface="Arial"/>
                    <a:cs typeface="Arial"/>
                  </a:rPr>
                  <a:t>In 2012, 1 euro was worth around 70 rupees according to current exchange rate, but 25 in purchasing power parity. </a:t>
                </a:r>
              </a:p>
              <a:p>
                <a:pPr>
                  <a:defRPr sz="1000" b="0" i="0" u="none" strike="noStrike" baseline="0">
                    <a:solidFill>
                      <a:srgbClr val="000000"/>
                    </a:solidFill>
                    <a:latin typeface="Calibri"/>
                    <a:ea typeface="Calibri"/>
                    <a:cs typeface="Calibri"/>
                  </a:defRPr>
                </a:pPr>
                <a:r>
                  <a:rPr lang="en-US" sz="1200" b="0" i="0" u="none" strike="noStrike" baseline="0">
                    <a:latin typeface="Calibri"/>
                    <a:ea typeface="Calibri"/>
                    <a:cs typeface="Calibri"/>
                  </a:rPr>
                  <a:t> </a:t>
                </a:r>
                <a:r>
                  <a:rPr lang="en-US" sz="1000" b="0" i="0" u="none" strike="noStrike" baseline="0">
                    <a:solidFill>
                      <a:srgbClr val="000000"/>
                    </a:solidFill>
                    <a:latin typeface="Arial"/>
                    <a:ea typeface="Arial"/>
                    <a:cs typeface="Arial"/>
                  </a:rPr>
                  <a:t>Sources and series: see piketty.pse.ens.fr/capital21c.</a:t>
                </a:r>
              </a:p>
            </c:rich>
          </c:tx>
          <c:layout>
            <c:manualLayout>
              <c:xMode val="edge"/>
              <c:yMode val="edge"/>
              <c:x val="0.1748239822040179"/>
              <c:y val="0.9249459408680214"/>
            </c:manualLayout>
          </c:layout>
          <c:spPr>
            <a:noFill/>
            <a:ln w="25400">
              <a:noFill/>
            </a:ln>
          </c:spPr>
        </c:title>
        <c:numFmt formatCode="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88423168"/>
        <c:crossesAt val="0"/>
        <c:auto val="1"/>
        <c:lblAlgn val="ctr"/>
        <c:lblOffset val="100"/>
        <c:tickLblSkip val="2"/>
        <c:tickMarkSkip val="1"/>
      </c:catAx>
      <c:valAx>
        <c:axId val="188423168"/>
        <c:scaling>
          <c:orientation val="minMax"/>
          <c:max val="70"/>
          <c:min val="0"/>
        </c:scaling>
        <c:axPos val="l"/>
        <c:majorGridlines>
          <c:spPr>
            <a:ln w="3175">
              <a:solidFill>
                <a:srgbClr val="000000"/>
              </a:solidFill>
              <a:prstDash val="sysDash"/>
            </a:ln>
          </c:spPr>
        </c:majorGridlines>
        <c:numFmt formatCode="[$Rs.-4009]\ #,##0" sourceLinked="0"/>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88420096"/>
        <c:crosses val="autoZero"/>
        <c:crossBetween val="midCat"/>
        <c:majorUnit val="10"/>
        <c:minorUnit val="10"/>
      </c:valAx>
      <c:spPr>
        <a:solidFill>
          <a:srgbClr val="FFFFFF"/>
        </a:solidFill>
        <a:ln w="25400">
          <a:noFill/>
        </a:ln>
      </c:spPr>
    </c:plotArea>
    <c:legend>
      <c:legendPos val="r"/>
      <c:layout>
        <c:manualLayout>
          <c:xMode val="edge"/>
          <c:yMode val="edge"/>
          <c:wMode val="edge"/>
          <c:hMode val="edge"/>
          <c:x val="0.32485022892317822"/>
          <c:y val="0.44191350538883323"/>
          <c:w val="0.73053882278168103"/>
          <c:h val="0.63097955488752644"/>
        </c:manualLayout>
      </c:layout>
      <c:spPr>
        <a:solidFill>
          <a:srgbClr val="FFFFFF"/>
        </a:solidFill>
        <a:ln w="3175">
          <a:solidFill>
            <a:srgbClr val="000000"/>
          </a:solidFill>
          <a:prstDash val="solid"/>
        </a:ln>
      </c:spPr>
      <c:txPr>
        <a:bodyPr/>
        <a:lstStyle/>
        <a:p>
          <a:pPr>
            <a:defRPr sz="1085"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fr-FR"/>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8740157499999996" right="0.78740157499999996" top="0.984251969" bottom="0.984251969" header="0.5" footer="0.5"/>
  <pageSetup orientation="landscape" verticalDpi="96" r:id="rId1"/>
  <drawing r:id="rId2"/>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4963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0.29275</cdr:x>
      <cdr:y>0.27275</cdr:y>
    </cdr:from>
    <cdr:to>
      <cdr:x>0.39525</cdr:x>
      <cdr:y>0.31875</cdr:y>
    </cdr:to>
    <cdr:sp macro="" textlink="">
      <cdr:nvSpPr>
        <cdr:cNvPr id="2" name="Rectangle 1"/>
        <cdr:cNvSpPr>
          <a:spLocks xmlns:a="http://schemas.openxmlformats.org/drawingml/2006/main" noChangeArrowheads="1"/>
        </cdr:cNvSpPr>
      </cdr:nvSpPr>
      <cdr:spPr bwMode="auto">
        <a:xfrm xmlns:a="http://schemas.openxmlformats.org/drawingml/2006/main">
          <a:off x="2428431" y="1667170"/>
          <a:ext cx="867448" cy="26698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Asia</a:t>
          </a:r>
        </a:p>
      </cdr:txBody>
    </cdr:sp>
  </cdr:relSizeAnchor>
  <cdr:relSizeAnchor xmlns:cdr="http://schemas.openxmlformats.org/drawingml/2006/chartDrawing">
    <cdr:from>
      <cdr:x>0.368</cdr:x>
      <cdr:y>0.732</cdr:y>
    </cdr:from>
    <cdr:to>
      <cdr:x>0.47575</cdr:x>
      <cdr:y>0.7835</cdr:y>
    </cdr:to>
    <cdr:sp macro="" textlink="">
      <cdr:nvSpPr>
        <cdr:cNvPr id="3" name="Rectangle 2"/>
        <cdr:cNvSpPr>
          <a:spLocks xmlns:a="http://schemas.openxmlformats.org/drawingml/2006/main" noChangeArrowheads="1"/>
        </cdr:cNvSpPr>
      </cdr:nvSpPr>
      <cdr:spPr bwMode="auto">
        <a:xfrm xmlns:a="http://schemas.openxmlformats.org/drawingml/2006/main">
          <a:off x="3064701" y="4300690"/>
          <a:ext cx="909866" cy="281489"/>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Europe</a:t>
          </a:r>
        </a:p>
      </cdr:txBody>
    </cdr:sp>
  </cdr:relSizeAnchor>
  <cdr:relSizeAnchor xmlns:cdr="http://schemas.openxmlformats.org/drawingml/2006/chartDrawing">
    <cdr:from>
      <cdr:x>0.627</cdr:x>
      <cdr:y>0.61975</cdr:y>
    </cdr:from>
    <cdr:to>
      <cdr:x>0.75025</cdr:x>
      <cdr:y>0.669</cdr:y>
    </cdr:to>
    <cdr:sp macro="" textlink="">
      <cdr:nvSpPr>
        <cdr:cNvPr id="4" name="Rectangle 3"/>
        <cdr:cNvSpPr>
          <a:spLocks xmlns:a="http://schemas.openxmlformats.org/drawingml/2006/main" noChangeArrowheads="1"/>
        </cdr:cNvSpPr>
      </cdr:nvSpPr>
      <cdr:spPr bwMode="auto">
        <a:xfrm xmlns:a="http://schemas.openxmlformats.org/drawingml/2006/main">
          <a:off x="5253469" y="3643398"/>
          <a:ext cx="1047725" cy="294548"/>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America</a:t>
          </a:r>
        </a:p>
      </cdr:txBody>
    </cdr:sp>
  </cdr:relSizeAnchor>
  <cdr:relSizeAnchor xmlns:cdr="http://schemas.openxmlformats.org/drawingml/2006/chartDrawing">
    <cdr:from>
      <cdr:x>0.5455</cdr:x>
      <cdr:y>0.514</cdr:y>
    </cdr:from>
    <cdr:to>
      <cdr:x>0.65275</cdr:x>
      <cdr:y>0.55575</cdr:y>
    </cdr:to>
    <cdr:sp macro="" textlink="">
      <cdr:nvSpPr>
        <cdr:cNvPr id="5" name="Rectangle 4"/>
        <cdr:cNvSpPr>
          <a:spLocks xmlns:a="http://schemas.openxmlformats.org/drawingml/2006/main" noChangeArrowheads="1"/>
        </cdr:cNvSpPr>
      </cdr:nvSpPr>
      <cdr:spPr bwMode="auto">
        <a:xfrm xmlns:a="http://schemas.openxmlformats.org/drawingml/2006/main">
          <a:off x="4559935" y="3051400"/>
          <a:ext cx="909866" cy="23796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Africa</a:t>
          </a:r>
        </a:p>
      </cdr:txBody>
    </cdr:sp>
  </cdr:relSizeAnchor>
  <cdr:relSizeAnchor xmlns:cdr="http://schemas.openxmlformats.org/drawingml/2006/chartDrawing">
    <cdr:from>
      <cdr:x>0.29275</cdr:x>
      <cdr:y>0.27275</cdr:y>
    </cdr:from>
    <cdr:to>
      <cdr:x>0.39525</cdr:x>
      <cdr:y>0.31875</cdr:y>
    </cdr:to>
    <cdr:sp macro="" textlink="">
      <cdr:nvSpPr>
        <cdr:cNvPr id="6" name="Rectangle 1"/>
        <cdr:cNvSpPr>
          <a:spLocks xmlns:a="http://schemas.openxmlformats.org/drawingml/2006/main" noChangeArrowheads="1"/>
        </cdr:cNvSpPr>
      </cdr:nvSpPr>
      <cdr:spPr bwMode="auto">
        <a:xfrm xmlns:a="http://schemas.openxmlformats.org/drawingml/2006/main">
          <a:off x="2491010" y="1596869"/>
          <a:ext cx="872172" cy="26931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Asia</a:t>
          </a:r>
        </a:p>
      </cdr:txBody>
    </cdr:sp>
  </cdr:relSizeAnchor>
  <cdr:relSizeAnchor xmlns:cdr="http://schemas.openxmlformats.org/drawingml/2006/chartDrawing">
    <cdr:from>
      <cdr:x>0.368</cdr:x>
      <cdr:y>0.732</cdr:y>
    </cdr:from>
    <cdr:to>
      <cdr:x>0.47575</cdr:x>
      <cdr:y>0.7835</cdr:y>
    </cdr:to>
    <cdr:sp macro="" textlink="">
      <cdr:nvSpPr>
        <cdr:cNvPr id="7" name="Rectangle 2"/>
        <cdr:cNvSpPr>
          <a:spLocks xmlns:a="http://schemas.openxmlformats.org/drawingml/2006/main" noChangeArrowheads="1"/>
        </cdr:cNvSpPr>
      </cdr:nvSpPr>
      <cdr:spPr bwMode="auto">
        <a:xfrm xmlns:a="http://schemas.openxmlformats.org/drawingml/2006/main">
          <a:off x="3064701" y="4300690"/>
          <a:ext cx="909866" cy="281489"/>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Europe</a:t>
          </a:r>
        </a:p>
      </cdr:txBody>
    </cdr:sp>
  </cdr:relSizeAnchor>
  <cdr:relSizeAnchor xmlns:cdr="http://schemas.openxmlformats.org/drawingml/2006/chartDrawing">
    <cdr:from>
      <cdr:x>0.627</cdr:x>
      <cdr:y>0.61975</cdr:y>
    </cdr:from>
    <cdr:to>
      <cdr:x>0.75025</cdr:x>
      <cdr:y>0.669</cdr:y>
    </cdr:to>
    <cdr:sp macro="" textlink="">
      <cdr:nvSpPr>
        <cdr:cNvPr id="8" name="Rectangle 3"/>
        <cdr:cNvSpPr>
          <a:spLocks xmlns:a="http://schemas.openxmlformats.org/drawingml/2006/main" noChangeArrowheads="1"/>
        </cdr:cNvSpPr>
      </cdr:nvSpPr>
      <cdr:spPr bwMode="auto">
        <a:xfrm xmlns:a="http://schemas.openxmlformats.org/drawingml/2006/main">
          <a:off x="5253469" y="3643398"/>
          <a:ext cx="1047725" cy="294548"/>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America</a:t>
          </a:r>
        </a:p>
      </cdr:txBody>
    </cdr:sp>
  </cdr:relSizeAnchor>
  <cdr:relSizeAnchor xmlns:cdr="http://schemas.openxmlformats.org/drawingml/2006/chartDrawing">
    <cdr:from>
      <cdr:x>0.5455</cdr:x>
      <cdr:y>0.514</cdr:y>
    </cdr:from>
    <cdr:to>
      <cdr:x>0.65275</cdr:x>
      <cdr:y>0.55575</cdr:y>
    </cdr:to>
    <cdr:sp macro="" textlink="">
      <cdr:nvSpPr>
        <cdr:cNvPr id="9" name="Rectangle 4"/>
        <cdr:cNvSpPr>
          <a:spLocks xmlns:a="http://schemas.openxmlformats.org/drawingml/2006/main" noChangeArrowheads="1"/>
        </cdr:cNvSpPr>
      </cdr:nvSpPr>
      <cdr:spPr bwMode="auto">
        <a:xfrm xmlns:a="http://schemas.openxmlformats.org/drawingml/2006/main">
          <a:off x="4559935" y="3051400"/>
          <a:ext cx="909866" cy="23796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Africa</a:t>
          </a:r>
        </a:p>
      </cdr:txBody>
    </cdr:sp>
  </cdr:relSizeAnchor>
  <cdr:relSizeAnchor xmlns:cdr="http://schemas.openxmlformats.org/drawingml/2006/chartDrawing">
    <cdr:from>
      <cdr:x>0.29275</cdr:x>
      <cdr:y>0.27275</cdr:y>
    </cdr:from>
    <cdr:to>
      <cdr:x>0.39525</cdr:x>
      <cdr:y>0.31875</cdr:y>
    </cdr:to>
    <cdr:sp macro="" textlink="">
      <cdr:nvSpPr>
        <cdr:cNvPr id="10" name="Rectangle 1"/>
        <cdr:cNvSpPr>
          <a:spLocks xmlns:a="http://schemas.openxmlformats.org/drawingml/2006/main" noChangeArrowheads="1"/>
        </cdr:cNvSpPr>
      </cdr:nvSpPr>
      <cdr:spPr bwMode="auto">
        <a:xfrm xmlns:a="http://schemas.openxmlformats.org/drawingml/2006/main">
          <a:off x="2428431" y="1667170"/>
          <a:ext cx="867448" cy="26698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Asia</a:t>
          </a:r>
        </a:p>
      </cdr:txBody>
    </cdr:sp>
  </cdr:relSizeAnchor>
  <cdr:relSizeAnchor xmlns:cdr="http://schemas.openxmlformats.org/drawingml/2006/chartDrawing">
    <cdr:from>
      <cdr:x>0.368</cdr:x>
      <cdr:y>0.732</cdr:y>
    </cdr:from>
    <cdr:to>
      <cdr:x>0.47575</cdr:x>
      <cdr:y>0.7835</cdr:y>
    </cdr:to>
    <cdr:sp macro="" textlink="">
      <cdr:nvSpPr>
        <cdr:cNvPr id="11" name="Rectangle 2"/>
        <cdr:cNvSpPr>
          <a:spLocks xmlns:a="http://schemas.openxmlformats.org/drawingml/2006/main" noChangeArrowheads="1"/>
        </cdr:cNvSpPr>
      </cdr:nvSpPr>
      <cdr:spPr bwMode="auto">
        <a:xfrm xmlns:a="http://schemas.openxmlformats.org/drawingml/2006/main">
          <a:off x="3064701" y="4300690"/>
          <a:ext cx="909866" cy="281489"/>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Europe</a:t>
          </a:r>
        </a:p>
      </cdr:txBody>
    </cdr:sp>
  </cdr:relSizeAnchor>
  <cdr:relSizeAnchor xmlns:cdr="http://schemas.openxmlformats.org/drawingml/2006/chartDrawing">
    <cdr:from>
      <cdr:x>0.627</cdr:x>
      <cdr:y>0.61975</cdr:y>
    </cdr:from>
    <cdr:to>
      <cdr:x>0.75025</cdr:x>
      <cdr:y>0.669</cdr:y>
    </cdr:to>
    <cdr:sp macro="" textlink="">
      <cdr:nvSpPr>
        <cdr:cNvPr id="12" name="Rectangle 3"/>
        <cdr:cNvSpPr>
          <a:spLocks xmlns:a="http://schemas.openxmlformats.org/drawingml/2006/main" noChangeArrowheads="1"/>
        </cdr:cNvSpPr>
      </cdr:nvSpPr>
      <cdr:spPr bwMode="auto">
        <a:xfrm xmlns:a="http://schemas.openxmlformats.org/drawingml/2006/main">
          <a:off x="5253469" y="3643398"/>
          <a:ext cx="1047725" cy="294548"/>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America</a:t>
          </a:r>
        </a:p>
      </cdr:txBody>
    </cdr:sp>
  </cdr:relSizeAnchor>
  <cdr:relSizeAnchor xmlns:cdr="http://schemas.openxmlformats.org/drawingml/2006/chartDrawing">
    <cdr:from>
      <cdr:x>0.5455</cdr:x>
      <cdr:y>0.514</cdr:y>
    </cdr:from>
    <cdr:to>
      <cdr:x>0.65275</cdr:x>
      <cdr:y>0.55575</cdr:y>
    </cdr:to>
    <cdr:sp macro="" textlink="">
      <cdr:nvSpPr>
        <cdr:cNvPr id="13" name="Rectangle 4"/>
        <cdr:cNvSpPr>
          <a:spLocks xmlns:a="http://schemas.openxmlformats.org/drawingml/2006/main" noChangeArrowheads="1"/>
        </cdr:cNvSpPr>
      </cdr:nvSpPr>
      <cdr:spPr bwMode="auto">
        <a:xfrm xmlns:a="http://schemas.openxmlformats.org/drawingml/2006/main">
          <a:off x="4559935" y="3051400"/>
          <a:ext cx="909866" cy="23796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Africa</a:t>
          </a:r>
        </a:p>
      </cdr:txBody>
    </cdr:sp>
  </cdr:relSizeAnchor>
  <cdr:relSizeAnchor xmlns:cdr="http://schemas.openxmlformats.org/drawingml/2006/chartDrawing">
    <cdr:from>
      <cdr:x>0.29275</cdr:x>
      <cdr:y>0.27275</cdr:y>
    </cdr:from>
    <cdr:to>
      <cdr:x>0.39525</cdr:x>
      <cdr:y>0.31875</cdr:y>
    </cdr:to>
    <cdr:sp macro="" textlink="">
      <cdr:nvSpPr>
        <cdr:cNvPr id="14" name="Rectangle 1"/>
        <cdr:cNvSpPr>
          <a:spLocks xmlns:a="http://schemas.openxmlformats.org/drawingml/2006/main" noChangeArrowheads="1"/>
        </cdr:cNvSpPr>
      </cdr:nvSpPr>
      <cdr:spPr bwMode="auto">
        <a:xfrm xmlns:a="http://schemas.openxmlformats.org/drawingml/2006/main">
          <a:off x="2428431" y="1667170"/>
          <a:ext cx="867448" cy="26698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Asia</a:t>
          </a:r>
        </a:p>
      </cdr:txBody>
    </cdr:sp>
  </cdr:relSizeAnchor>
  <cdr:relSizeAnchor xmlns:cdr="http://schemas.openxmlformats.org/drawingml/2006/chartDrawing">
    <cdr:from>
      <cdr:x>0.368</cdr:x>
      <cdr:y>0.732</cdr:y>
    </cdr:from>
    <cdr:to>
      <cdr:x>0.47575</cdr:x>
      <cdr:y>0.7835</cdr:y>
    </cdr:to>
    <cdr:sp macro="" textlink="">
      <cdr:nvSpPr>
        <cdr:cNvPr id="15" name="Rectangle 2"/>
        <cdr:cNvSpPr>
          <a:spLocks xmlns:a="http://schemas.openxmlformats.org/drawingml/2006/main" noChangeArrowheads="1"/>
        </cdr:cNvSpPr>
      </cdr:nvSpPr>
      <cdr:spPr bwMode="auto">
        <a:xfrm xmlns:a="http://schemas.openxmlformats.org/drawingml/2006/main">
          <a:off x="3064701" y="4300690"/>
          <a:ext cx="909866" cy="281489"/>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Europe</a:t>
          </a:r>
        </a:p>
      </cdr:txBody>
    </cdr:sp>
  </cdr:relSizeAnchor>
  <cdr:relSizeAnchor xmlns:cdr="http://schemas.openxmlformats.org/drawingml/2006/chartDrawing">
    <cdr:from>
      <cdr:x>0.627</cdr:x>
      <cdr:y>0.61975</cdr:y>
    </cdr:from>
    <cdr:to>
      <cdr:x>0.75025</cdr:x>
      <cdr:y>0.669</cdr:y>
    </cdr:to>
    <cdr:sp macro="" textlink="">
      <cdr:nvSpPr>
        <cdr:cNvPr id="16" name="Rectangle 3"/>
        <cdr:cNvSpPr>
          <a:spLocks xmlns:a="http://schemas.openxmlformats.org/drawingml/2006/main" noChangeArrowheads="1"/>
        </cdr:cNvSpPr>
      </cdr:nvSpPr>
      <cdr:spPr bwMode="auto">
        <a:xfrm xmlns:a="http://schemas.openxmlformats.org/drawingml/2006/main">
          <a:off x="5253469" y="3643398"/>
          <a:ext cx="1047725" cy="294548"/>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America</a:t>
          </a:r>
        </a:p>
      </cdr:txBody>
    </cdr:sp>
  </cdr:relSizeAnchor>
  <cdr:relSizeAnchor xmlns:cdr="http://schemas.openxmlformats.org/drawingml/2006/chartDrawing">
    <cdr:from>
      <cdr:x>0.5455</cdr:x>
      <cdr:y>0.514</cdr:y>
    </cdr:from>
    <cdr:to>
      <cdr:x>0.65275</cdr:x>
      <cdr:y>0.55575</cdr:y>
    </cdr:to>
    <cdr:sp macro="" textlink="">
      <cdr:nvSpPr>
        <cdr:cNvPr id="17" name="Rectangle 4"/>
        <cdr:cNvSpPr>
          <a:spLocks xmlns:a="http://schemas.openxmlformats.org/drawingml/2006/main" noChangeArrowheads="1"/>
        </cdr:cNvSpPr>
      </cdr:nvSpPr>
      <cdr:spPr bwMode="auto">
        <a:xfrm xmlns:a="http://schemas.openxmlformats.org/drawingml/2006/main">
          <a:off x="4559935" y="3051400"/>
          <a:ext cx="909866" cy="23796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Africa</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84963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4963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0.2365</cdr:x>
      <cdr:y>0.171</cdr:y>
    </cdr:from>
    <cdr:to>
      <cdr:x>0.33775</cdr:x>
      <cdr:y>0.21825</cdr:y>
    </cdr:to>
    <cdr:sp macro="" textlink="">
      <cdr:nvSpPr>
        <cdr:cNvPr id="1025" name="Rectangle 1"/>
        <cdr:cNvSpPr>
          <a:spLocks xmlns:a="http://schemas.openxmlformats.org/drawingml/2006/main" noChangeArrowheads="1"/>
        </cdr:cNvSpPr>
      </cdr:nvSpPr>
      <cdr:spPr bwMode="auto">
        <a:xfrm xmlns:a="http://schemas.openxmlformats.org/drawingml/2006/main">
          <a:off x="1944865" y="1083878"/>
          <a:ext cx="858965" cy="265529"/>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Asia</a:t>
          </a:r>
        </a:p>
      </cdr:txBody>
    </cdr:sp>
  </cdr:relSizeAnchor>
  <cdr:relSizeAnchor xmlns:cdr="http://schemas.openxmlformats.org/drawingml/2006/chartDrawing">
    <cdr:from>
      <cdr:x>0.42775</cdr:x>
      <cdr:y>0.69325</cdr:y>
    </cdr:from>
    <cdr:to>
      <cdr:x>0.53625</cdr:x>
      <cdr:y>0.74375</cdr:y>
    </cdr:to>
    <cdr:sp macro="" textlink="">
      <cdr:nvSpPr>
        <cdr:cNvPr id="1026" name="Rectangle 2"/>
        <cdr:cNvSpPr>
          <a:spLocks xmlns:a="http://schemas.openxmlformats.org/drawingml/2006/main" noChangeArrowheads="1"/>
        </cdr:cNvSpPr>
      </cdr:nvSpPr>
      <cdr:spPr bwMode="auto">
        <a:xfrm xmlns:a="http://schemas.openxmlformats.org/drawingml/2006/main">
          <a:off x="3577958" y="4062730"/>
          <a:ext cx="909866" cy="280038"/>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Europe</a:t>
          </a:r>
        </a:p>
      </cdr:txBody>
    </cdr:sp>
  </cdr:relSizeAnchor>
  <cdr:relSizeAnchor xmlns:cdr="http://schemas.openxmlformats.org/drawingml/2006/chartDrawing">
    <cdr:from>
      <cdr:x>0.58725</cdr:x>
      <cdr:y>0.359</cdr:y>
    </cdr:from>
    <cdr:to>
      <cdr:x>0.712</cdr:x>
      <cdr:y>0.412</cdr:y>
    </cdr:to>
    <cdr:sp macro="" textlink="">
      <cdr:nvSpPr>
        <cdr:cNvPr id="1027" name="Rectangle 3"/>
        <cdr:cNvSpPr>
          <a:spLocks xmlns:a="http://schemas.openxmlformats.org/drawingml/2006/main" noChangeArrowheads="1"/>
        </cdr:cNvSpPr>
      </cdr:nvSpPr>
      <cdr:spPr bwMode="auto">
        <a:xfrm xmlns:a="http://schemas.openxmlformats.org/drawingml/2006/main">
          <a:off x="4914125" y="2154698"/>
          <a:ext cx="1047725" cy="294548"/>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America</a:t>
          </a:r>
        </a:p>
      </cdr:txBody>
    </cdr:sp>
  </cdr:relSizeAnchor>
  <cdr:relSizeAnchor xmlns:cdr="http://schemas.openxmlformats.org/drawingml/2006/chartDrawing">
    <cdr:from>
      <cdr:x>0.42975</cdr:x>
      <cdr:y>0.25375</cdr:y>
    </cdr:from>
    <cdr:to>
      <cdr:x>0.539</cdr:x>
      <cdr:y>0.29375</cdr:y>
    </cdr:to>
    <cdr:sp macro="" textlink="">
      <cdr:nvSpPr>
        <cdr:cNvPr id="1028" name="Rectangle 4"/>
        <cdr:cNvSpPr>
          <a:spLocks xmlns:a="http://schemas.openxmlformats.org/drawingml/2006/main" noChangeArrowheads="1"/>
        </cdr:cNvSpPr>
      </cdr:nvSpPr>
      <cdr:spPr bwMode="auto">
        <a:xfrm xmlns:a="http://schemas.openxmlformats.org/drawingml/2006/main">
          <a:off x="3584321" y="1548190"/>
          <a:ext cx="918350" cy="23796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Africa</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4963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0.29275</cdr:x>
      <cdr:y>0.27275</cdr:y>
    </cdr:from>
    <cdr:to>
      <cdr:x>0.39525</cdr:x>
      <cdr:y>0.31875</cdr:y>
    </cdr:to>
    <cdr:sp macro="" textlink="">
      <cdr:nvSpPr>
        <cdr:cNvPr id="4097" name="Rectangle 1"/>
        <cdr:cNvSpPr>
          <a:spLocks xmlns:a="http://schemas.openxmlformats.org/drawingml/2006/main" noChangeArrowheads="1"/>
        </cdr:cNvSpPr>
      </cdr:nvSpPr>
      <cdr:spPr bwMode="auto">
        <a:xfrm xmlns:a="http://schemas.openxmlformats.org/drawingml/2006/main">
          <a:off x="2428431" y="1667170"/>
          <a:ext cx="867448" cy="26698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Asia</a:t>
          </a:r>
        </a:p>
      </cdr:txBody>
    </cdr:sp>
  </cdr:relSizeAnchor>
  <cdr:relSizeAnchor xmlns:cdr="http://schemas.openxmlformats.org/drawingml/2006/chartDrawing">
    <cdr:from>
      <cdr:x>0.368</cdr:x>
      <cdr:y>0.732</cdr:y>
    </cdr:from>
    <cdr:to>
      <cdr:x>0.47575</cdr:x>
      <cdr:y>0.7835</cdr:y>
    </cdr:to>
    <cdr:sp macro="" textlink="">
      <cdr:nvSpPr>
        <cdr:cNvPr id="4098" name="Rectangle 2"/>
        <cdr:cNvSpPr>
          <a:spLocks xmlns:a="http://schemas.openxmlformats.org/drawingml/2006/main" noChangeArrowheads="1"/>
        </cdr:cNvSpPr>
      </cdr:nvSpPr>
      <cdr:spPr bwMode="auto">
        <a:xfrm xmlns:a="http://schemas.openxmlformats.org/drawingml/2006/main">
          <a:off x="3064701" y="4300690"/>
          <a:ext cx="909866" cy="281489"/>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Europe</a:t>
          </a:r>
        </a:p>
      </cdr:txBody>
    </cdr:sp>
  </cdr:relSizeAnchor>
  <cdr:relSizeAnchor xmlns:cdr="http://schemas.openxmlformats.org/drawingml/2006/chartDrawing">
    <cdr:from>
      <cdr:x>0.627</cdr:x>
      <cdr:y>0.61975</cdr:y>
    </cdr:from>
    <cdr:to>
      <cdr:x>0.75025</cdr:x>
      <cdr:y>0.669</cdr:y>
    </cdr:to>
    <cdr:sp macro="" textlink="">
      <cdr:nvSpPr>
        <cdr:cNvPr id="4099" name="Rectangle 3"/>
        <cdr:cNvSpPr>
          <a:spLocks xmlns:a="http://schemas.openxmlformats.org/drawingml/2006/main" noChangeArrowheads="1"/>
        </cdr:cNvSpPr>
      </cdr:nvSpPr>
      <cdr:spPr bwMode="auto">
        <a:xfrm xmlns:a="http://schemas.openxmlformats.org/drawingml/2006/main">
          <a:off x="5253469" y="3643398"/>
          <a:ext cx="1047725" cy="294548"/>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America</a:t>
          </a:r>
        </a:p>
      </cdr:txBody>
    </cdr:sp>
  </cdr:relSizeAnchor>
  <cdr:relSizeAnchor xmlns:cdr="http://schemas.openxmlformats.org/drawingml/2006/chartDrawing">
    <cdr:from>
      <cdr:x>0.5455</cdr:x>
      <cdr:y>0.514</cdr:y>
    </cdr:from>
    <cdr:to>
      <cdr:x>0.65275</cdr:x>
      <cdr:y>0.55575</cdr:y>
    </cdr:to>
    <cdr:sp macro="" textlink="">
      <cdr:nvSpPr>
        <cdr:cNvPr id="4100" name="Rectangle 4"/>
        <cdr:cNvSpPr>
          <a:spLocks xmlns:a="http://schemas.openxmlformats.org/drawingml/2006/main" noChangeArrowheads="1"/>
        </cdr:cNvSpPr>
      </cdr:nvSpPr>
      <cdr:spPr bwMode="auto">
        <a:xfrm xmlns:a="http://schemas.openxmlformats.org/drawingml/2006/main">
          <a:off x="4559935" y="3051400"/>
          <a:ext cx="909866" cy="23796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Africa</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4963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4963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0.2875</cdr:x>
      <cdr:y>0.2425</cdr:y>
    </cdr:from>
    <cdr:to>
      <cdr:x>0.389</cdr:x>
      <cdr:y>0.28875</cdr:y>
    </cdr:to>
    <cdr:sp macro="" textlink="">
      <cdr:nvSpPr>
        <cdr:cNvPr id="1025" name="Rectangle 1"/>
        <cdr:cNvSpPr>
          <a:spLocks xmlns:a="http://schemas.openxmlformats.org/drawingml/2006/main" noChangeArrowheads="1"/>
        </cdr:cNvSpPr>
      </cdr:nvSpPr>
      <cdr:spPr bwMode="auto">
        <a:xfrm xmlns:a="http://schemas.openxmlformats.org/drawingml/2006/main">
          <a:off x="1944865" y="1083878"/>
          <a:ext cx="858965" cy="265529"/>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Asia</a:t>
          </a:r>
        </a:p>
      </cdr:txBody>
    </cdr:sp>
  </cdr:relSizeAnchor>
  <cdr:relSizeAnchor xmlns:cdr="http://schemas.openxmlformats.org/drawingml/2006/chartDrawing">
    <cdr:from>
      <cdr:x>0.553</cdr:x>
      <cdr:y>0.695</cdr:y>
    </cdr:from>
    <cdr:to>
      <cdr:x>0.66</cdr:x>
      <cdr:y>0.743</cdr:y>
    </cdr:to>
    <cdr:sp macro="" textlink="">
      <cdr:nvSpPr>
        <cdr:cNvPr id="1026" name="Rectangle 2"/>
        <cdr:cNvSpPr>
          <a:spLocks xmlns:a="http://schemas.openxmlformats.org/drawingml/2006/main" noChangeArrowheads="1"/>
        </cdr:cNvSpPr>
      </cdr:nvSpPr>
      <cdr:spPr bwMode="auto">
        <a:xfrm xmlns:a="http://schemas.openxmlformats.org/drawingml/2006/main">
          <a:off x="3577958" y="4062730"/>
          <a:ext cx="909866" cy="280038"/>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Europe</a:t>
          </a:r>
        </a:p>
      </cdr:txBody>
    </cdr:sp>
  </cdr:relSizeAnchor>
  <cdr:relSizeAnchor xmlns:cdr="http://schemas.openxmlformats.org/drawingml/2006/chartDrawing">
    <cdr:from>
      <cdr:x>0.6865</cdr:x>
      <cdr:y>0.39175</cdr:y>
    </cdr:from>
    <cdr:to>
      <cdr:x>0.80975</cdr:x>
      <cdr:y>0.443</cdr:y>
    </cdr:to>
    <cdr:sp macro="" textlink="">
      <cdr:nvSpPr>
        <cdr:cNvPr id="1027" name="Rectangle 3"/>
        <cdr:cNvSpPr>
          <a:spLocks xmlns:a="http://schemas.openxmlformats.org/drawingml/2006/main" noChangeArrowheads="1"/>
        </cdr:cNvSpPr>
      </cdr:nvSpPr>
      <cdr:spPr bwMode="auto">
        <a:xfrm xmlns:a="http://schemas.openxmlformats.org/drawingml/2006/main">
          <a:off x="4914125" y="2154698"/>
          <a:ext cx="1047725" cy="294548"/>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America</a:t>
          </a:r>
        </a:p>
      </cdr:txBody>
    </cdr:sp>
  </cdr:relSizeAnchor>
  <cdr:relSizeAnchor xmlns:cdr="http://schemas.openxmlformats.org/drawingml/2006/chartDrawing">
    <cdr:from>
      <cdr:x>0.288</cdr:x>
      <cdr:y>0.5625</cdr:y>
    </cdr:from>
    <cdr:to>
      <cdr:x>0.39625</cdr:x>
      <cdr:y>0.60275</cdr:y>
    </cdr:to>
    <cdr:sp macro="" textlink="">
      <cdr:nvSpPr>
        <cdr:cNvPr id="1028" name="Rectangle 4"/>
        <cdr:cNvSpPr>
          <a:spLocks xmlns:a="http://schemas.openxmlformats.org/drawingml/2006/main" noChangeArrowheads="1"/>
        </cdr:cNvSpPr>
      </cdr:nvSpPr>
      <cdr:spPr bwMode="auto">
        <a:xfrm xmlns:a="http://schemas.openxmlformats.org/drawingml/2006/main">
          <a:off x="3584321" y="1548190"/>
          <a:ext cx="918350" cy="23796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400" b="1" i="0" u="none" strike="noStrike" baseline="0">
              <a:solidFill>
                <a:srgbClr val="000000"/>
              </a:solidFill>
              <a:latin typeface="Arial"/>
              <a:ea typeface="Arial"/>
              <a:cs typeface="Arial"/>
            </a:rPr>
            <a:t>Africa</a:t>
          </a:r>
        </a:p>
      </cdr:txBody>
    </cdr:sp>
  </cdr:relSizeAnchor>
</c:userShape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I30"/>
  <sheetViews>
    <sheetView workbookViewId="0"/>
  </sheetViews>
  <sheetFormatPr baseColWidth="10" defaultColWidth="11.44140625" defaultRowHeight="13.2"/>
  <cols>
    <col min="1" max="1" width="33" style="1" customWidth="1"/>
    <col min="2" max="8" width="18.77734375" style="1" customWidth="1"/>
    <col min="9" max="9" width="10.77734375" style="1" customWidth="1"/>
    <col min="10" max="16384" width="11.44140625" style="1"/>
  </cols>
  <sheetData>
    <row r="1" spans="1:9">
      <c r="E1" s="23"/>
    </row>
    <row r="2" spans="1:9" ht="13.8" thickBot="1"/>
    <row r="3" spans="1:9" ht="57" customHeight="1" thickTop="1" thickBot="1">
      <c r="A3" s="160" t="s">
        <v>21</v>
      </c>
      <c r="B3" s="161"/>
      <c r="C3" s="162"/>
      <c r="D3" s="162"/>
      <c r="E3" s="162"/>
      <c r="F3" s="162"/>
      <c r="G3" s="162"/>
      <c r="H3" s="163"/>
      <c r="I3" s="4"/>
    </row>
    <row r="4" spans="1:9" ht="28.05" customHeight="1" thickTop="1" thickBot="1">
      <c r="A4" s="30"/>
      <c r="B4" s="180" t="s">
        <v>5</v>
      </c>
      <c r="C4" s="173" t="s">
        <v>14</v>
      </c>
      <c r="D4" s="174"/>
      <c r="E4" s="175"/>
      <c r="F4" s="173" t="s">
        <v>6</v>
      </c>
      <c r="G4" s="174"/>
      <c r="H4" s="175"/>
      <c r="I4" s="4"/>
    </row>
    <row r="5" spans="1:9" ht="85.05" customHeight="1" thickTop="1" thickBot="1">
      <c r="A5" s="29"/>
      <c r="B5" s="181"/>
      <c r="C5" s="176" t="s">
        <v>13</v>
      </c>
      <c r="D5" s="56" t="s">
        <v>17</v>
      </c>
      <c r="E5" s="56" t="s">
        <v>16</v>
      </c>
      <c r="F5" s="176" t="s">
        <v>13</v>
      </c>
      <c r="G5" s="56" t="s">
        <v>17</v>
      </c>
      <c r="H5" s="56" t="s">
        <v>16</v>
      </c>
      <c r="I5" s="69"/>
    </row>
    <row r="6" spans="1:9" ht="19.8" customHeight="1" thickTop="1" thickBot="1">
      <c r="A6" s="29"/>
      <c r="B6" s="182"/>
      <c r="C6" s="177"/>
      <c r="D6" s="178" t="s">
        <v>15</v>
      </c>
      <c r="E6" s="179"/>
      <c r="F6" s="177"/>
      <c r="G6" s="178" t="s">
        <v>15</v>
      </c>
      <c r="H6" s="179"/>
      <c r="I6" s="69"/>
    </row>
    <row r="7" spans="1:9" ht="34.799999999999997" customHeight="1" thickTop="1" thickBot="1">
      <c r="A7" s="57" t="s">
        <v>4</v>
      </c>
      <c r="B7" s="81">
        <v>7050</v>
      </c>
      <c r="C7" s="82">
        <v>71200</v>
      </c>
      <c r="D7" s="83">
        <v>10090</v>
      </c>
      <c r="E7" s="83">
        <v>760</v>
      </c>
      <c r="F7" s="82">
        <v>56500</v>
      </c>
      <c r="G7" s="83">
        <v>8010</v>
      </c>
      <c r="H7" s="83">
        <v>600</v>
      </c>
      <c r="I7" s="69"/>
    </row>
    <row r="8" spans="1:9" ht="28.05" customHeight="1" thickTop="1">
      <c r="A8" s="37" t="s">
        <v>0</v>
      </c>
      <c r="B8" s="32">
        <v>740</v>
      </c>
      <c r="C8" s="38">
        <v>17800</v>
      </c>
      <c r="D8" s="39">
        <v>24030</v>
      </c>
      <c r="E8" s="39">
        <v>1800</v>
      </c>
      <c r="F8" s="38">
        <v>15900</v>
      </c>
      <c r="G8" s="39">
        <v>21460</v>
      </c>
      <c r="H8" s="39">
        <v>1610</v>
      </c>
      <c r="I8" s="69"/>
    </row>
    <row r="9" spans="1:9" ht="28.05" customHeight="1" thickBot="1">
      <c r="A9" s="30" t="s">
        <v>23</v>
      </c>
      <c r="B9" s="35">
        <v>540</v>
      </c>
      <c r="C9" s="33">
        <v>14700</v>
      </c>
      <c r="D9" s="36">
        <v>27260</v>
      </c>
      <c r="E9" s="36">
        <v>2040</v>
      </c>
      <c r="F9" s="33">
        <v>14100</v>
      </c>
      <c r="G9" s="36">
        <v>26180</v>
      </c>
      <c r="H9" s="36">
        <v>1960</v>
      </c>
      <c r="I9" s="69"/>
    </row>
    <row r="10" spans="1:9" ht="28.05" customHeight="1">
      <c r="A10" s="87" t="s">
        <v>27</v>
      </c>
      <c r="B10" s="88">
        <v>410</v>
      </c>
      <c r="C10" s="89">
        <v>12700</v>
      </c>
      <c r="D10" s="90">
        <v>30690</v>
      </c>
      <c r="E10" s="90">
        <v>2300</v>
      </c>
      <c r="F10" s="89">
        <v>12900</v>
      </c>
      <c r="G10" s="90">
        <v>31150</v>
      </c>
      <c r="H10" s="90">
        <v>2340</v>
      </c>
      <c r="I10" s="69"/>
    </row>
    <row r="11" spans="1:9" ht="28.05" customHeight="1" thickBot="1">
      <c r="A11" s="91" t="s">
        <v>26</v>
      </c>
      <c r="B11" s="92">
        <v>130</v>
      </c>
      <c r="C11" s="93">
        <v>2000</v>
      </c>
      <c r="D11" s="94">
        <v>15980</v>
      </c>
      <c r="E11" s="94">
        <v>1200</v>
      </c>
      <c r="F11" s="93">
        <v>1200</v>
      </c>
      <c r="G11" s="94">
        <v>9850</v>
      </c>
      <c r="H11" s="94">
        <v>740</v>
      </c>
      <c r="I11" s="69"/>
    </row>
    <row r="12" spans="1:9" ht="28.05" customHeight="1" thickBot="1">
      <c r="A12" s="30" t="s">
        <v>25</v>
      </c>
      <c r="B12" s="35">
        <v>200</v>
      </c>
      <c r="C12" s="33">
        <v>3100</v>
      </c>
      <c r="D12" s="36">
        <v>15360</v>
      </c>
      <c r="E12" s="36">
        <v>1150</v>
      </c>
      <c r="F12" s="33">
        <v>1800</v>
      </c>
      <c r="G12" s="36">
        <v>8780</v>
      </c>
      <c r="H12" s="36">
        <v>660</v>
      </c>
      <c r="I12" s="69"/>
    </row>
    <row r="13" spans="1:9" ht="28.05" customHeight="1" thickTop="1">
      <c r="A13" s="40" t="s">
        <v>1</v>
      </c>
      <c r="B13" s="34">
        <v>950</v>
      </c>
      <c r="C13" s="41">
        <v>20600</v>
      </c>
      <c r="D13" s="42">
        <v>21550</v>
      </c>
      <c r="E13" s="42">
        <v>1620</v>
      </c>
      <c r="F13" s="41">
        <v>18300</v>
      </c>
      <c r="G13" s="42">
        <v>19190</v>
      </c>
      <c r="H13" s="42">
        <v>1440</v>
      </c>
      <c r="I13" s="69"/>
    </row>
    <row r="14" spans="1:9" ht="28.05" customHeight="1">
      <c r="A14" s="30" t="s">
        <v>24</v>
      </c>
      <c r="B14" s="35">
        <v>350</v>
      </c>
      <c r="C14" s="33">
        <v>14300</v>
      </c>
      <c r="D14" s="36">
        <v>40660</v>
      </c>
      <c r="E14" s="36">
        <v>3050</v>
      </c>
      <c r="F14" s="33">
        <v>13400</v>
      </c>
      <c r="G14" s="36">
        <v>38320</v>
      </c>
      <c r="H14" s="36">
        <v>2870</v>
      </c>
      <c r="I14" s="69"/>
    </row>
    <row r="15" spans="1:9" ht="28.05" customHeight="1" thickBot="1">
      <c r="A15" s="30" t="s">
        <v>10</v>
      </c>
      <c r="B15" s="35">
        <v>600</v>
      </c>
      <c r="C15" s="33">
        <v>6300</v>
      </c>
      <c r="D15" s="36">
        <v>10430</v>
      </c>
      <c r="E15" s="36">
        <v>780</v>
      </c>
      <c r="F15" s="33">
        <v>4900</v>
      </c>
      <c r="G15" s="36">
        <v>8070</v>
      </c>
      <c r="H15" s="36">
        <v>610</v>
      </c>
      <c r="I15" s="69"/>
    </row>
    <row r="16" spans="1:9" ht="28.05" customHeight="1" thickTop="1">
      <c r="A16" s="40" t="s">
        <v>2</v>
      </c>
      <c r="B16" s="34">
        <v>1070</v>
      </c>
      <c r="C16" s="41">
        <v>2800</v>
      </c>
      <c r="D16" s="42">
        <v>2640</v>
      </c>
      <c r="E16" s="42">
        <v>200</v>
      </c>
      <c r="F16" s="41">
        <v>1600</v>
      </c>
      <c r="G16" s="42">
        <v>1460</v>
      </c>
      <c r="H16" s="42">
        <v>110</v>
      </c>
      <c r="I16" s="69"/>
    </row>
    <row r="17" spans="1:9" ht="28.05" customHeight="1">
      <c r="A17" s="30" t="s">
        <v>18</v>
      </c>
      <c r="B17" s="35">
        <v>170</v>
      </c>
      <c r="C17" s="33">
        <v>1000</v>
      </c>
      <c r="D17" s="36">
        <v>5740</v>
      </c>
      <c r="E17" s="36">
        <v>430</v>
      </c>
      <c r="F17" s="33">
        <v>500</v>
      </c>
      <c r="G17" s="36">
        <v>2830</v>
      </c>
      <c r="H17" s="36">
        <v>210</v>
      </c>
      <c r="I17" s="69"/>
    </row>
    <row r="18" spans="1:9" ht="28.05" customHeight="1" thickBot="1">
      <c r="A18" s="31" t="s">
        <v>22</v>
      </c>
      <c r="B18" s="78">
        <v>900</v>
      </c>
      <c r="C18" s="79">
        <v>1800</v>
      </c>
      <c r="D18" s="80">
        <v>2050</v>
      </c>
      <c r="E18" s="80">
        <v>150</v>
      </c>
      <c r="F18" s="79">
        <v>1100</v>
      </c>
      <c r="G18" s="80">
        <v>1200</v>
      </c>
      <c r="H18" s="80">
        <v>90</v>
      </c>
      <c r="I18" s="69"/>
    </row>
    <row r="19" spans="1:9" ht="28.05" customHeight="1" thickTop="1">
      <c r="A19" s="37" t="s">
        <v>3</v>
      </c>
      <c r="B19" s="32">
        <v>4290</v>
      </c>
      <c r="C19" s="38">
        <v>30000</v>
      </c>
      <c r="D19" s="39">
        <v>7000</v>
      </c>
      <c r="E19" s="39">
        <v>520</v>
      </c>
      <c r="F19" s="38">
        <v>20800</v>
      </c>
      <c r="G19" s="39">
        <v>4840</v>
      </c>
      <c r="H19" s="39">
        <v>360</v>
      </c>
      <c r="I19" s="69"/>
    </row>
    <row r="20" spans="1:9" ht="28.05" customHeight="1">
      <c r="A20" s="30" t="s">
        <v>7</v>
      </c>
      <c r="B20" s="35">
        <v>1350</v>
      </c>
      <c r="C20" s="33">
        <v>10400</v>
      </c>
      <c r="D20" s="36">
        <v>7670</v>
      </c>
      <c r="E20" s="36">
        <v>580</v>
      </c>
      <c r="F20" s="33">
        <v>6400</v>
      </c>
      <c r="G20" s="36">
        <v>4730</v>
      </c>
      <c r="H20" s="36">
        <v>360</v>
      </c>
      <c r="I20" s="69"/>
    </row>
    <row r="21" spans="1:9" ht="28.05" customHeight="1">
      <c r="A21" s="30" t="s">
        <v>9</v>
      </c>
      <c r="B21" s="35">
        <v>1260</v>
      </c>
      <c r="C21" s="33">
        <v>4000</v>
      </c>
      <c r="D21" s="36">
        <v>3200</v>
      </c>
      <c r="E21" s="36">
        <v>240</v>
      </c>
      <c r="F21" s="33">
        <v>1600</v>
      </c>
      <c r="G21" s="36">
        <v>1250</v>
      </c>
      <c r="H21" s="36">
        <v>90</v>
      </c>
      <c r="I21" s="69"/>
    </row>
    <row r="22" spans="1:9" ht="28.05" customHeight="1">
      <c r="A22" s="30" t="s">
        <v>8</v>
      </c>
      <c r="B22" s="35">
        <v>130</v>
      </c>
      <c r="C22" s="33">
        <v>3800</v>
      </c>
      <c r="D22" s="36">
        <v>30000</v>
      </c>
      <c r="E22" s="36">
        <v>2250</v>
      </c>
      <c r="F22" s="33">
        <v>4700</v>
      </c>
      <c r="G22" s="36">
        <v>37060</v>
      </c>
      <c r="H22" s="36">
        <v>2780</v>
      </c>
      <c r="I22" s="69"/>
    </row>
    <row r="23" spans="1:9" ht="28.05" customHeight="1" thickBot="1">
      <c r="A23" s="31" t="s">
        <v>19</v>
      </c>
      <c r="B23" s="78">
        <v>1550</v>
      </c>
      <c r="C23" s="79">
        <v>11800</v>
      </c>
      <c r="D23" s="80">
        <v>7620</v>
      </c>
      <c r="E23" s="80">
        <v>570</v>
      </c>
      <c r="F23" s="79">
        <v>8100</v>
      </c>
      <c r="G23" s="80">
        <v>5230</v>
      </c>
      <c r="H23" s="80">
        <v>390</v>
      </c>
      <c r="I23" s="69"/>
    </row>
    <row r="24" spans="1:9" ht="28.05" customHeight="1" thickTop="1" thickBot="1"/>
    <row r="25" spans="1:9" ht="22.8" customHeight="1" thickTop="1">
      <c r="A25" s="164" t="s">
        <v>28</v>
      </c>
      <c r="B25" s="165"/>
      <c r="C25" s="165"/>
      <c r="D25" s="165"/>
      <c r="E25" s="165"/>
      <c r="F25" s="165"/>
      <c r="G25" s="165"/>
      <c r="H25" s="166"/>
    </row>
    <row r="26" spans="1:9" ht="22.8" customHeight="1">
      <c r="A26" s="167"/>
      <c r="B26" s="168"/>
      <c r="C26" s="168"/>
      <c r="D26" s="168"/>
      <c r="E26" s="168"/>
      <c r="F26" s="168"/>
      <c r="G26" s="168"/>
      <c r="H26" s="169"/>
    </row>
    <row r="27" spans="1:9" ht="22.8" customHeight="1" thickBot="1">
      <c r="A27" s="170"/>
      <c r="B27" s="171"/>
      <c r="C27" s="171"/>
      <c r="D27" s="171"/>
      <c r="E27" s="171"/>
      <c r="F27" s="171"/>
      <c r="G27" s="171"/>
      <c r="H27" s="172"/>
    </row>
    <row r="28" spans="1:9" ht="28.05" customHeight="1" thickTop="1" thickBot="1">
      <c r="A28" s="157" t="s">
        <v>20</v>
      </c>
      <c r="B28" s="158"/>
      <c r="C28" s="158"/>
      <c r="D28" s="158"/>
      <c r="E28" s="158"/>
      <c r="F28" s="158"/>
      <c r="G28" s="158"/>
      <c r="H28" s="159"/>
    </row>
    <row r="29" spans="1:9" ht="13.8" thickTop="1"/>
    <row r="30" spans="1:9">
      <c r="B30" s="10"/>
      <c r="C30" s="10"/>
      <c r="D30" s="10"/>
    </row>
  </sheetData>
  <mergeCells count="10">
    <mergeCell ref="A28:H28"/>
    <mergeCell ref="A3:H3"/>
    <mergeCell ref="A25:H27"/>
    <mergeCell ref="C4:E4"/>
    <mergeCell ref="F4:H4"/>
    <mergeCell ref="C5:C6"/>
    <mergeCell ref="D6:E6"/>
    <mergeCell ref="G6:H6"/>
    <mergeCell ref="F5:F6"/>
    <mergeCell ref="B4:B6"/>
  </mergeCells>
  <phoneticPr fontId="2"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enableFormatConditionsCalculation="0">
    <pageSetUpPr fitToPage="1"/>
  </sheetPr>
  <dimension ref="A2:H27"/>
  <sheetViews>
    <sheetView workbookViewId="0">
      <selection activeCell="A4" sqref="A4:G25"/>
    </sheetView>
  </sheetViews>
  <sheetFormatPr baseColWidth="10" defaultColWidth="11.44140625" defaultRowHeight="13.2"/>
  <cols>
    <col min="1" max="1" width="29.77734375" style="1" customWidth="1"/>
    <col min="2" max="2" width="16.77734375" style="1" customWidth="1"/>
    <col min="3" max="3" width="10.77734375" style="1" customWidth="1"/>
    <col min="4" max="4" width="16.77734375" style="1" customWidth="1"/>
    <col min="5" max="5" width="10.77734375" style="1" customWidth="1"/>
    <col min="6" max="7" width="16.77734375" style="1" customWidth="1"/>
    <col min="8" max="8" width="10.77734375" style="1" customWidth="1"/>
    <col min="9" max="16384" width="11.44140625" style="1"/>
  </cols>
  <sheetData>
    <row r="2" spans="1:8">
      <c r="G2" s="23"/>
    </row>
    <row r="3" spans="1:8" ht="13.8" thickBot="1"/>
    <row r="4" spans="1:8" ht="57" customHeight="1" thickTop="1" thickBot="1">
      <c r="A4" s="160" t="s">
        <v>29</v>
      </c>
      <c r="B4" s="161"/>
      <c r="C4" s="161"/>
      <c r="D4" s="162"/>
      <c r="E4" s="162"/>
      <c r="F4" s="162"/>
      <c r="G4" s="163"/>
      <c r="H4" s="4"/>
    </row>
    <row r="5" spans="1:8" ht="85.05" customHeight="1" thickTop="1" thickBot="1">
      <c r="A5" s="29"/>
      <c r="B5" s="194" t="s">
        <v>125</v>
      </c>
      <c r="C5" s="195"/>
      <c r="D5" s="198" t="s">
        <v>124</v>
      </c>
      <c r="E5" s="195"/>
      <c r="F5" s="56" t="s">
        <v>30</v>
      </c>
      <c r="G5" s="56" t="s">
        <v>32</v>
      </c>
      <c r="H5" s="69"/>
    </row>
    <row r="6" spans="1:8" ht="19.8" customHeight="1" thickTop="1" thickBot="1">
      <c r="A6" s="29"/>
      <c r="B6" s="196"/>
      <c r="C6" s="197"/>
      <c r="D6" s="199"/>
      <c r="E6" s="197"/>
      <c r="F6" s="192" t="s">
        <v>31</v>
      </c>
      <c r="G6" s="193"/>
      <c r="H6" s="69"/>
    </row>
    <row r="7" spans="1:8" ht="34.799999999999997" customHeight="1" thickTop="1" thickBot="1">
      <c r="A7" s="57" t="s">
        <v>33</v>
      </c>
      <c r="B7" s="81">
        <f>TS1.4!B7</f>
        <v>7050</v>
      </c>
      <c r="C7" s="84">
        <f>B7/B$7</f>
        <v>1</v>
      </c>
      <c r="D7" s="81">
        <f>TS1.4!C7</f>
        <v>71200</v>
      </c>
      <c r="E7" s="84">
        <f>D7/D$7</f>
        <v>1</v>
      </c>
      <c r="F7" s="83">
        <f>TS1.4!D7</f>
        <v>10100</v>
      </c>
      <c r="G7" s="83">
        <f>TS1.4!E7</f>
        <v>760</v>
      </c>
      <c r="H7" s="69"/>
    </row>
    <row r="8" spans="1:8" ht="28.05" customHeight="1" thickTop="1">
      <c r="A8" s="37" t="s">
        <v>0</v>
      </c>
      <c r="B8" s="32">
        <f>TS1.4!B8</f>
        <v>740</v>
      </c>
      <c r="C8" s="85">
        <f t="shared" ref="C8:E21" si="0">B8/B$7</f>
        <v>0.1049645390070922</v>
      </c>
      <c r="D8" s="32">
        <f>TS1.4!C8</f>
        <v>17800</v>
      </c>
      <c r="E8" s="85">
        <f t="shared" si="0"/>
        <v>0.25</v>
      </c>
      <c r="F8" s="39">
        <f>TS1.4!D8</f>
        <v>24000</v>
      </c>
      <c r="G8" s="39">
        <f>TS1.4!E8</f>
        <v>1800</v>
      </c>
      <c r="H8" s="69"/>
    </row>
    <row r="9" spans="1:8" ht="28.05" customHeight="1">
      <c r="A9" s="95" t="s">
        <v>34</v>
      </c>
      <c r="B9" s="96">
        <f>TS1.4!B9</f>
        <v>540</v>
      </c>
      <c r="C9" s="97">
        <f>B9/B$7</f>
        <v>7.6595744680851063E-2</v>
      </c>
      <c r="D9" s="96">
        <f>TS1.4!C9</f>
        <v>14700</v>
      </c>
      <c r="E9" s="97">
        <f>D9/D$7</f>
        <v>0.20646067415730338</v>
      </c>
      <c r="F9" s="98">
        <f>TS1.4!D9</f>
        <v>27300</v>
      </c>
      <c r="G9" s="98">
        <f>TS1.4!E9</f>
        <v>2040</v>
      </c>
      <c r="H9" s="69"/>
    </row>
    <row r="10" spans="1:8" ht="28.05" customHeight="1" thickBot="1">
      <c r="A10" s="95" t="s">
        <v>35</v>
      </c>
      <c r="B10" s="96">
        <f>TS1.4!B10</f>
        <v>200</v>
      </c>
      <c r="C10" s="97">
        <f>B10/B$7</f>
        <v>2.8368794326241134E-2</v>
      </c>
      <c r="D10" s="96">
        <f>TS1.4!C10</f>
        <v>3100</v>
      </c>
      <c r="E10" s="97">
        <f>D10/D$7</f>
        <v>4.3539325842696631E-2</v>
      </c>
      <c r="F10" s="98">
        <f>TS1.4!D10</f>
        <v>15400</v>
      </c>
      <c r="G10" s="98">
        <f>TS1.4!E10</f>
        <v>1150</v>
      </c>
      <c r="H10" s="69"/>
    </row>
    <row r="11" spans="1:8" ht="28.05" customHeight="1" thickTop="1">
      <c r="A11" s="40" t="s">
        <v>36</v>
      </c>
      <c r="B11" s="34">
        <f>TS1.4!B13</f>
        <v>950</v>
      </c>
      <c r="C11" s="86">
        <f t="shared" si="0"/>
        <v>0.13475177304964539</v>
      </c>
      <c r="D11" s="34">
        <f>TS1.4!C13</f>
        <v>20600</v>
      </c>
      <c r="E11" s="86">
        <f t="shared" si="0"/>
        <v>0.2893258426966292</v>
      </c>
      <c r="F11" s="42">
        <f>TS1.4!D13</f>
        <v>21500</v>
      </c>
      <c r="G11" s="42">
        <f>TS1.4!E13</f>
        <v>1620</v>
      </c>
      <c r="H11" s="69"/>
    </row>
    <row r="12" spans="1:8" ht="28.05" customHeight="1">
      <c r="A12" s="95" t="s">
        <v>37</v>
      </c>
      <c r="B12" s="96">
        <f>TS1.4!B14</f>
        <v>350</v>
      </c>
      <c r="C12" s="97">
        <f t="shared" si="0"/>
        <v>4.9645390070921988E-2</v>
      </c>
      <c r="D12" s="96">
        <f>TS1.4!C14</f>
        <v>14300</v>
      </c>
      <c r="E12" s="97">
        <f t="shared" si="0"/>
        <v>0.20084269662921347</v>
      </c>
      <c r="F12" s="98">
        <f>TS1.4!D14</f>
        <v>40700</v>
      </c>
      <c r="G12" s="98">
        <f>TS1.4!E14</f>
        <v>3050</v>
      </c>
      <c r="H12" s="69"/>
    </row>
    <row r="13" spans="1:8" ht="28.05" customHeight="1" thickBot="1">
      <c r="A13" s="95" t="s">
        <v>38</v>
      </c>
      <c r="B13" s="96">
        <f>TS1.4!B15</f>
        <v>600</v>
      </c>
      <c r="C13" s="97">
        <f t="shared" si="0"/>
        <v>8.5106382978723402E-2</v>
      </c>
      <c r="D13" s="96">
        <f>TS1.4!C15</f>
        <v>6300</v>
      </c>
      <c r="E13" s="97">
        <f t="shared" si="0"/>
        <v>8.8483146067415724E-2</v>
      </c>
      <c r="F13" s="98">
        <f>TS1.4!D15</f>
        <v>10400</v>
      </c>
      <c r="G13" s="98">
        <f>TS1.4!E15</f>
        <v>780</v>
      </c>
      <c r="H13" s="69"/>
    </row>
    <row r="14" spans="1:8" ht="28.05" customHeight="1" thickTop="1">
      <c r="A14" s="40" t="s">
        <v>39</v>
      </c>
      <c r="B14" s="34">
        <f>TS1.4!B16</f>
        <v>1070</v>
      </c>
      <c r="C14" s="86">
        <f t="shared" si="0"/>
        <v>0.15177304964539007</v>
      </c>
      <c r="D14" s="34">
        <f>TS1.4!C16</f>
        <v>2800</v>
      </c>
      <c r="E14" s="86">
        <f t="shared" si="0"/>
        <v>3.9325842696629212E-2</v>
      </c>
      <c r="F14" s="42">
        <f>TS1.4!D16</f>
        <v>2600</v>
      </c>
      <c r="G14" s="42">
        <f>TS1.4!E16</f>
        <v>200</v>
      </c>
      <c r="H14" s="69"/>
    </row>
    <row r="15" spans="1:8" ht="28.05" customHeight="1">
      <c r="A15" s="95" t="s">
        <v>40</v>
      </c>
      <c r="B15" s="96">
        <f>TS1.4!B17</f>
        <v>170</v>
      </c>
      <c r="C15" s="97">
        <f t="shared" si="0"/>
        <v>2.4113475177304965E-2</v>
      </c>
      <c r="D15" s="96">
        <f>TS1.4!C17</f>
        <v>1000</v>
      </c>
      <c r="E15" s="97">
        <f t="shared" si="0"/>
        <v>1.4044943820224719E-2</v>
      </c>
      <c r="F15" s="98">
        <f>TS1.4!D17</f>
        <v>5700</v>
      </c>
      <c r="G15" s="98">
        <f>TS1.4!E17</f>
        <v>430</v>
      </c>
      <c r="H15" s="69"/>
    </row>
    <row r="16" spans="1:8" ht="28.05" customHeight="1" thickBot="1">
      <c r="A16" s="99" t="s">
        <v>41</v>
      </c>
      <c r="B16" s="100">
        <f>TS1.4!B18</f>
        <v>900</v>
      </c>
      <c r="C16" s="101">
        <f t="shared" si="0"/>
        <v>0.1276595744680851</v>
      </c>
      <c r="D16" s="100">
        <f>TS1.4!C18</f>
        <v>1800</v>
      </c>
      <c r="E16" s="101">
        <f t="shared" si="0"/>
        <v>2.5280898876404494E-2</v>
      </c>
      <c r="F16" s="102">
        <f>TS1.4!D18</f>
        <v>2000</v>
      </c>
      <c r="G16" s="102">
        <f>TS1.4!E18</f>
        <v>150</v>
      </c>
      <c r="H16" s="69"/>
    </row>
    <row r="17" spans="1:8" ht="28.05" customHeight="1" thickTop="1">
      <c r="A17" s="37" t="s">
        <v>42</v>
      </c>
      <c r="B17" s="32">
        <f>TS1.4!B19</f>
        <v>4290</v>
      </c>
      <c r="C17" s="85">
        <f t="shared" si="0"/>
        <v>0.60851063829787233</v>
      </c>
      <c r="D17" s="32">
        <f>TS1.4!C19</f>
        <v>30000</v>
      </c>
      <c r="E17" s="85">
        <f t="shared" si="0"/>
        <v>0.42134831460674155</v>
      </c>
      <c r="F17" s="39">
        <f>TS1.4!D19</f>
        <v>7000</v>
      </c>
      <c r="G17" s="39">
        <f>TS1.4!E19</f>
        <v>520</v>
      </c>
      <c r="H17" s="69"/>
    </row>
    <row r="18" spans="1:8" ht="28.05" customHeight="1">
      <c r="A18" s="95" t="s">
        <v>43</v>
      </c>
      <c r="B18" s="96">
        <f>TS1.4!B20</f>
        <v>1350</v>
      </c>
      <c r="C18" s="97">
        <f t="shared" si="0"/>
        <v>0.19148936170212766</v>
      </c>
      <c r="D18" s="96">
        <f>TS1.4!C20</f>
        <v>10400</v>
      </c>
      <c r="E18" s="97">
        <f t="shared" si="0"/>
        <v>0.14606741573033707</v>
      </c>
      <c r="F18" s="98">
        <f>TS1.4!D20</f>
        <v>7700</v>
      </c>
      <c r="G18" s="98">
        <f>TS1.4!E20</f>
        <v>580</v>
      </c>
      <c r="H18" s="69"/>
    </row>
    <row r="19" spans="1:8" ht="28.05" customHeight="1">
      <c r="A19" s="95" t="s">
        <v>44</v>
      </c>
      <c r="B19" s="96">
        <f>TS1.4!B21</f>
        <v>1260</v>
      </c>
      <c r="C19" s="97">
        <f t="shared" si="0"/>
        <v>0.17872340425531916</v>
      </c>
      <c r="D19" s="96">
        <f>TS1.4!C21</f>
        <v>4000</v>
      </c>
      <c r="E19" s="97">
        <f t="shared" si="0"/>
        <v>5.6179775280898875E-2</v>
      </c>
      <c r="F19" s="98">
        <f>TS1.4!D21</f>
        <v>3200</v>
      </c>
      <c r="G19" s="98">
        <f>TS1.4!E21</f>
        <v>240</v>
      </c>
      <c r="H19" s="69"/>
    </row>
    <row r="20" spans="1:8" ht="28.05" customHeight="1">
      <c r="A20" s="95" t="s">
        <v>45</v>
      </c>
      <c r="B20" s="96">
        <f>TS1.4!B22</f>
        <v>130</v>
      </c>
      <c r="C20" s="97">
        <f t="shared" si="0"/>
        <v>1.8439716312056736E-2</v>
      </c>
      <c r="D20" s="96">
        <f>TS1.4!C22</f>
        <v>3800</v>
      </c>
      <c r="E20" s="97">
        <f t="shared" si="0"/>
        <v>5.3370786516853931E-2</v>
      </c>
      <c r="F20" s="98">
        <f>TS1.4!D22</f>
        <v>30000</v>
      </c>
      <c r="G20" s="98">
        <f>TS1.4!E22</f>
        <v>2250</v>
      </c>
      <c r="H20" s="69"/>
    </row>
    <row r="21" spans="1:8" ht="28.05" customHeight="1" thickBot="1">
      <c r="A21" s="99" t="s">
        <v>46</v>
      </c>
      <c r="B21" s="100">
        <f>TS1.4!B23</f>
        <v>1550</v>
      </c>
      <c r="C21" s="101">
        <f t="shared" si="0"/>
        <v>0.21985815602836881</v>
      </c>
      <c r="D21" s="100">
        <f>TS1.4!C23</f>
        <v>11800</v>
      </c>
      <c r="E21" s="101">
        <f t="shared" si="0"/>
        <v>0.16573033707865167</v>
      </c>
      <c r="F21" s="102">
        <f>TS1.4!D23</f>
        <v>7600</v>
      </c>
      <c r="G21" s="102">
        <f>TS1.4!E23</f>
        <v>570</v>
      </c>
      <c r="H21" s="69"/>
    </row>
    <row r="22" spans="1:8" ht="28.05" customHeight="1" thickTop="1" thickBot="1"/>
    <row r="23" spans="1:8" ht="27" customHeight="1" thickTop="1">
      <c r="A23" s="186" t="s">
        <v>127</v>
      </c>
      <c r="B23" s="187"/>
      <c r="C23" s="187"/>
      <c r="D23" s="187"/>
      <c r="E23" s="187"/>
      <c r="F23" s="187"/>
      <c r="G23" s="188"/>
    </row>
    <row r="24" spans="1:8" ht="27" customHeight="1" thickBot="1">
      <c r="A24" s="189"/>
      <c r="B24" s="190"/>
      <c r="C24" s="190"/>
      <c r="D24" s="190"/>
      <c r="E24" s="190"/>
      <c r="F24" s="190"/>
      <c r="G24" s="191"/>
    </row>
    <row r="25" spans="1:8" ht="28.05" customHeight="1" thickTop="1" thickBot="1">
      <c r="A25" s="183" t="s">
        <v>47</v>
      </c>
      <c r="B25" s="184"/>
      <c r="C25" s="184"/>
      <c r="D25" s="184"/>
      <c r="E25" s="184"/>
      <c r="F25" s="184"/>
      <c r="G25" s="185"/>
    </row>
    <row r="26" spans="1:8" ht="13.8" thickTop="1"/>
    <row r="27" spans="1:8">
      <c r="B27" s="10"/>
      <c r="C27" s="10"/>
      <c r="D27" s="10"/>
      <c r="E27" s="10"/>
      <c r="F27" s="10"/>
    </row>
  </sheetData>
  <mergeCells count="6">
    <mergeCell ref="A25:G25"/>
    <mergeCell ref="A4:G4"/>
    <mergeCell ref="A23:G24"/>
    <mergeCell ref="F6:G6"/>
    <mergeCell ref="B5:C6"/>
    <mergeCell ref="D5:E6"/>
  </mergeCells>
  <phoneticPr fontId="2"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AC48"/>
  <sheetViews>
    <sheetView workbookViewId="0">
      <selection activeCell="H53" sqref="H53"/>
    </sheetView>
  </sheetViews>
  <sheetFormatPr baseColWidth="10" defaultColWidth="11.44140625" defaultRowHeight="13.2"/>
  <cols>
    <col min="1" max="1" width="8.6640625" style="1" customWidth="1"/>
    <col min="2" max="2" width="11.77734375" style="1" customWidth="1"/>
    <col min="3" max="6" width="9.77734375" style="1" customWidth="1"/>
    <col min="7" max="7" width="10.77734375" style="1" customWidth="1"/>
    <col min="8" max="8" width="15.77734375" style="1" customWidth="1"/>
    <col min="9" max="14" width="11.44140625" style="1"/>
    <col min="15" max="15" width="15.77734375" style="1" customWidth="1"/>
    <col min="16" max="16384" width="11.44140625" style="1"/>
  </cols>
  <sheetData>
    <row r="1" spans="1:29">
      <c r="B1" s="2"/>
      <c r="C1" s="3"/>
      <c r="D1" s="3"/>
      <c r="E1" s="3"/>
      <c r="F1" s="3"/>
    </row>
    <row r="3" spans="1:29" ht="13.8" thickBot="1"/>
    <row r="4" spans="1:29" ht="34.799999999999997" customHeight="1" thickTop="1" thickBot="1">
      <c r="A4" s="204" t="s">
        <v>115</v>
      </c>
      <c r="B4" s="207"/>
      <c r="C4" s="207"/>
      <c r="D4" s="207"/>
      <c r="E4" s="207"/>
      <c r="F4" s="207"/>
      <c r="G4" s="207"/>
      <c r="H4" s="207"/>
      <c r="I4" s="207"/>
      <c r="J4" s="207"/>
      <c r="K4" s="207"/>
      <c r="L4" s="208"/>
      <c r="M4" s="116"/>
      <c r="N4" s="204" t="s">
        <v>116</v>
      </c>
      <c r="O4" s="205"/>
      <c r="P4" s="205"/>
      <c r="Q4" s="205"/>
      <c r="R4" s="205"/>
      <c r="S4" s="205"/>
      <c r="T4" s="205"/>
      <c r="U4" s="205"/>
      <c r="V4" s="205"/>
      <c r="W4" s="205"/>
      <c r="X4" s="205"/>
      <c r="Y4" s="205"/>
      <c r="Z4" s="205"/>
      <c r="AA4" s="205"/>
      <c r="AB4" s="205"/>
      <c r="AC4" s="206"/>
    </row>
    <row r="5" spans="1:29" ht="13.8" thickTop="1">
      <c r="A5" s="4"/>
      <c r="B5" s="4"/>
      <c r="C5" s="4"/>
      <c r="D5" s="4"/>
      <c r="E5" s="4"/>
      <c r="F5" s="4"/>
      <c r="G5" s="4"/>
      <c r="H5" s="4"/>
      <c r="I5" s="4"/>
      <c r="J5" s="4"/>
      <c r="K5" s="4"/>
      <c r="L5" s="4"/>
    </row>
    <row r="6" spans="1:29" ht="13.8" thickBot="1">
      <c r="A6" s="4"/>
      <c r="B6" s="6"/>
      <c r="C6" s="7"/>
      <c r="D6" s="7"/>
      <c r="E6" s="7"/>
      <c r="F6" s="7"/>
      <c r="G6" s="4"/>
      <c r="H6" s="4"/>
      <c r="I6" s="4"/>
      <c r="J6" s="4"/>
      <c r="K6" s="4"/>
      <c r="L6" s="4"/>
    </row>
    <row r="7" spans="1:29" ht="60" customHeight="1" thickTop="1" thickBot="1">
      <c r="A7" s="138"/>
      <c r="B7" s="117" t="s">
        <v>48</v>
      </c>
      <c r="C7" s="118" t="s">
        <v>0</v>
      </c>
      <c r="D7" s="145" t="s">
        <v>36</v>
      </c>
      <c r="E7" s="145" t="s">
        <v>49</v>
      </c>
      <c r="F7" s="146" t="s">
        <v>50</v>
      </c>
      <c r="G7" s="11"/>
      <c r="H7" s="117" t="s">
        <v>51</v>
      </c>
      <c r="I7" s="118" t="s">
        <v>0</v>
      </c>
      <c r="J7" s="145" t="s">
        <v>54</v>
      </c>
      <c r="K7" s="145" t="s">
        <v>49</v>
      </c>
      <c r="L7" s="146" t="s">
        <v>50</v>
      </c>
      <c r="M7" s="119"/>
      <c r="N7" s="12"/>
      <c r="O7" s="117" t="s">
        <v>51</v>
      </c>
      <c r="P7" s="149" t="s">
        <v>55</v>
      </c>
      <c r="Q7" s="147" t="s">
        <v>56</v>
      </c>
      <c r="R7" s="148" t="s">
        <v>57</v>
      </c>
      <c r="S7" s="150" t="s">
        <v>58</v>
      </c>
      <c r="T7" s="148" t="s">
        <v>59</v>
      </c>
      <c r="U7" s="149" t="s">
        <v>60</v>
      </c>
      <c r="V7" s="148" t="s">
        <v>61</v>
      </c>
      <c r="W7" s="150" t="s">
        <v>62</v>
      </c>
      <c r="X7" s="151" t="s">
        <v>64</v>
      </c>
      <c r="Y7" s="151" t="s">
        <v>63</v>
      </c>
      <c r="Z7" s="151" t="s">
        <v>65</v>
      </c>
      <c r="AA7" s="151" t="s">
        <v>111</v>
      </c>
      <c r="AB7" s="151" t="s">
        <v>66</v>
      </c>
      <c r="AC7" s="148" t="s">
        <v>67</v>
      </c>
    </row>
    <row r="8" spans="1:29" ht="13.8" thickTop="1">
      <c r="A8" s="121">
        <v>0</v>
      </c>
      <c r="B8" s="9">
        <f t="shared" ref="B8:F10" si="0">H8/$H8</f>
        <v>1</v>
      </c>
      <c r="C8" s="15">
        <f t="shared" si="0"/>
        <v>0.17524272748437164</v>
      </c>
      <c r="D8" s="14">
        <f t="shared" si="0"/>
        <v>2.3177743038456919E-2</v>
      </c>
      <c r="E8" s="14">
        <f t="shared" si="0"/>
        <v>7.6043670610346836E-2</v>
      </c>
      <c r="F8" s="21">
        <f t="shared" si="0"/>
        <v>0.72553585886682448</v>
      </c>
      <c r="G8" s="11"/>
      <c r="H8" s="24">
        <f>O8</f>
        <v>141.98185750518434</v>
      </c>
      <c r="I8" s="139">
        <f>P8+Q8+R8</f>
        <v>24.881287962505905</v>
      </c>
      <c r="J8" s="140">
        <f>S8+T8</f>
        <v>3.2908190093779686</v>
      </c>
      <c r="K8" s="140">
        <f>U8+V8</f>
        <v>10.796821604769438</v>
      </c>
      <c r="L8" s="59">
        <f>W8+X8+Y8+Z8+AA8+AB8+AC8</f>
        <v>103.01292892853101</v>
      </c>
      <c r="M8" s="58"/>
      <c r="N8" s="121">
        <v>0</v>
      </c>
      <c r="O8" s="25">
        <f t="shared" ref="O8:O18" si="1">SUM(P8:AC8)</f>
        <v>141.98185750518434</v>
      </c>
      <c r="P8" s="60">
        <v>20.135870317651896</v>
      </c>
      <c r="Q8" s="61">
        <v>2.972521038175123</v>
      </c>
      <c r="R8" s="62">
        <v>1.7728966066788832</v>
      </c>
      <c r="S8" s="61">
        <v>0.39952142256583478</v>
      </c>
      <c r="T8" s="61">
        <v>2.8912975868121338</v>
      </c>
      <c r="U8" s="60">
        <v>6.2556602779610415</v>
      </c>
      <c r="V8" s="62">
        <v>4.5411613268083961</v>
      </c>
      <c r="W8" s="61">
        <v>35.759338551325392</v>
      </c>
      <c r="X8" s="61">
        <v>43.887750042391978</v>
      </c>
      <c r="Y8" s="61">
        <v>1.6568673636461131</v>
      </c>
      <c r="Z8" s="61">
        <v>0.16638797359050816</v>
      </c>
      <c r="AA8" s="61">
        <v>16.120316609249389</v>
      </c>
      <c r="AB8" s="61">
        <v>0.30037601737034741</v>
      </c>
      <c r="AC8" s="62">
        <v>5.1218923709572799</v>
      </c>
    </row>
    <row r="9" spans="1:29">
      <c r="A9" s="13">
        <v>1000</v>
      </c>
      <c r="B9" s="9">
        <f t="shared" si="0"/>
        <v>1</v>
      </c>
      <c r="C9" s="15">
        <f t="shared" si="0"/>
        <v>0.13790691871133337</v>
      </c>
      <c r="D9" s="14">
        <f t="shared" si="0"/>
        <v>4.0924244382619816E-2</v>
      </c>
      <c r="E9" s="14">
        <f t="shared" si="0"/>
        <v>0.11418005860475972</v>
      </c>
      <c r="F9" s="21">
        <f t="shared" si="0"/>
        <v>0.70698877830128704</v>
      </c>
      <c r="G9" s="11"/>
      <c r="H9" s="24">
        <f>O9</f>
        <v>162.57740569896967</v>
      </c>
      <c r="I9" s="141">
        <f t="shared" ref="I9:I18" si="2">P9+Q9+R9</f>
        <v>22.420549072027278</v>
      </c>
      <c r="J9" s="142">
        <f t="shared" ref="J9:J18" si="3">S9+T9</f>
        <v>6.653357481916963</v>
      </c>
      <c r="K9" s="142">
        <f t="shared" ref="K9:K18" si="4">U9+V9</f>
        <v>18.563097710518154</v>
      </c>
      <c r="L9" s="59">
        <f t="shared" ref="L9:L18" si="5">W9+X9+Y9+Z9+AA9+AB9+AC9</f>
        <v>114.94040143450727</v>
      </c>
      <c r="M9" s="58"/>
      <c r="N9" s="13">
        <v>1000</v>
      </c>
      <c r="O9" s="24">
        <f t="shared" si="1"/>
        <v>162.57740569896967</v>
      </c>
      <c r="P9" s="63">
        <v>15.241764236149585</v>
      </c>
      <c r="Q9" s="58">
        <v>3.9512038339751121</v>
      </c>
      <c r="R9" s="59">
        <v>3.2275810019025815</v>
      </c>
      <c r="S9" s="58">
        <v>0.76750168019226139</v>
      </c>
      <c r="T9" s="58">
        <v>5.8858558017247011</v>
      </c>
      <c r="U9" s="63">
        <v>6.8122562664873998</v>
      </c>
      <c r="V9" s="64">
        <v>11.750841444030753</v>
      </c>
      <c r="W9" s="58">
        <v>36.657988595456381</v>
      </c>
      <c r="X9" s="58">
        <v>43.887750042391978</v>
      </c>
      <c r="Y9" s="58">
        <v>4.4017442960865063</v>
      </c>
      <c r="Z9" s="58">
        <v>0.1894974143669676</v>
      </c>
      <c r="AA9" s="58">
        <v>19.776060346228377</v>
      </c>
      <c r="AB9" s="58">
        <v>0.54683839059729922</v>
      </c>
      <c r="AC9" s="59">
        <v>9.480522349379747</v>
      </c>
    </row>
    <row r="10" spans="1:29">
      <c r="A10" s="13">
        <v>1500</v>
      </c>
      <c r="B10" s="9">
        <f t="shared" si="0"/>
        <v>1</v>
      </c>
      <c r="C10" s="15">
        <f t="shared" si="0"/>
        <v>0.24626026525740635</v>
      </c>
      <c r="D10" s="14">
        <f t="shared" si="0"/>
        <v>3.2039286582511907E-2</v>
      </c>
      <c r="E10" s="14">
        <f t="shared" si="0"/>
        <v>7.9345764809619121E-2</v>
      </c>
      <c r="F10" s="21">
        <f t="shared" si="0"/>
        <v>0.64235468335046242</v>
      </c>
      <c r="G10" s="11"/>
      <c r="H10" s="24">
        <f>O10</f>
        <v>330.52661387777471</v>
      </c>
      <c r="I10" s="141">
        <f t="shared" si="2"/>
        <v>81.395571608173128</v>
      </c>
      <c r="J10" s="142">
        <f t="shared" si="3"/>
        <v>10.589836905177281</v>
      </c>
      <c r="K10" s="142">
        <f t="shared" si="4"/>
        <v>26.225886968065705</v>
      </c>
      <c r="L10" s="59">
        <f t="shared" si="5"/>
        <v>212.31531839635852</v>
      </c>
      <c r="M10" s="58"/>
      <c r="N10" s="13">
        <v>1500</v>
      </c>
      <c r="O10" s="24">
        <f t="shared" si="1"/>
        <v>330.52661387777471</v>
      </c>
      <c r="P10" s="63">
        <v>61.607420311590815</v>
      </c>
      <c r="Q10" s="58">
        <v>10.175869566268211</v>
      </c>
      <c r="R10" s="59">
        <v>9.6122817303140984</v>
      </c>
      <c r="S10" s="58">
        <v>1.1827936852278003</v>
      </c>
      <c r="T10" s="58">
        <v>9.4070432199494807</v>
      </c>
      <c r="U10" s="63">
        <v>5.0167045465467162</v>
      </c>
      <c r="V10" s="64">
        <v>21.209182421518989</v>
      </c>
      <c r="W10" s="58">
        <v>82.398475856521586</v>
      </c>
      <c r="X10" s="58">
        <v>78.672855631547094</v>
      </c>
      <c r="Y10" s="58">
        <v>10.631565583395892</v>
      </c>
      <c r="Z10" s="58">
        <v>0.2542038485410541</v>
      </c>
      <c r="AA10" s="58">
        <v>16.717660357121773</v>
      </c>
      <c r="AB10" s="58">
        <v>1.6285771505887172</v>
      </c>
      <c r="AC10" s="59">
        <v>22.011979968642418</v>
      </c>
    </row>
    <row r="11" spans="1:29">
      <c r="A11" s="13">
        <v>1700</v>
      </c>
      <c r="B11" s="9">
        <f t="shared" ref="B11:D18" si="6">H11/$H11</f>
        <v>1</v>
      </c>
      <c r="C11" s="15">
        <f t="shared" si="6"/>
        <v>0.30008442897903953</v>
      </c>
      <c r="D11" s="14">
        <f t="shared" si="6"/>
        <v>1.8165271239649242E-2</v>
      </c>
      <c r="E11" s="14">
        <f t="shared" ref="E11:E18" si="7">K11/$H11</f>
        <v>7.0626031839920569E-2</v>
      </c>
      <c r="F11" s="21">
        <f t="shared" ref="F11:F18" si="8">L11/$H11</f>
        <v>0.61112426794139063</v>
      </c>
      <c r="G11" s="11"/>
      <c r="H11" s="24">
        <f>O11</f>
        <v>495.27271718301694</v>
      </c>
      <c r="I11" s="141">
        <f t="shared" si="2"/>
        <v>148.62363052476297</v>
      </c>
      <c r="J11" s="142">
        <f t="shared" si="3"/>
        <v>8.9967632452275907</v>
      </c>
      <c r="K11" s="142">
        <f t="shared" si="4"/>
        <v>34.979146693211732</v>
      </c>
      <c r="L11" s="59">
        <f t="shared" si="5"/>
        <v>302.67317671981465</v>
      </c>
      <c r="M11" s="58"/>
      <c r="N11" s="13">
        <v>1700</v>
      </c>
      <c r="O11" s="24">
        <f t="shared" si="1"/>
        <v>495.27271718301694</v>
      </c>
      <c r="P11" s="63">
        <v>112.90345577472561</v>
      </c>
      <c r="Q11" s="58">
        <v>17.313871261722483</v>
      </c>
      <c r="R11" s="59">
        <v>18.406303488314865</v>
      </c>
      <c r="S11" s="58">
        <v>0.80561392116071273</v>
      </c>
      <c r="T11" s="58">
        <v>8.1911493240668776</v>
      </c>
      <c r="U11" s="63">
        <v>5.4553595750876553</v>
      </c>
      <c r="V11" s="64">
        <v>29.523787118124073</v>
      </c>
      <c r="W11" s="58">
        <v>110.39795794368911</v>
      </c>
      <c r="X11" s="58">
        <v>118.00928344732064</v>
      </c>
      <c r="Y11" s="58">
        <v>21.249323938761396</v>
      </c>
      <c r="Z11" s="58">
        <v>0.2542038485410541</v>
      </c>
      <c r="AA11" s="58">
        <v>19.578538680265243</v>
      </c>
      <c r="AB11" s="58">
        <v>3.1185192162372739</v>
      </c>
      <c r="AC11" s="59">
        <v>30.06534964499998</v>
      </c>
    </row>
    <row r="12" spans="1:29">
      <c r="A12" s="13">
        <v>1820</v>
      </c>
      <c r="B12" s="9">
        <f t="shared" si="6"/>
        <v>1</v>
      </c>
      <c r="C12" s="15">
        <f t="shared" si="6"/>
        <v>0.32501137507077815</v>
      </c>
      <c r="D12" s="14">
        <f t="shared" si="6"/>
        <v>3.9478867077587868E-2</v>
      </c>
      <c r="E12" s="14">
        <f t="shared" si="7"/>
        <v>4.5615470272762436E-2</v>
      </c>
      <c r="F12" s="21">
        <f t="shared" si="8"/>
        <v>0.58989428757887163</v>
      </c>
      <c r="G12" s="11"/>
      <c r="H12" s="24">
        <f t="shared" ref="H12:H18" si="9">O12</f>
        <v>930.11942441990698</v>
      </c>
      <c r="I12" s="141">
        <f t="shared" si="2"/>
        <v>302.29939311075469</v>
      </c>
      <c r="J12" s="142">
        <f t="shared" si="3"/>
        <v>36.720061122956039</v>
      </c>
      <c r="K12" s="142">
        <f t="shared" si="4"/>
        <v>42.427834954745173</v>
      </c>
      <c r="L12" s="59">
        <f t="shared" si="5"/>
        <v>548.67213523145119</v>
      </c>
      <c r="M12" s="58"/>
      <c r="N12" s="13">
        <v>1820</v>
      </c>
      <c r="O12" s="24">
        <f t="shared" si="1"/>
        <v>930.11942441990698</v>
      </c>
      <c r="P12" s="63">
        <v>221.62990082880762</v>
      </c>
      <c r="Q12" s="58">
        <v>37.849493341916983</v>
      </c>
      <c r="R12" s="59">
        <v>42.819998940030096</v>
      </c>
      <c r="S12" s="58">
        <v>17.460663224373953</v>
      </c>
      <c r="T12" s="58">
        <v>19.259397898582083</v>
      </c>
      <c r="U12" s="63">
        <v>6.5244013184371843</v>
      </c>
      <c r="V12" s="64">
        <v>35.903433636307987</v>
      </c>
      <c r="W12" s="58">
        <v>304.79436214888079</v>
      </c>
      <c r="X12" s="58">
        <v>144.88419100661292</v>
      </c>
      <c r="Y12" s="58">
        <v>28.634810212213946</v>
      </c>
      <c r="Z12" s="58">
        <v>0.2461155442692933</v>
      </c>
      <c r="AA12" s="58">
        <v>24.323837413363457</v>
      </c>
      <c r="AB12" s="58">
        <v>7.2548510144102254</v>
      </c>
      <c r="AC12" s="59">
        <v>38.533967891700613</v>
      </c>
    </row>
    <row r="13" spans="1:29">
      <c r="A13" s="13">
        <v>1870</v>
      </c>
      <c r="B13" s="9">
        <f t="shared" si="6"/>
        <v>1</v>
      </c>
      <c r="C13" s="15">
        <f t="shared" si="6"/>
        <v>0.45603847138451031</v>
      </c>
      <c r="D13" s="14">
        <f t="shared" si="6"/>
        <v>0.11562064083996547</v>
      </c>
      <c r="E13" s="14">
        <f t="shared" si="7"/>
        <v>4.1092206599215926E-2</v>
      </c>
      <c r="F13" s="21">
        <f t="shared" si="8"/>
        <v>0.38724868117630867</v>
      </c>
      <c r="G13" s="11"/>
      <c r="H13" s="24">
        <f t="shared" si="9"/>
        <v>1495.8978768753748</v>
      </c>
      <c r="I13" s="141">
        <f t="shared" si="2"/>
        <v>682.18698111758033</v>
      </c>
      <c r="J13" s="142">
        <f t="shared" si="3"/>
        <v>172.9566711554746</v>
      </c>
      <c r="K13" s="142">
        <f t="shared" si="4"/>
        <v>61.469744607891371</v>
      </c>
      <c r="L13" s="59">
        <f t="shared" si="5"/>
        <v>579.28447999442903</v>
      </c>
      <c r="M13" s="58"/>
      <c r="N13" s="13">
        <v>1870</v>
      </c>
      <c r="O13" s="24">
        <f t="shared" si="1"/>
        <v>1495.8978768753748</v>
      </c>
      <c r="P13" s="63">
        <v>510.89322963265857</v>
      </c>
      <c r="Q13" s="58">
        <v>76.232399201420606</v>
      </c>
      <c r="R13" s="59">
        <v>95.061352283501179</v>
      </c>
      <c r="S13" s="58">
        <v>137.70478347983789</v>
      </c>
      <c r="T13" s="58">
        <v>35.251887675636702</v>
      </c>
      <c r="U13" s="63">
        <v>13.471584331074064</v>
      </c>
      <c r="V13" s="64">
        <v>47.998160276817309</v>
      </c>
      <c r="W13" s="58">
        <v>252.9819872009127</v>
      </c>
      <c r="X13" s="58">
        <v>175.39755559164186</v>
      </c>
      <c r="Y13" s="58">
        <v>35.06069413755479</v>
      </c>
      <c r="Z13" s="58">
        <v>7.7555283245797968</v>
      </c>
      <c r="AA13" s="58">
        <v>35.789651539191233</v>
      </c>
      <c r="AB13" s="58">
        <v>16.105930992923131</v>
      </c>
      <c r="AC13" s="59">
        <v>56.193132207625482</v>
      </c>
    </row>
    <row r="14" spans="1:29">
      <c r="A14" s="16">
        <v>1913</v>
      </c>
      <c r="B14" s="9">
        <f t="shared" si="6"/>
        <v>1</v>
      </c>
      <c r="C14" s="15">
        <f t="shared" si="6"/>
        <v>0.46965346382165207</v>
      </c>
      <c r="D14" s="14">
        <f t="shared" si="6"/>
        <v>0.23973336936272074</v>
      </c>
      <c r="E14" s="14">
        <f t="shared" si="7"/>
        <v>2.9315666706626064E-2</v>
      </c>
      <c r="F14" s="21">
        <f t="shared" si="8"/>
        <v>0.26129750010900099</v>
      </c>
      <c r="G14" s="11"/>
      <c r="H14" s="24">
        <f t="shared" si="9"/>
        <v>3678.077807856007</v>
      </c>
      <c r="I14" s="141">
        <f t="shared" si="2"/>
        <v>1727.4219826651226</v>
      </c>
      <c r="J14" s="142">
        <f t="shared" si="3"/>
        <v>881.75798565557034</v>
      </c>
      <c r="K14" s="142">
        <f t="shared" si="4"/>
        <v>107.82530313614453</v>
      </c>
      <c r="L14" s="59">
        <f t="shared" si="5"/>
        <v>961.07253639916905</v>
      </c>
      <c r="M14" s="58"/>
      <c r="N14" s="16">
        <v>1913</v>
      </c>
      <c r="O14" s="24">
        <f t="shared" si="1"/>
        <v>3678.077807856007</v>
      </c>
      <c r="P14" s="63">
        <v>1258.5162649328513</v>
      </c>
      <c r="Q14" s="58">
        <v>204.84526936147313</v>
      </c>
      <c r="R14" s="59">
        <v>264.06044837079821</v>
      </c>
      <c r="S14" s="58">
        <v>725.8397439529208</v>
      </c>
      <c r="T14" s="58">
        <v>155.91824170264948</v>
      </c>
      <c r="U14" s="63">
        <v>30.051076316166984</v>
      </c>
      <c r="V14" s="64">
        <v>77.774226819977542</v>
      </c>
      <c r="W14" s="58">
        <v>321.90204570414016</v>
      </c>
      <c r="X14" s="58">
        <v>265.59175834542873</v>
      </c>
      <c r="Y14" s="58">
        <v>98.932931006112426</v>
      </c>
      <c r="Z14" s="58">
        <v>35.405974213613547</v>
      </c>
      <c r="AA14" s="58">
        <v>64.653301436384794</v>
      </c>
      <c r="AB14" s="58">
        <v>44.738889751293335</v>
      </c>
      <c r="AC14" s="59">
        <v>129.84763594219615</v>
      </c>
    </row>
    <row r="15" spans="1:29">
      <c r="A15" s="16">
        <v>1950</v>
      </c>
      <c r="B15" s="9">
        <f t="shared" si="6"/>
        <v>1</v>
      </c>
      <c r="C15" s="15">
        <f t="shared" si="6"/>
        <v>0.39376140308492313</v>
      </c>
      <c r="D15" s="14">
        <f t="shared" si="6"/>
        <v>0.36217793294317263</v>
      </c>
      <c r="E15" s="14">
        <f t="shared" si="7"/>
        <v>3.8577706792539905E-2</v>
      </c>
      <c r="F15" s="21">
        <f t="shared" si="8"/>
        <v>0.20548295717936416</v>
      </c>
      <c r="G15" s="11"/>
      <c r="H15" s="24">
        <f t="shared" si="9"/>
        <v>7133.8968817997147</v>
      </c>
      <c r="I15" s="141">
        <f t="shared" si="2"/>
        <v>2809.0532456406136</v>
      </c>
      <c r="J15" s="142">
        <f t="shared" si="3"/>
        <v>2583.7400264799653</v>
      </c>
      <c r="K15" s="142">
        <f t="shared" si="4"/>
        <v>275.2093821942841</v>
      </c>
      <c r="L15" s="59">
        <f t="shared" si="5"/>
        <v>1465.8942274848503</v>
      </c>
      <c r="M15" s="58"/>
      <c r="N15" s="16">
        <v>1950</v>
      </c>
      <c r="O15" s="24">
        <f t="shared" si="1"/>
        <v>7133.8968817997147</v>
      </c>
      <c r="P15" s="63">
        <v>1947.9979664958703</v>
      </c>
      <c r="Q15" s="58">
        <v>281.1783026821451</v>
      </c>
      <c r="R15" s="59">
        <v>579.87697646259835</v>
      </c>
      <c r="S15" s="58">
        <v>2047.6524278663678</v>
      </c>
      <c r="T15" s="58">
        <v>536.08759861359761</v>
      </c>
      <c r="U15" s="63">
        <v>66.097953569022849</v>
      </c>
      <c r="V15" s="64">
        <v>209.11142862526128</v>
      </c>
      <c r="W15" s="58">
        <v>326.64062472022556</v>
      </c>
      <c r="X15" s="58">
        <v>288.97255081245709</v>
      </c>
      <c r="Y15" s="58">
        <v>222.24942671388351</v>
      </c>
      <c r="Z15" s="58">
        <v>89.445090525286346</v>
      </c>
      <c r="AA15" s="58">
        <v>169.29977261816811</v>
      </c>
      <c r="AB15" s="58">
        <v>98.246641173780901</v>
      </c>
      <c r="AC15" s="59">
        <v>271.04012092104875</v>
      </c>
    </row>
    <row r="16" spans="1:29">
      <c r="A16" s="16">
        <v>1970</v>
      </c>
      <c r="B16" s="9">
        <f t="shared" si="6"/>
        <v>1</v>
      </c>
      <c r="C16" s="15">
        <f t="shared" si="6"/>
        <v>0.39561934435421076</v>
      </c>
      <c r="D16" s="14">
        <f t="shared" si="6"/>
        <v>0.32330678518417721</v>
      </c>
      <c r="E16" s="14">
        <f t="shared" si="7"/>
        <v>3.6553537610005592E-2</v>
      </c>
      <c r="F16" s="21">
        <f t="shared" si="8"/>
        <v>0.24452033285160646</v>
      </c>
      <c r="G16" s="11"/>
      <c r="H16" s="24">
        <f t="shared" si="9"/>
        <v>18144.358833601229</v>
      </c>
      <c r="I16" s="141">
        <f t="shared" si="2"/>
        <v>7178.2593454768503</v>
      </c>
      <c r="J16" s="142">
        <f t="shared" si="3"/>
        <v>5866.1943237197411</v>
      </c>
      <c r="K16" s="142">
        <f t="shared" si="4"/>
        <v>663.24050303347974</v>
      </c>
      <c r="L16" s="59">
        <f t="shared" si="5"/>
        <v>4436.6646613711582</v>
      </c>
      <c r="M16" s="58"/>
      <c r="N16" s="16">
        <v>1970</v>
      </c>
      <c r="O16" s="24">
        <f t="shared" si="1"/>
        <v>18144.358833601229</v>
      </c>
      <c r="P16" s="63">
        <v>5013.106863239027</v>
      </c>
      <c r="Q16" s="58">
        <v>707.71379594732298</v>
      </c>
      <c r="R16" s="59">
        <v>1457.4386862905008</v>
      </c>
      <c r="S16" s="58">
        <v>4394.7330197937699</v>
      </c>
      <c r="T16" s="58">
        <v>1471.4613039259716</v>
      </c>
      <c r="U16" s="63">
        <v>168.26621554382791</v>
      </c>
      <c r="V16" s="64">
        <v>494.97428748965183</v>
      </c>
      <c r="W16" s="58">
        <v>600.5492515096654</v>
      </c>
      <c r="X16" s="58">
        <v>514.29561298343401</v>
      </c>
      <c r="Y16" s="58">
        <v>1399.5033946053561</v>
      </c>
      <c r="Z16" s="58">
        <v>212.44971094614712</v>
      </c>
      <c r="AA16" s="58">
        <v>659.16803974554216</v>
      </c>
      <c r="AB16" s="58">
        <v>347.93354926389202</v>
      </c>
      <c r="AC16" s="59">
        <v>702.76510231712143</v>
      </c>
    </row>
    <row r="17" spans="1:29">
      <c r="A17" s="16">
        <v>1990</v>
      </c>
      <c r="B17" s="9">
        <f t="shared" si="6"/>
        <v>1</v>
      </c>
      <c r="C17" s="15">
        <f t="shared" si="6"/>
        <v>0.33736010268514272</v>
      </c>
      <c r="D17" s="14">
        <f t="shared" si="6"/>
        <v>0.33211862278517279</v>
      </c>
      <c r="E17" s="14">
        <f t="shared" si="7"/>
        <v>3.6010810516596693E-2</v>
      </c>
      <c r="F17" s="21">
        <f t="shared" si="8"/>
        <v>0.29451046401308756</v>
      </c>
      <c r="G17" s="11"/>
      <c r="H17" s="24">
        <f t="shared" si="9"/>
        <v>34051.585300239036</v>
      </c>
      <c r="I17" s="141">
        <f t="shared" si="2"/>
        <v>11487.646313480538</v>
      </c>
      <c r="J17" s="142">
        <f t="shared" si="3"/>
        <v>11309.165613567224</v>
      </c>
      <c r="K17" s="142">
        <f t="shared" si="4"/>
        <v>1226.2251860366373</v>
      </c>
      <c r="L17" s="59">
        <f t="shared" si="5"/>
        <v>10028.548187154629</v>
      </c>
      <c r="M17" s="58"/>
      <c r="N17" s="16">
        <v>1990</v>
      </c>
      <c r="O17" s="24">
        <f t="shared" si="1"/>
        <v>34051.585300239036</v>
      </c>
      <c r="P17" s="63">
        <v>8342.7816065485731</v>
      </c>
      <c r="Q17" s="58">
        <v>1072.9088054584272</v>
      </c>
      <c r="R17" s="59">
        <v>2071.9559014735387</v>
      </c>
      <c r="S17" s="58">
        <v>8412.8457262171469</v>
      </c>
      <c r="T17" s="58">
        <v>2896.3198873500774</v>
      </c>
      <c r="U17" s="63">
        <v>429.58478505350666</v>
      </c>
      <c r="V17" s="64">
        <v>796.64040098313069</v>
      </c>
      <c r="W17" s="58">
        <v>1206.1595234215365</v>
      </c>
      <c r="X17" s="58">
        <v>1020.4933914275808</v>
      </c>
      <c r="Y17" s="58">
        <v>3171.5012448146867</v>
      </c>
      <c r="Z17" s="58">
        <v>392.82379273183676</v>
      </c>
      <c r="AA17" s="58">
        <v>1449.1478197623251</v>
      </c>
      <c r="AB17" s="58">
        <v>512.29207106198987</v>
      </c>
      <c r="AC17" s="59">
        <v>2276.1303439346739</v>
      </c>
    </row>
    <row r="18" spans="1:29" ht="13.8" thickBot="1">
      <c r="A18" s="17">
        <v>2012</v>
      </c>
      <c r="B18" s="18">
        <f t="shared" si="6"/>
        <v>1</v>
      </c>
      <c r="C18" s="19">
        <f t="shared" si="6"/>
        <v>0.2499256119665022</v>
      </c>
      <c r="D18" s="20">
        <f t="shared" si="6"/>
        <v>0.28875270908739598</v>
      </c>
      <c r="E18" s="20">
        <f t="shared" si="7"/>
        <v>3.9619919586438047E-2</v>
      </c>
      <c r="F18" s="22">
        <f t="shared" si="8"/>
        <v>0.42170175935966386</v>
      </c>
      <c r="G18" s="11"/>
      <c r="H18" s="26">
        <f t="shared" si="9"/>
        <v>71170.182355388519</v>
      </c>
      <c r="I18" s="143">
        <f t="shared" si="2"/>
        <v>17787.251378938032</v>
      </c>
      <c r="J18" s="144">
        <f t="shared" si="3"/>
        <v>20550.582961362423</v>
      </c>
      <c r="K18" s="144">
        <f t="shared" si="4"/>
        <v>2819.7569018726249</v>
      </c>
      <c r="L18" s="66">
        <f t="shared" si="5"/>
        <v>30012.591113215443</v>
      </c>
      <c r="M18" s="58"/>
      <c r="N18" s="17">
        <v>2012</v>
      </c>
      <c r="O18" s="26">
        <f t="shared" si="1"/>
        <v>71170.182355388519</v>
      </c>
      <c r="P18" s="67">
        <v>12692.38416920111</v>
      </c>
      <c r="Q18" s="65">
        <v>2011.5819668495578</v>
      </c>
      <c r="R18" s="66">
        <v>3083.2852428873639</v>
      </c>
      <c r="S18" s="65">
        <v>14256.507340336346</v>
      </c>
      <c r="T18" s="65">
        <v>6294.075621026077</v>
      </c>
      <c r="U18" s="67">
        <v>980.40167846067982</v>
      </c>
      <c r="V18" s="68">
        <v>1839.3552234119452</v>
      </c>
      <c r="W18" s="65">
        <v>10385.855003297365</v>
      </c>
      <c r="X18" s="65">
        <v>4026.8149118498991</v>
      </c>
      <c r="Y18" s="65">
        <v>3792.8621820118619</v>
      </c>
      <c r="Z18" s="65">
        <v>807.336987063641</v>
      </c>
      <c r="AA18" s="65">
        <v>4020.6029768614439</v>
      </c>
      <c r="AB18" s="65">
        <v>503.59363786829419</v>
      </c>
      <c r="AC18" s="66">
        <v>6475.5254142629401</v>
      </c>
    </row>
    <row r="19" spans="1:29" ht="14.4" thickTop="1" thickBot="1"/>
    <row r="20" spans="1:29" ht="100.05" customHeight="1" thickTop="1" thickBot="1">
      <c r="A20" s="200" t="s">
        <v>75</v>
      </c>
      <c r="B20" s="201"/>
      <c r="C20" s="201"/>
      <c r="D20" s="201"/>
      <c r="E20" s="201"/>
      <c r="F20" s="201"/>
      <c r="G20" s="202"/>
      <c r="H20" s="202"/>
      <c r="I20" s="202"/>
      <c r="J20" s="202"/>
      <c r="K20" s="202"/>
      <c r="L20" s="203"/>
      <c r="M20" s="120"/>
    </row>
    <row r="21" spans="1:29" ht="13.8" thickTop="1"/>
    <row r="27" spans="1:29" ht="10.050000000000001" customHeight="1"/>
    <row r="28" spans="1:29" hidden="1"/>
    <row r="29" spans="1:29" hidden="1"/>
    <row r="30" spans="1:29" hidden="1"/>
    <row r="31" spans="1:29" hidden="1"/>
    <row r="32" spans="1:29" hidden="1"/>
    <row r="33" hidden="1"/>
    <row r="34" hidden="1"/>
    <row r="35" hidden="1"/>
    <row r="36" hidden="1"/>
    <row r="37" hidden="1"/>
    <row r="38" hidden="1"/>
    <row r="39" hidden="1"/>
    <row r="40" hidden="1"/>
    <row r="41" hidden="1"/>
    <row r="42" hidden="1"/>
    <row r="43" hidden="1"/>
    <row r="44" hidden="1"/>
    <row r="45" hidden="1"/>
    <row r="46" hidden="1"/>
    <row r="47" hidden="1"/>
    <row r="48" hidden="1"/>
  </sheetData>
  <mergeCells count="3">
    <mergeCell ref="A20:L20"/>
    <mergeCell ref="N4:AC4"/>
    <mergeCell ref="A4:L4"/>
  </mergeCells>
  <phoneticPr fontId="24" type="noConversion"/>
  <printOptions horizontalCentered="1" verticalCentered="1"/>
  <pageMargins left="0.25" right="0.25" top="0.75000000000000011" bottom="0.75000000000000011" header="0.30000000000000004" footer="0.30000000000000004"/>
  <rowBreaks count="1" manualBreakCount="1">
    <brk id="18" max="16383" man="1"/>
  </rowBreaks>
  <colBreaks count="2" manualBreakCount="2">
    <brk id="12" max="1048575" man="1"/>
    <brk id="29" max="1048575" man="1"/>
  </colBreaks>
  <extLst>
    <ext xmlns:mx="http://schemas.microsoft.com/office/mac/excel/2008/main" uri="{64002731-A6B0-56B0-2670-7721B7C09600}">
      <mx:PLV Mode="0" OnePage="0" WScale="94"/>
    </ext>
  </extLst>
</worksheet>
</file>

<file path=xl/worksheets/sheet4.xml><?xml version="1.0" encoding="utf-8"?>
<worksheet xmlns="http://schemas.openxmlformats.org/spreadsheetml/2006/main" xmlns:r="http://schemas.openxmlformats.org/officeDocument/2006/relationships">
  <sheetPr enableFormatConditionsCalculation="0">
    <pageSetUpPr fitToPage="1"/>
  </sheetPr>
  <dimension ref="A1:AC28"/>
  <sheetViews>
    <sheetView workbookViewId="0">
      <selection activeCell="H28" sqref="H28"/>
    </sheetView>
  </sheetViews>
  <sheetFormatPr baseColWidth="10" defaultColWidth="11.44140625" defaultRowHeight="13.2"/>
  <cols>
    <col min="1" max="6" width="11.77734375" style="1" customWidth="1"/>
    <col min="7" max="7" width="10.77734375" style="1" customWidth="1"/>
    <col min="8" max="8" width="15.77734375" style="1" customWidth="1"/>
    <col min="9" max="14" width="11.44140625" style="1"/>
    <col min="15" max="15" width="15.77734375" style="1" customWidth="1"/>
    <col min="16" max="16384" width="11.44140625" style="1"/>
  </cols>
  <sheetData>
    <row r="1" spans="1:29">
      <c r="B1" s="2"/>
      <c r="C1" s="3"/>
      <c r="D1" s="3"/>
      <c r="E1" s="3"/>
      <c r="F1" s="3"/>
    </row>
    <row r="3" spans="1:29" ht="13.8" thickBot="1"/>
    <row r="4" spans="1:29" ht="34.799999999999997" customHeight="1" thickTop="1" thickBot="1">
      <c r="A4" s="204" t="s">
        <v>114</v>
      </c>
      <c r="B4" s="207"/>
      <c r="C4" s="207"/>
      <c r="D4" s="207"/>
      <c r="E4" s="207"/>
      <c r="F4" s="207"/>
      <c r="G4" s="207"/>
      <c r="H4" s="207"/>
      <c r="I4" s="207"/>
      <c r="J4" s="207"/>
      <c r="K4" s="207"/>
      <c r="L4" s="208"/>
      <c r="M4" s="116"/>
      <c r="N4" s="204" t="s">
        <v>118</v>
      </c>
      <c r="O4" s="205"/>
      <c r="P4" s="205"/>
      <c r="Q4" s="205"/>
      <c r="R4" s="205"/>
      <c r="S4" s="205"/>
      <c r="T4" s="205"/>
      <c r="U4" s="205"/>
      <c r="V4" s="205"/>
      <c r="W4" s="205"/>
      <c r="X4" s="205"/>
      <c r="Y4" s="205"/>
      <c r="Z4" s="205"/>
      <c r="AA4" s="205"/>
      <c r="AB4" s="205"/>
      <c r="AC4" s="206"/>
    </row>
    <row r="5" spans="1:29" ht="13.8" thickTop="1">
      <c r="A5" s="4"/>
      <c r="B5" s="4"/>
      <c r="C5" s="4"/>
      <c r="D5" s="4"/>
      <c r="E5" s="4"/>
      <c r="F5" s="4"/>
      <c r="G5" s="4"/>
    </row>
    <row r="6" spans="1:29" ht="13.8" thickBot="1">
      <c r="A6" s="4"/>
      <c r="B6" s="6"/>
      <c r="C6" s="7"/>
      <c r="D6" s="7"/>
      <c r="E6" s="7"/>
      <c r="F6" s="7"/>
      <c r="G6" s="4"/>
    </row>
    <row r="7" spans="1:29" ht="60" customHeight="1" thickTop="1" thickBot="1">
      <c r="A7" s="124"/>
      <c r="B7" s="117" t="s">
        <v>68</v>
      </c>
      <c r="C7" s="118" t="s">
        <v>0</v>
      </c>
      <c r="D7" s="145" t="s">
        <v>36</v>
      </c>
      <c r="E7" s="145" t="s">
        <v>49</v>
      </c>
      <c r="F7" s="146" t="s">
        <v>50</v>
      </c>
      <c r="G7" s="69"/>
      <c r="H7" s="117" t="s">
        <v>113</v>
      </c>
      <c r="I7" s="118" t="s">
        <v>0</v>
      </c>
      <c r="J7" s="145" t="s">
        <v>36</v>
      </c>
      <c r="K7" s="145" t="s">
        <v>49</v>
      </c>
      <c r="L7" s="146" t="s">
        <v>50</v>
      </c>
      <c r="M7" s="122"/>
      <c r="N7" s="23"/>
      <c r="O7" s="8" t="s">
        <v>113</v>
      </c>
      <c r="P7" s="149" t="s">
        <v>55</v>
      </c>
      <c r="Q7" s="147" t="s">
        <v>56</v>
      </c>
      <c r="R7" s="148" t="s">
        <v>57</v>
      </c>
      <c r="S7" s="150" t="s">
        <v>58</v>
      </c>
      <c r="T7" s="148" t="s">
        <v>59</v>
      </c>
      <c r="U7" s="149" t="s">
        <v>60</v>
      </c>
      <c r="V7" s="148" t="s">
        <v>61</v>
      </c>
      <c r="W7" s="150" t="s">
        <v>62</v>
      </c>
      <c r="X7" s="151" t="s">
        <v>64</v>
      </c>
      <c r="Y7" s="151" t="s">
        <v>63</v>
      </c>
      <c r="Z7" s="151" t="s">
        <v>65</v>
      </c>
      <c r="AA7" s="151" t="s">
        <v>112</v>
      </c>
      <c r="AB7" s="151" t="s">
        <v>66</v>
      </c>
      <c r="AC7" s="148" t="s">
        <v>67</v>
      </c>
    </row>
    <row r="8" spans="1:29" ht="13.8" thickTop="1">
      <c r="A8" s="28">
        <v>0</v>
      </c>
      <c r="B8" s="9">
        <f t="shared" ref="B8:B18" si="0">H8/$H8</f>
        <v>1</v>
      </c>
      <c r="C8" s="72">
        <f t="shared" ref="C8:C18" si="1">I8/$H8</f>
        <v>0.14680879691681836</v>
      </c>
      <c r="D8" s="70">
        <f t="shared" ref="D8:D18" si="2">J8/$H8</f>
        <v>2.8164024444247624E-2</v>
      </c>
      <c r="E8" s="70">
        <f t="shared" ref="E8:E18" si="3">K8/$H8</f>
        <v>7.5281197413869447E-2</v>
      </c>
      <c r="F8" s="71">
        <f t="shared" ref="F8:F18" si="4">L8/$H8</f>
        <v>0.74974598122506453</v>
      </c>
      <c r="G8" s="69"/>
      <c r="H8" s="24">
        <f t="shared" ref="H8:H18" si="5">O8</f>
        <v>225.82000000000002</v>
      </c>
      <c r="I8" s="58">
        <f t="shared" ref="I8:I18" si="6">P8+Q8+R8</f>
        <v>33.152362519755926</v>
      </c>
      <c r="J8" s="58">
        <f t="shared" ref="J8:J18" si="7">S8+T8</f>
        <v>6.3599999999999994</v>
      </c>
      <c r="K8" s="58">
        <f t="shared" ref="K8:K18" si="8">U8+V8</f>
        <v>17</v>
      </c>
      <c r="L8" s="59">
        <f t="shared" ref="L8:L18" si="9">W8+X8+Y8+Z8+AA8+AB8+AC8</f>
        <v>169.3076374802441</v>
      </c>
      <c r="M8" s="58"/>
      <c r="N8" s="123">
        <v>0</v>
      </c>
      <c r="O8" s="25">
        <f t="shared" ref="O8:O18" si="10">SUM(P8:AC8)</f>
        <v>225.82000000000002</v>
      </c>
      <c r="P8" s="60">
        <v>25.05</v>
      </c>
      <c r="Q8" s="61">
        <v>4.75</v>
      </c>
      <c r="R8" s="62">
        <v>3.3523625197559221</v>
      </c>
      <c r="S8" s="61">
        <v>0.76</v>
      </c>
      <c r="T8" s="61">
        <v>5.6</v>
      </c>
      <c r="U8" s="60">
        <v>8.6999999999999993</v>
      </c>
      <c r="V8" s="62">
        <v>8.3000000000000007</v>
      </c>
      <c r="W8" s="61">
        <v>59.6</v>
      </c>
      <c r="X8" s="61">
        <v>75</v>
      </c>
      <c r="Y8" s="61">
        <v>3</v>
      </c>
      <c r="Z8" s="61">
        <v>0.36</v>
      </c>
      <c r="AA8" s="61">
        <v>19.399999999999999</v>
      </c>
      <c r="AB8" s="61">
        <v>0.54763748024407766</v>
      </c>
      <c r="AC8" s="62">
        <v>11.4</v>
      </c>
    </row>
    <row r="9" spans="1:29">
      <c r="A9" s="28">
        <v>1000</v>
      </c>
      <c r="B9" s="9">
        <f t="shared" si="0"/>
        <v>1</v>
      </c>
      <c r="C9" s="72">
        <f t="shared" si="1"/>
        <v>0.14275621496361174</v>
      </c>
      <c r="D9" s="70">
        <f t="shared" si="2"/>
        <v>4.8105337971795163E-2</v>
      </c>
      <c r="E9" s="70">
        <f t="shared" si="3"/>
        <v>0.12082444918265814</v>
      </c>
      <c r="F9" s="71">
        <f t="shared" si="4"/>
        <v>0.68831399788193504</v>
      </c>
      <c r="G9" s="69"/>
      <c r="H9" s="24">
        <f t="shared" si="5"/>
        <v>267.33</v>
      </c>
      <c r="I9" s="58">
        <f t="shared" si="6"/>
        <v>38.163018946222323</v>
      </c>
      <c r="J9" s="58">
        <f t="shared" si="7"/>
        <v>12.86</v>
      </c>
      <c r="K9" s="58">
        <f t="shared" si="8"/>
        <v>32.299999999999997</v>
      </c>
      <c r="L9" s="59">
        <f t="shared" si="9"/>
        <v>184.00698105377768</v>
      </c>
      <c r="M9" s="58"/>
      <c r="N9" s="28">
        <v>1000</v>
      </c>
      <c r="O9" s="24">
        <f t="shared" si="10"/>
        <v>267.33</v>
      </c>
      <c r="P9" s="63">
        <v>25.56</v>
      </c>
      <c r="Q9" s="58">
        <v>6.5</v>
      </c>
      <c r="R9" s="59">
        <v>6.1030189462223197</v>
      </c>
      <c r="S9" s="58">
        <v>1.46</v>
      </c>
      <c r="T9" s="58">
        <v>11.4</v>
      </c>
      <c r="U9" s="63">
        <v>10.5</v>
      </c>
      <c r="V9" s="64">
        <v>21.8</v>
      </c>
      <c r="W9" s="58">
        <v>59</v>
      </c>
      <c r="X9" s="58">
        <v>75</v>
      </c>
      <c r="Y9" s="58">
        <v>7.5</v>
      </c>
      <c r="Z9" s="58">
        <v>0.41</v>
      </c>
      <c r="AA9" s="58">
        <v>20</v>
      </c>
      <c r="AB9" s="58">
        <v>0.99698105377767987</v>
      </c>
      <c r="AC9" s="59">
        <v>21.1</v>
      </c>
    </row>
    <row r="10" spans="1:29">
      <c r="A10" s="28">
        <v>1500</v>
      </c>
      <c r="B10" s="9">
        <f t="shared" si="0"/>
        <v>1</v>
      </c>
      <c r="C10" s="72">
        <f t="shared" si="1"/>
        <v>0.19464514871071006</v>
      </c>
      <c r="D10" s="70">
        <f t="shared" si="2"/>
        <v>4.5047305372832025E-2</v>
      </c>
      <c r="E10" s="70">
        <f t="shared" si="3"/>
        <v>0.10631164067988357</v>
      </c>
      <c r="F10" s="71">
        <f t="shared" si="4"/>
        <v>0.65399590523657436</v>
      </c>
      <c r="G10" s="69"/>
      <c r="H10" s="24">
        <f t="shared" si="5"/>
        <v>438.42800000000005</v>
      </c>
      <c r="I10" s="58">
        <f t="shared" si="6"/>
        <v>85.3378832589392</v>
      </c>
      <c r="J10" s="58">
        <f t="shared" si="7"/>
        <v>19.75</v>
      </c>
      <c r="K10" s="58">
        <f t="shared" si="8"/>
        <v>46.61</v>
      </c>
      <c r="L10" s="59">
        <f t="shared" si="9"/>
        <v>286.73011674106084</v>
      </c>
      <c r="M10" s="58"/>
      <c r="N10" s="28">
        <v>1500</v>
      </c>
      <c r="O10" s="24">
        <f t="shared" si="10"/>
        <v>438.42800000000005</v>
      </c>
      <c r="P10" s="63">
        <v>57.268000000000001</v>
      </c>
      <c r="Q10" s="58">
        <v>13.5</v>
      </c>
      <c r="R10" s="59">
        <v>14.5698832589392</v>
      </c>
      <c r="S10" s="58">
        <v>2.25</v>
      </c>
      <c r="T10" s="58">
        <v>17.5</v>
      </c>
      <c r="U10" s="63">
        <v>8.3000000000000007</v>
      </c>
      <c r="V10" s="64">
        <v>38.31</v>
      </c>
      <c r="W10" s="58">
        <v>103</v>
      </c>
      <c r="X10" s="58">
        <v>110</v>
      </c>
      <c r="Y10" s="58">
        <v>15.4</v>
      </c>
      <c r="Z10" s="58">
        <v>0.55000000000000004</v>
      </c>
      <c r="AA10" s="58">
        <v>17.8</v>
      </c>
      <c r="AB10" s="58">
        <v>2.3801167410607991</v>
      </c>
      <c r="AC10" s="59">
        <v>37.6</v>
      </c>
    </row>
    <row r="11" spans="1:29">
      <c r="A11" s="28">
        <v>1700</v>
      </c>
      <c r="B11" s="9">
        <f t="shared" si="0"/>
        <v>1</v>
      </c>
      <c r="C11" s="72">
        <f t="shared" si="1"/>
        <v>0.20395011108442296</v>
      </c>
      <c r="D11" s="70">
        <f t="shared" si="2"/>
        <v>2.1955624782515042E-2</v>
      </c>
      <c r="E11" s="70">
        <f t="shared" si="3"/>
        <v>0.10121128767668065</v>
      </c>
      <c r="F11" s="71">
        <f t="shared" si="4"/>
        <v>0.67288297645638151</v>
      </c>
      <c r="G11" s="69"/>
      <c r="H11" s="24">
        <f t="shared" si="5"/>
        <v>603.4899999999999</v>
      </c>
      <c r="I11" s="58">
        <f t="shared" si="6"/>
        <v>123.08185253833838</v>
      </c>
      <c r="J11" s="58">
        <f t="shared" si="7"/>
        <v>13.25</v>
      </c>
      <c r="K11" s="58">
        <f t="shared" si="8"/>
        <v>61.08</v>
      </c>
      <c r="L11" s="59">
        <f t="shared" si="9"/>
        <v>406.07814746166162</v>
      </c>
      <c r="M11" s="58"/>
      <c r="N11" s="28">
        <v>1700</v>
      </c>
      <c r="O11" s="24">
        <f t="shared" si="10"/>
        <v>603.4899999999999</v>
      </c>
      <c r="P11" s="63">
        <v>81.459999999999994</v>
      </c>
      <c r="Q11" s="58">
        <v>18.8</v>
      </c>
      <c r="R11" s="59">
        <v>22.821852538338394</v>
      </c>
      <c r="S11" s="58">
        <v>1.2</v>
      </c>
      <c r="T11" s="58">
        <v>12.05</v>
      </c>
      <c r="U11" s="63">
        <v>9.3000000000000007</v>
      </c>
      <c r="V11" s="64">
        <v>51.78</v>
      </c>
      <c r="W11" s="58">
        <v>138</v>
      </c>
      <c r="X11" s="58">
        <v>165</v>
      </c>
      <c r="Y11" s="58">
        <v>27</v>
      </c>
      <c r="Z11" s="58">
        <v>0.55000000000000004</v>
      </c>
      <c r="AA11" s="58">
        <v>20.8</v>
      </c>
      <c r="AB11" s="58">
        <v>3.7281474616616062</v>
      </c>
      <c r="AC11" s="59">
        <v>51</v>
      </c>
    </row>
    <row r="12" spans="1:29">
      <c r="A12" s="28">
        <v>1820</v>
      </c>
      <c r="B12" s="9">
        <f t="shared" si="0"/>
        <v>1</v>
      </c>
      <c r="C12" s="72">
        <f t="shared" si="1"/>
        <v>0.20788926660678309</v>
      </c>
      <c r="D12" s="70">
        <f t="shared" si="2"/>
        <v>3.1091206094466355E-2</v>
      </c>
      <c r="E12" s="70">
        <f t="shared" si="3"/>
        <v>7.1263734275553631E-2</v>
      </c>
      <c r="F12" s="71">
        <f t="shared" si="4"/>
        <v>0.68975579302319678</v>
      </c>
      <c r="G12" s="69"/>
      <c r="H12" s="24">
        <f t="shared" si="5"/>
        <v>1041.7079704657854</v>
      </c>
      <c r="I12" s="58">
        <f t="shared" si="6"/>
        <v>216.55990599857256</v>
      </c>
      <c r="J12" s="58">
        <f t="shared" si="7"/>
        <v>32.387957200000002</v>
      </c>
      <c r="K12" s="58">
        <f t="shared" si="8"/>
        <v>74.236000000000004</v>
      </c>
      <c r="L12" s="59">
        <f t="shared" si="9"/>
        <v>718.52410726721268</v>
      </c>
      <c r="M12" s="58"/>
      <c r="N12" s="28">
        <v>1820</v>
      </c>
      <c r="O12" s="24">
        <f t="shared" si="10"/>
        <v>1041.7079704657854</v>
      </c>
      <c r="P12" s="63">
        <v>133.02799999999999</v>
      </c>
      <c r="Q12" s="58">
        <v>36.457000000000001</v>
      </c>
      <c r="R12" s="59">
        <v>47.074905998572589</v>
      </c>
      <c r="S12" s="58">
        <v>10.796510200000002</v>
      </c>
      <c r="T12" s="58">
        <v>21.591446999999999</v>
      </c>
      <c r="U12" s="63">
        <v>10.984999999999999</v>
      </c>
      <c r="V12" s="64">
        <v>63.251000000000005</v>
      </c>
      <c r="W12" s="58">
        <v>381</v>
      </c>
      <c r="X12" s="58">
        <v>209.00001326578524</v>
      </c>
      <c r="Y12" s="58">
        <v>31</v>
      </c>
      <c r="Z12" s="58">
        <v>0.434</v>
      </c>
      <c r="AA12" s="58">
        <v>25.146999999999998</v>
      </c>
      <c r="AB12" s="58">
        <v>7.690094001427414</v>
      </c>
      <c r="AC12" s="59">
        <v>64.2530000000001</v>
      </c>
    </row>
    <row r="13" spans="1:29">
      <c r="A13" s="28">
        <v>1870</v>
      </c>
      <c r="B13" s="9">
        <f t="shared" si="0"/>
        <v>1</v>
      </c>
      <c r="C13" s="72">
        <f t="shared" si="1"/>
        <v>0.24870166519528852</v>
      </c>
      <c r="D13" s="70">
        <f t="shared" si="2"/>
        <v>6.6175492988041512E-2</v>
      </c>
      <c r="E13" s="70">
        <f t="shared" si="3"/>
        <v>7.0913009315389519E-2</v>
      </c>
      <c r="F13" s="71">
        <f t="shared" si="4"/>
        <v>0.61420983250128047</v>
      </c>
      <c r="G13" s="69"/>
      <c r="H13" s="24">
        <f t="shared" si="5"/>
        <v>1275.7320676894062</v>
      </c>
      <c r="I13" s="58">
        <f t="shared" si="6"/>
        <v>317.27668957738388</v>
      </c>
      <c r="J13" s="58">
        <f t="shared" si="7"/>
        <v>84.422198500000007</v>
      </c>
      <c r="K13" s="58">
        <f t="shared" si="8"/>
        <v>90.465999999999994</v>
      </c>
      <c r="L13" s="59">
        <f t="shared" si="9"/>
        <v>783.56717961202241</v>
      </c>
      <c r="M13" s="58"/>
      <c r="N13" s="28">
        <v>1870</v>
      </c>
      <c r="O13" s="24">
        <f t="shared" si="10"/>
        <v>1275.7320676894062</v>
      </c>
      <c r="P13" s="63">
        <v>187.499</v>
      </c>
      <c r="Q13" s="58">
        <v>53.557000000000002</v>
      </c>
      <c r="R13" s="59">
        <v>76.22068957738388</v>
      </c>
      <c r="S13" s="58">
        <v>44.021629500000003</v>
      </c>
      <c r="T13" s="58">
        <v>40.400569000000004</v>
      </c>
      <c r="U13" s="63">
        <v>15.776999999999999</v>
      </c>
      <c r="V13" s="64">
        <v>74.688999999999993</v>
      </c>
      <c r="W13" s="58">
        <v>358</v>
      </c>
      <c r="X13" s="58">
        <v>253.00001676234464</v>
      </c>
      <c r="Y13" s="58">
        <v>34.436999999999998</v>
      </c>
      <c r="Z13" s="58">
        <v>2.0659999999999998</v>
      </c>
      <c r="AA13" s="58">
        <v>30.286000000000001</v>
      </c>
      <c r="AB13" s="58">
        <v>12.451310422616118</v>
      </c>
      <c r="AC13" s="59">
        <v>93.326852427061553</v>
      </c>
    </row>
    <row r="14" spans="1:29">
      <c r="A14" s="73">
        <v>1913</v>
      </c>
      <c r="B14" s="9">
        <f t="shared" si="0"/>
        <v>1</v>
      </c>
      <c r="C14" s="72">
        <f t="shared" si="1"/>
        <v>0.26479892849296277</v>
      </c>
      <c r="D14" s="70">
        <f t="shared" si="2"/>
        <v>0.10390209901553032</v>
      </c>
      <c r="E14" s="70">
        <f t="shared" si="3"/>
        <v>6.9549490730833538E-2</v>
      </c>
      <c r="F14" s="71">
        <f t="shared" si="4"/>
        <v>0.56174948176067341</v>
      </c>
      <c r="G14" s="69"/>
      <c r="H14" s="24">
        <f t="shared" si="5"/>
        <v>1792.9247028219831</v>
      </c>
      <c r="I14" s="58">
        <f t="shared" si="6"/>
        <v>474.76454017582489</v>
      </c>
      <c r="J14" s="58">
        <f t="shared" si="7"/>
        <v>186.28863999999999</v>
      </c>
      <c r="K14" s="58">
        <f t="shared" si="8"/>
        <v>124.697</v>
      </c>
      <c r="L14" s="59">
        <f t="shared" si="9"/>
        <v>1007.1745226461584</v>
      </c>
      <c r="M14" s="58"/>
      <c r="N14" s="73">
        <v>1913</v>
      </c>
      <c r="O14" s="24">
        <f t="shared" si="10"/>
        <v>1792.9247028219831</v>
      </c>
      <c r="P14" s="63">
        <v>260.97500000000002</v>
      </c>
      <c r="Q14" s="58">
        <v>79.53</v>
      </c>
      <c r="R14" s="59">
        <v>134.2595401758249</v>
      </c>
      <c r="S14" s="58">
        <v>105.458</v>
      </c>
      <c r="T14" s="58">
        <v>80.830640000000002</v>
      </c>
      <c r="U14" s="63">
        <v>24.622</v>
      </c>
      <c r="V14" s="64">
        <v>100.075</v>
      </c>
      <c r="W14" s="58">
        <v>437.14</v>
      </c>
      <c r="X14" s="58">
        <v>303.7</v>
      </c>
      <c r="Y14" s="58">
        <v>51.671999999999997</v>
      </c>
      <c r="Z14" s="58">
        <v>5.9429999999999996</v>
      </c>
      <c r="AA14" s="58">
        <v>38.956000000000003</v>
      </c>
      <c r="AB14" s="58">
        <v>21.932459824175123</v>
      </c>
      <c r="AC14" s="59">
        <v>147.83106282198332</v>
      </c>
    </row>
    <row r="15" spans="1:29">
      <c r="A15" s="73">
        <v>1950</v>
      </c>
      <c r="B15" s="9">
        <f t="shared" si="0"/>
        <v>1</v>
      </c>
      <c r="C15" s="72">
        <f t="shared" si="1"/>
        <v>0.21662583180107628</v>
      </c>
      <c r="D15" s="70">
        <f t="shared" si="2"/>
        <v>0.13124020071076498</v>
      </c>
      <c r="E15" s="70">
        <f t="shared" si="3"/>
        <v>9.016719231057424E-2</v>
      </c>
      <c r="F15" s="71">
        <f t="shared" si="4"/>
        <v>0.56196677517758431</v>
      </c>
      <c r="G15" s="69"/>
      <c r="H15" s="24">
        <f t="shared" si="5"/>
        <v>2527.9598949347428</v>
      </c>
      <c r="I15" s="58">
        <f t="shared" si="6"/>
        <v>547.62141500000007</v>
      </c>
      <c r="J15" s="58">
        <f t="shared" si="7"/>
        <v>331.76996399999996</v>
      </c>
      <c r="K15" s="58">
        <f t="shared" si="8"/>
        <v>227.93904599999999</v>
      </c>
      <c r="L15" s="59">
        <f t="shared" si="9"/>
        <v>1420.6294699347422</v>
      </c>
      <c r="M15" s="58"/>
      <c r="N15" s="73">
        <v>1950</v>
      </c>
      <c r="O15" s="24">
        <f t="shared" si="10"/>
        <v>2527.9598949347428</v>
      </c>
      <c r="P15" s="63">
        <v>305.62913600000002</v>
      </c>
      <c r="Q15" s="58">
        <v>87.636755000000008</v>
      </c>
      <c r="R15" s="59">
        <v>154.355524</v>
      </c>
      <c r="S15" s="58">
        <v>166.282422</v>
      </c>
      <c r="T15" s="58">
        <v>165.48754199999999</v>
      </c>
      <c r="U15" s="63">
        <v>43.912307999999996</v>
      </c>
      <c r="V15" s="64">
        <v>184.02673799999999</v>
      </c>
      <c r="W15" s="58">
        <v>546.81500000000005</v>
      </c>
      <c r="X15" s="58">
        <v>359</v>
      </c>
      <c r="Y15" s="58">
        <v>83.805000000000007</v>
      </c>
      <c r="Z15" s="58">
        <v>10.175647</v>
      </c>
      <c r="AA15" s="58">
        <v>59.835209999999989</v>
      </c>
      <c r="AB15" s="58">
        <v>25.215312999999998</v>
      </c>
      <c r="AC15" s="59">
        <v>335.78329993474222</v>
      </c>
    </row>
    <row r="16" spans="1:29">
      <c r="A16" s="73">
        <v>1970</v>
      </c>
      <c r="B16" s="9">
        <f t="shared" si="0"/>
        <v>1</v>
      </c>
      <c r="C16" s="72">
        <f t="shared" si="1"/>
        <v>0.17833329838060089</v>
      </c>
      <c r="D16" s="70">
        <f t="shared" si="2"/>
        <v>0.13873724867373405</v>
      </c>
      <c r="E16" s="70">
        <f t="shared" si="3"/>
        <v>9.9128141815841175E-2</v>
      </c>
      <c r="F16" s="71">
        <f t="shared" si="4"/>
        <v>0.5838013111298237</v>
      </c>
      <c r="G16" s="69"/>
      <c r="H16" s="24">
        <f t="shared" si="5"/>
        <v>3691.1574281273156</v>
      </c>
      <c r="I16" s="58">
        <f t="shared" si="6"/>
        <v>658.25627899999995</v>
      </c>
      <c r="J16" s="58">
        <f t="shared" si="7"/>
        <v>512.10102600000005</v>
      </c>
      <c r="K16" s="58">
        <f t="shared" si="8"/>
        <v>365.89757700000013</v>
      </c>
      <c r="L16" s="59">
        <f t="shared" si="9"/>
        <v>2154.902546127315</v>
      </c>
      <c r="M16" s="58"/>
      <c r="N16" s="73">
        <v>1970</v>
      </c>
      <c r="O16" s="24">
        <f t="shared" si="10"/>
        <v>3691.1574281273156</v>
      </c>
      <c r="P16" s="63">
        <v>353.37092399999995</v>
      </c>
      <c r="Q16" s="58">
        <v>107.920563</v>
      </c>
      <c r="R16" s="59">
        <v>196.96479199999999</v>
      </c>
      <c r="S16" s="58">
        <v>226.801986</v>
      </c>
      <c r="T16" s="58">
        <v>285.29903999999999</v>
      </c>
      <c r="U16" s="63">
        <v>70.512935999999982</v>
      </c>
      <c r="V16" s="64">
        <v>295.38464100000016</v>
      </c>
      <c r="W16" s="58">
        <v>818.31500000000005</v>
      </c>
      <c r="X16" s="58">
        <v>541</v>
      </c>
      <c r="Y16" s="58">
        <v>104.344973</v>
      </c>
      <c r="Z16" s="58">
        <v>15.488209999999999</v>
      </c>
      <c r="AA16" s="58">
        <v>103.48725400000002</v>
      </c>
      <c r="AB16" s="58">
        <v>45.513320999999998</v>
      </c>
      <c r="AC16" s="59">
        <v>526.75378812731503</v>
      </c>
    </row>
    <row r="17" spans="1:29">
      <c r="A17" s="73">
        <v>1990</v>
      </c>
      <c r="B17" s="9">
        <f t="shared" si="0"/>
        <v>1</v>
      </c>
      <c r="C17" s="72">
        <f t="shared" si="1"/>
        <v>0.13577825223010767</v>
      </c>
      <c r="D17" s="70">
        <f t="shared" si="2"/>
        <v>0.1364747859402296</v>
      </c>
      <c r="E17" s="70">
        <f t="shared" si="3"/>
        <v>0.11972032970654804</v>
      </c>
      <c r="F17" s="71">
        <f t="shared" si="4"/>
        <v>0.60802663212311459</v>
      </c>
      <c r="G17" s="69"/>
      <c r="H17" s="24">
        <f t="shared" si="5"/>
        <v>5306.4251540000005</v>
      </c>
      <c r="I17" s="58">
        <f t="shared" si="6"/>
        <v>720.49713300000008</v>
      </c>
      <c r="J17" s="58">
        <f t="shared" si="7"/>
        <v>724.19323699999995</v>
      </c>
      <c r="K17" s="58">
        <f t="shared" si="8"/>
        <v>635.286969</v>
      </c>
      <c r="L17" s="59">
        <f t="shared" si="9"/>
        <v>3226.447815</v>
      </c>
      <c r="M17" s="58"/>
      <c r="N17" s="73">
        <v>1990</v>
      </c>
      <c r="O17" s="24">
        <f t="shared" si="10"/>
        <v>5306.4251540000005</v>
      </c>
      <c r="P17" s="63">
        <v>375.89822999999996</v>
      </c>
      <c r="Q17" s="58">
        <v>130.08683800000009</v>
      </c>
      <c r="R17" s="59">
        <v>214.51206499999998</v>
      </c>
      <c r="S17" s="58">
        <v>281.16157699999997</v>
      </c>
      <c r="T17" s="58">
        <v>443.03165999999999</v>
      </c>
      <c r="U17" s="63">
        <v>119.693926</v>
      </c>
      <c r="V17" s="64">
        <v>515.59304299999997</v>
      </c>
      <c r="W17" s="58">
        <v>1145.1952290000002</v>
      </c>
      <c r="X17" s="58">
        <v>873.78544899999997</v>
      </c>
      <c r="Y17" s="58">
        <v>122.25118399999999</v>
      </c>
      <c r="Z17" s="58">
        <v>20.494135999999997</v>
      </c>
      <c r="AA17" s="58">
        <v>187.22896799999998</v>
      </c>
      <c r="AB17" s="58">
        <v>66.627288000000007</v>
      </c>
      <c r="AC17" s="59">
        <v>810.86556100000007</v>
      </c>
    </row>
    <row r="18" spans="1:29" ht="13.8" thickBot="1">
      <c r="A18" s="74">
        <v>2012</v>
      </c>
      <c r="B18" s="18">
        <f t="shared" si="0"/>
        <v>1</v>
      </c>
      <c r="C18" s="75">
        <f t="shared" si="1"/>
        <v>0.10495763609005229</v>
      </c>
      <c r="D18" s="76">
        <f t="shared" si="2"/>
        <v>0.13524538692894522</v>
      </c>
      <c r="E18" s="76">
        <f t="shared" si="3"/>
        <v>0.15174073095864968</v>
      </c>
      <c r="F18" s="77">
        <f t="shared" si="4"/>
        <v>0.60805624602235275</v>
      </c>
      <c r="G18" s="69"/>
      <c r="H18" s="26">
        <f t="shared" si="5"/>
        <v>7052.1353050000007</v>
      </c>
      <c r="I18" s="65">
        <f t="shared" si="6"/>
        <v>740.17545099999995</v>
      </c>
      <c r="J18" s="65">
        <f t="shared" si="7"/>
        <v>953.76876800000014</v>
      </c>
      <c r="K18" s="65">
        <f t="shared" si="8"/>
        <v>1070.096166</v>
      </c>
      <c r="L18" s="66">
        <f t="shared" si="9"/>
        <v>4288.0949200000005</v>
      </c>
      <c r="M18" s="58"/>
      <c r="N18" s="74">
        <v>2012</v>
      </c>
      <c r="O18" s="26">
        <f t="shared" si="10"/>
        <v>7052.1353050000007</v>
      </c>
      <c r="P18" s="67">
        <v>413.57516700000008</v>
      </c>
      <c r="Q18" s="65">
        <v>125.91007099999993</v>
      </c>
      <c r="R18" s="66">
        <v>200.690213</v>
      </c>
      <c r="S18" s="65">
        <v>350.594539</v>
      </c>
      <c r="T18" s="65">
        <v>603.17422900000008</v>
      </c>
      <c r="U18" s="67">
        <v>170.78379100000001</v>
      </c>
      <c r="V18" s="68">
        <v>899.31237499999997</v>
      </c>
      <c r="W18" s="65">
        <v>1353.6006869999999</v>
      </c>
      <c r="X18" s="65">
        <v>1258.3509709999998</v>
      </c>
      <c r="Y18" s="65">
        <v>126.43465300000001</v>
      </c>
      <c r="Z18" s="65">
        <v>27.379944999999999</v>
      </c>
      <c r="AA18" s="65">
        <v>300.25903099999994</v>
      </c>
      <c r="AB18" s="65">
        <v>78.989851000000016</v>
      </c>
      <c r="AC18" s="66">
        <v>1143.0797820000007</v>
      </c>
    </row>
    <row r="19" spans="1:29" ht="14.4" thickTop="1" thickBot="1"/>
    <row r="20" spans="1:29" ht="100.05" customHeight="1" thickTop="1" thickBot="1">
      <c r="A20" s="200" t="s">
        <v>73</v>
      </c>
      <c r="B20" s="201"/>
      <c r="C20" s="201"/>
      <c r="D20" s="201"/>
      <c r="E20" s="201"/>
      <c r="F20" s="201"/>
      <c r="G20" s="202"/>
      <c r="H20" s="202"/>
      <c r="I20" s="202"/>
      <c r="J20" s="202"/>
      <c r="K20" s="202"/>
      <c r="L20" s="203"/>
      <c r="M20" s="120"/>
    </row>
    <row r="21" spans="1:29" ht="13.8" thickTop="1"/>
    <row r="22" spans="1:29">
      <c r="W22" s="1">
        <f>W13/X13</f>
        <v>1.4150196690946744</v>
      </c>
    </row>
    <row r="23" spans="1:29">
      <c r="W23" s="1">
        <f t="shared" ref="W23:W28" si="11">W14/X14</f>
        <v>1.439380968060586</v>
      </c>
    </row>
    <row r="24" spans="1:29">
      <c r="W24" s="1">
        <f t="shared" si="11"/>
        <v>1.5231615598885795</v>
      </c>
    </row>
    <row r="25" spans="1:29">
      <c r="W25" s="1">
        <f t="shared" si="11"/>
        <v>1.5125970425138633</v>
      </c>
    </row>
    <row r="26" spans="1:29">
      <c r="W26" s="1">
        <f t="shared" si="11"/>
        <v>1.3106137557115582</v>
      </c>
    </row>
    <row r="27" spans="1:29">
      <c r="W27" s="1">
        <f t="shared" si="11"/>
        <v>1.0756940775627215</v>
      </c>
    </row>
    <row r="28" spans="1:29">
      <c r="W28" s="1" t="e">
        <f t="shared" si="11"/>
        <v>#DIV/0!</v>
      </c>
    </row>
  </sheetData>
  <mergeCells count="3">
    <mergeCell ref="N4:AC4"/>
    <mergeCell ref="A20:L20"/>
    <mergeCell ref="A4:L4"/>
  </mergeCells>
  <phoneticPr fontId="2"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pageSetUpPr fitToPage="1"/>
  </sheetPr>
  <dimension ref="A1:AE22"/>
  <sheetViews>
    <sheetView workbookViewId="0">
      <selection activeCell="A3" sqref="A3"/>
    </sheetView>
  </sheetViews>
  <sheetFormatPr baseColWidth="10" defaultColWidth="11.44140625" defaultRowHeight="13.2"/>
  <cols>
    <col min="1" max="1" width="8.6640625" style="1" customWidth="1"/>
    <col min="2" max="2" width="11.77734375" style="1" customWidth="1"/>
    <col min="3" max="6" width="9.77734375" style="1" customWidth="1"/>
    <col min="7" max="9" width="10.77734375" style="1" customWidth="1"/>
    <col min="10" max="10" width="15.77734375" style="1" customWidth="1"/>
    <col min="11" max="16" width="11.44140625" style="1"/>
    <col min="17" max="17" width="15.77734375" style="1" customWidth="1"/>
    <col min="18" max="16384" width="11.44140625" style="1"/>
  </cols>
  <sheetData>
    <row r="1" spans="1:31">
      <c r="B1" s="2"/>
      <c r="C1" s="3"/>
      <c r="D1" s="3"/>
      <c r="E1" s="3"/>
      <c r="F1" s="3"/>
    </row>
    <row r="3" spans="1:31" ht="13.8" thickBot="1"/>
    <row r="4" spans="1:31" ht="34.799999999999997" customHeight="1" thickTop="1" thickBot="1">
      <c r="A4" s="204" t="s">
        <v>119</v>
      </c>
      <c r="B4" s="205"/>
      <c r="C4" s="205"/>
      <c r="D4" s="205"/>
      <c r="E4" s="205"/>
      <c r="F4" s="205"/>
      <c r="G4" s="205"/>
      <c r="H4" s="205"/>
      <c r="I4" s="205"/>
      <c r="J4" s="205"/>
      <c r="K4" s="205"/>
      <c r="L4" s="205"/>
      <c r="M4" s="205"/>
      <c r="N4" s="206"/>
      <c r="O4" s="131"/>
      <c r="P4" s="210" t="s">
        <v>117</v>
      </c>
      <c r="Q4" s="211"/>
      <c r="R4" s="211"/>
      <c r="S4" s="211"/>
      <c r="T4" s="211"/>
      <c r="U4" s="211"/>
      <c r="V4" s="211"/>
      <c r="W4" s="211"/>
      <c r="X4" s="211"/>
      <c r="Y4" s="211"/>
      <c r="Z4" s="211"/>
      <c r="AA4" s="211"/>
      <c r="AB4" s="211"/>
      <c r="AC4" s="211"/>
      <c r="AD4" s="211"/>
      <c r="AE4" s="212"/>
    </row>
    <row r="5" spans="1:31" ht="13.8" thickTop="1">
      <c r="A5" s="4"/>
      <c r="B5" s="4"/>
      <c r="C5" s="4"/>
      <c r="D5" s="4"/>
      <c r="E5" s="4"/>
      <c r="F5" s="4"/>
      <c r="G5" s="4"/>
      <c r="H5" s="4"/>
      <c r="I5" s="4"/>
    </row>
    <row r="6" spans="1:31" ht="13.8" thickBot="1">
      <c r="A6" s="4"/>
      <c r="B6" s="6"/>
      <c r="C6" s="7"/>
      <c r="D6" s="7"/>
      <c r="E6" s="7"/>
      <c r="F6" s="7"/>
      <c r="G6" s="4"/>
      <c r="H6" s="4"/>
      <c r="I6" s="4"/>
    </row>
    <row r="7" spans="1:31" ht="60" customHeight="1" thickTop="1" thickBot="1">
      <c r="A7" s="125"/>
      <c r="B7" s="8" t="s">
        <v>69</v>
      </c>
      <c r="C7" s="44" t="s">
        <v>0</v>
      </c>
      <c r="D7" s="147" t="s">
        <v>52</v>
      </c>
      <c r="E7" s="147" t="s">
        <v>49</v>
      </c>
      <c r="F7" s="148" t="s">
        <v>50</v>
      </c>
      <c r="G7" s="147" t="s">
        <v>72</v>
      </c>
      <c r="H7" s="148" t="s">
        <v>53</v>
      </c>
      <c r="I7" s="69"/>
      <c r="J7" s="8" t="s">
        <v>70</v>
      </c>
      <c r="K7" s="44" t="s">
        <v>0</v>
      </c>
      <c r="L7" s="147" t="s">
        <v>36</v>
      </c>
      <c r="M7" s="147" t="s">
        <v>49</v>
      </c>
      <c r="N7" s="148" t="s">
        <v>50</v>
      </c>
      <c r="O7" s="122"/>
      <c r="P7" s="23"/>
      <c r="Q7" s="8" t="s">
        <v>71</v>
      </c>
      <c r="R7" s="149" t="s">
        <v>55</v>
      </c>
      <c r="S7" s="147" t="s">
        <v>56</v>
      </c>
      <c r="T7" s="148" t="s">
        <v>57</v>
      </c>
      <c r="U7" s="150" t="s">
        <v>58</v>
      </c>
      <c r="V7" s="148" t="s">
        <v>59</v>
      </c>
      <c r="W7" s="149" t="s">
        <v>60</v>
      </c>
      <c r="X7" s="148" t="s">
        <v>61</v>
      </c>
      <c r="Y7" s="150" t="s">
        <v>62</v>
      </c>
      <c r="Z7" s="151" t="s">
        <v>64</v>
      </c>
      <c r="AA7" s="151" t="s">
        <v>63</v>
      </c>
      <c r="AB7" s="151" t="s">
        <v>65</v>
      </c>
      <c r="AC7" s="151" t="s">
        <v>112</v>
      </c>
      <c r="AD7" s="151" t="s">
        <v>66</v>
      </c>
      <c r="AE7" s="148" t="s">
        <v>67</v>
      </c>
    </row>
    <row r="8" spans="1:31" ht="13.8" thickTop="1">
      <c r="A8" s="126">
        <v>0</v>
      </c>
      <c r="B8" s="127">
        <f t="shared" ref="B8:B18" si="0">J8/$J8</f>
        <v>1</v>
      </c>
      <c r="C8" s="128">
        <f t="shared" ref="C8:C18" si="1">K8/$J8</f>
        <v>1.1936800189409895</v>
      </c>
      <c r="D8" s="129">
        <f t="shared" ref="D8:D18" si="2">L8/$J8</f>
        <v>0.82295564983401603</v>
      </c>
      <c r="E8" s="129">
        <f t="shared" ref="E8:E18" si="3">M8/$J8</f>
        <v>1.0101283351310895</v>
      </c>
      <c r="F8" s="130">
        <f t="shared" ref="F8:F18" si="4">N8/$J8</f>
        <v>0.96770890012817223</v>
      </c>
      <c r="G8" s="128">
        <f>1000*((TS1.1a!I8+TS1.1a!J8)/(TS1.2!I8+TS1.2!J8))/$J8</f>
        <v>1.1340073788567258</v>
      </c>
      <c r="H8" s="130">
        <f>1000*((TS1.1a!K8+TS1.1a!L8)/(TS1.2!K8+TS1.2!L8))/$J8</f>
        <v>0.97157954335462637</v>
      </c>
      <c r="I8" s="69"/>
      <c r="J8" s="25">
        <f>1000*TS1.1a!H8/TS1.2!H8</f>
        <v>628.73907317856845</v>
      </c>
      <c r="K8" s="61">
        <f>1000*TS1.1a!I8/TS1.2!I8</f>
        <v>750.51326878073382</v>
      </c>
      <c r="L8" s="61">
        <f>1000*TS1.1a!J8/TS1.2!J8</f>
        <v>517.42437254370577</v>
      </c>
      <c r="M8" s="61">
        <f>1000*TS1.1a!K8/TS1.2!K8</f>
        <v>635.10715322173155</v>
      </c>
      <c r="N8" s="62">
        <f>1000*TS1.1a!L8/TS1.2!L8</f>
        <v>608.43639697323886</v>
      </c>
      <c r="O8" s="58"/>
      <c r="P8" s="126">
        <v>0</v>
      </c>
      <c r="Q8" s="25">
        <f>1000*TS1.1a!O8/TS1.2!O8</f>
        <v>628.73907317856845</v>
      </c>
      <c r="R8" s="60">
        <f>1000*TS1.1a!P8/TS1.2!P8</f>
        <v>803.82715838929732</v>
      </c>
      <c r="S8" s="61">
        <f>1000*TS1.1a!Q8/TS1.2!Q8</f>
        <v>625.7939027737101</v>
      </c>
      <c r="T8" s="62">
        <f>1000*TS1.1a!R8/TS1.2!R8</f>
        <v>528.84990696291516</v>
      </c>
      <c r="U8" s="61">
        <f>1000*TS1.1a!S8/TS1.2!S8</f>
        <v>525.68608232346685</v>
      </c>
      <c r="V8" s="61">
        <f>1000*TS1.1a!T8/TS1.2!T8</f>
        <v>516.3031405021668</v>
      </c>
      <c r="W8" s="60">
        <f>1000*TS1.1a!U8/TS1.2!U8</f>
        <v>719.04141125988986</v>
      </c>
      <c r="X8" s="62">
        <f>1000*TS1.1a!V8/TS1.2!V8</f>
        <v>547.12787069980675</v>
      </c>
      <c r="Y8" s="61">
        <f>1000*TS1.1a!W8/TS1.2!W8</f>
        <v>599.9889018678756</v>
      </c>
      <c r="Z8" s="61">
        <f>1000*TS1.1a!X8/TS1.2!X8</f>
        <v>585.17000056522636</v>
      </c>
      <c r="AA8" s="61">
        <f>1000*TS1.1a!Y8/TS1.2!Y8</f>
        <v>552.28912121537098</v>
      </c>
      <c r="AB8" s="61">
        <f>1000*TS1.1a!Z8/TS1.2!Z8</f>
        <v>462.18881552918936</v>
      </c>
      <c r="AC8" s="61">
        <f>1000*TS1.1a!AA8/TS1.2!AA8</f>
        <v>830.94415511594798</v>
      </c>
      <c r="AD8" s="61">
        <f>1000*TS1.1a!AB8/TS1.2!AB8</f>
        <v>548.494265287453</v>
      </c>
      <c r="AE8" s="62">
        <f>1000*TS1.1a!AC8/TS1.2!AC8</f>
        <v>449.28880446993685</v>
      </c>
    </row>
    <row r="9" spans="1:31">
      <c r="A9" s="28">
        <v>1000</v>
      </c>
      <c r="B9" s="9">
        <f t="shared" si="0"/>
        <v>1</v>
      </c>
      <c r="C9" s="72">
        <f t="shared" si="1"/>
        <v>0.96603092724534323</v>
      </c>
      <c r="D9" s="70">
        <f t="shared" si="2"/>
        <v>0.85072148140013659</v>
      </c>
      <c r="E9" s="70">
        <f t="shared" si="3"/>
        <v>0.94500789680527597</v>
      </c>
      <c r="F9" s="71">
        <f t="shared" si="4"/>
        <v>1.0271311937238203</v>
      </c>
      <c r="G9" s="72">
        <f>1000*((TS1.1a!I9+TS1.1a!J9)/(TS1.2!I9+TS1.2!J9))/$J9</f>
        <v>0.93696797675367793</v>
      </c>
      <c r="H9" s="71">
        <f>1000*((TS1.1a!K9+TS1.1a!L9)/(TS1.2!K9+TS1.2!L9))/$J9</f>
        <v>1.0148681475773369</v>
      </c>
      <c r="I9" s="69"/>
      <c r="J9" s="24">
        <f>1000*TS1.1a!H9/TS1.2!H9</f>
        <v>608.15249204716895</v>
      </c>
      <c r="K9" s="58">
        <f>1000*TS1.1a!I9/TS1.2!I9</f>
        <v>587.49411579889284</v>
      </c>
      <c r="L9" s="58">
        <f>1000*TS1.1a!J9/TS1.2!J9</f>
        <v>517.36838895155233</v>
      </c>
      <c r="M9" s="58">
        <f>1000*TS1.1a!K9/TS1.2!K9</f>
        <v>574.70890744638245</v>
      </c>
      <c r="N9" s="59">
        <f>1000*TS1.1a!L9/TS1.2!L9</f>
        <v>624.65239512252481</v>
      </c>
      <c r="O9" s="58"/>
      <c r="P9" s="28">
        <v>1000</v>
      </c>
      <c r="Q9" s="24">
        <f>1000*TS1.1a!O9/TS1.2!O9</f>
        <v>608.15249204716895</v>
      </c>
      <c r="R9" s="63">
        <f>1000*TS1.1a!P9/TS1.2!P9</f>
        <v>596.31315477893531</v>
      </c>
      <c r="S9" s="58">
        <f>1000*TS1.1a!Q9/TS1.2!Q9</f>
        <v>607.87751291924803</v>
      </c>
      <c r="T9" s="59">
        <f>1000*TS1.1a!R9/TS1.2!R9</f>
        <v>528.84990696291504</v>
      </c>
      <c r="U9" s="58">
        <f>1000*TS1.1a!S9/TS1.2!S9</f>
        <v>525.68608232346674</v>
      </c>
      <c r="V9" s="58">
        <f>1000*TS1.1a!T9/TS1.2!T9</f>
        <v>516.3031405021668</v>
      </c>
      <c r="W9" s="63">
        <f>1000*TS1.1a!U9/TS1.2!U9</f>
        <v>648.78631109403807</v>
      </c>
      <c r="X9" s="59">
        <f>1000*TS1.1a!V9/TS1.2!V9</f>
        <v>539.02942403810789</v>
      </c>
      <c r="Y9" s="58">
        <f>1000*TS1.1a!W9/TS1.2!W9</f>
        <v>621.32184060095562</v>
      </c>
      <c r="Z9" s="58">
        <f>1000*TS1.1a!X9/TS1.2!X9</f>
        <v>585.17000056522636</v>
      </c>
      <c r="AA9" s="58">
        <f>1000*TS1.1a!Y9/TS1.2!Y9</f>
        <v>586.89923947820091</v>
      </c>
      <c r="AB9" s="58">
        <f>1000*TS1.1a!Z9/TS1.2!Z9</f>
        <v>462.1888155291893</v>
      </c>
      <c r="AC9" s="58">
        <f>1000*TS1.1a!AA9/TS1.2!AA9</f>
        <v>988.80301731141878</v>
      </c>
      <c r="AD9" s="58">
        <f>1000*TS1.1a!AB9/TS1.2!AB9</f>
        <v>548.494265287453</v>
      </c>
      <c r="AE9" s="59">
        <f>1000*TS1.1a!AC9/TS1.2!AC9</f>
        <v>449.31385542084109</v>
      </c>
    </row>
    <row r="10" spans="1:31">
      <c r="A10" s="28">
        <v>1500</v>
      </c>
      <c r="B10" s="9">
        <f t="shared" si="0"/>
        <v>1</v>
      </c>
      <c r="C10" s="72">
        <f t="shared" si="1"/>
        <v>1.2651754584616381</v>
      </c>
      <c r="D10" s="70">
        <f t="shared" si="2"/>
        <v>0.71123647279987512</v>
      </c>
      <c r="E10" s="70">
        <f t="shared" si="3"/>
        <v>0.74635067526178289</v>
      </c>
      <c r="F10" s="71">
        <f t="shared" si="4"/>
        <v>0.98219985508640018</v>
      </c>
      <c r="G10" s="72">
        <f>1000*((TS1.1a!I10+TS1.1a!J10)/(TS1.2!I10+TS1.2!J10))/$J10</f>
        <v>1.1610693081848964</v>
      </c>
      <c r="H10" s="71">
        <f>1000*((TS1.1a!K10+TS1.1a!L10)/(TS1.2!K10+TS1.2!L10))/$J10</f>
        <v>0.94922173538361998</v>
      </c>
      <c r="I10" s="69"/>
      <c r="J10" s="24">
        <f>1000*TS1.1a!H10/TS1.2!H10</f>
        <v>753.89029413672176</v>
      </c>
      <c r="K10" s="58">
        <f>1000*TS1.1a!I10/TS1.2!I10</f>
        <v>953.80349851420624</v>
      </c>
      <c r="L10" s="58">
        <f>1000*TS1.1a!J10/TS1.2!J10</f>
        <v>536.19427367986236</v>
      </c>
      <c r="M10" s="58">
        <f>1000*TS1.1a!K10/TS1.2!K10</f>
        <v>562.66653010224638</v>
      </c>
      <c r="N10" s="59">
        <f>1000*TS1.1a!L10/TS1.2!L10</f>
        <v>740.47093765213174</v>
      </c>
      <c r="O10" s="58"/>
      <c r="P10" s="28">
        <v>1500</v>
      </c>
      <c r="Q10" s="24">
        <f>1000*TS1.1a!O10/TS1.2!O10</f>
        <v>753.89029413672176</v>
      </c>
      <c r="R10" s="63">
        <f>1000*TS1.1a!P10/TS1.2!P10</f>
        <v>1075.7739105886501</v>
      </c>
      <c r="S10" s="58">
        <f>1000*TS1.1a!Q10/TS1.2!Q10</f>
        <v>753.76811601986753</v>
      </c>
      <c r="T10" s="59">
        <f>1000*TS1.1a!R10/TS1.2!R10</f>
        <v>659.73635886317641</v>
      </c>
      <c r="U10" s="58">
        <f>1000*TS1.1a!S10/TS1.2!S10</f>
        <v>525.68608232346685</v>
      </c>
      <c r="V10" s="58">
        <f>1000*TS1.1a!T10/TS1.2!T10</f>
        <v>537.54532685425602</v>
      </c>
      <c r="W10" s="63">
        <f>1000*TS1.1a!U10/TS1.2!U10</f>
        <v>604.42223452370069</v>
      </c>
      <c r="X10" s="59">
        <f>1000*TS1.1a!V10/TS1.2!V10</f>
        <v>553.62000578227583</v>
      </c>
      <c r="Y10" s="58">
        <f>1000*TS1.1a!W10/TS1.2!W10</f>
        <v>799.98520249050091</v>
      </c>
      <c r="Z10" s="58">
        <f>1000*TS1.1a!X10/TS1.2!X10</f>
        <v>715.20777846860994</v>
      </c>
      <c r="AA10" s="58">
        <f>1000*TS1.1a!Y10/TS1.2!Y10</f>
        <v>690.3614015192137</v>
      </c>
      <c r="AB10" s="58">
        <f>1000*TS1.1a!Z10/TS1.2!Z10</f>
        <v>462.18881552918924</v>
      </c>
      <c r="AC10" s="58">
        <f>1000*TS1.1a!AA10/TS1.2!AA10</f>
        <v>939.1944020854927</v>
      </c>
      <c r="AD10" s="58">
        <f>1000*TS1.1a!AB10/TS1.2!AB10</f>
        <v>684.24255100313826</v>
      </c>
      <c r="AE10" s="59">
        <f>1000*TS1.1a!AC10/TS1.2!AC10</f>
        <v>585.42499916602173</v>
      </c>
    </row>
    <row r="11" spans="1:31">
      <c r="A11" s="28">
        <v>1700</v>
      </c>
      <c r="B11" s="9">
        <f t="shared" si="0"/>
        <v>1</v>
      </c>
      <c r="C11" s="72">
        <f t="shared" si="1"/>
        <v>1.4713619295594442</v>
      </c>
      <c r="D11" s="70">
        <f t="shared" si="2"/>
        <v>0.82736298418233356</v>
      </c>
      <c r="E11" s="70">
        <f t="shared" si="3"/>
        <v>0.69780785781063626</v>
      </c>
      <c r="F11" s="71">
        <f t="shared" si="4"/>
        <v>0.90821775750631706</v>
      </c>
      <c r="G11" s="72">
        <f>1000*((TS1.1a!I11+TS1.1a!J11)/(TS1.2!I11+TS1.2!J11))/$J11</f>
        <v>1.4087721101784807</v>
      </c>
      <c r="H11" s="71">
        <f>1000*((TS1.1a!K11+TS1.1a!L11)/(TS1.2!K11+TS1.2!L11))/$J11</f>
        <v>0.88070708099720851</v>
      </c>
      <c r="I11" s="69"/>
      <c r="J11" s="24">
        <f>1000*TS1.1a!H11/TS1.2!H11</f>
        <v>820.680901395246</v>
      </c>
      <c r="K11" s="58">
        <f>1000*TS1.1a!I11/TS1.2!I11</f>
        <v>1207.5186346294931</v>
      </c>
      <c r="L11" s="58">
        <f>1000*TS1.1a!J11/TS1.2!J11</f>
        <v>679.00099963981813</v>
      </c>
      <c r="M11" s="58">
        <f>1000*TS1.1a!K11/TS1.2!K11</f>
        <v>572.67758174871858</v>
      </c>
      <c r="N11" s="59">
        <f>1000*TS1.1a!L11/TS1.2!L11</f>
        <v>745.3569678934532</v>
      </c>
      <c r="O11" s="58"/>
      <c r="P11" s="28">
        <v>1700</v>
      </c>
      <c r="Q11" s="24">
        <f>1000*TS1.1a!O11/TS1.2!O11</f>
        <v>820.680901395246</v>
      </c>
      <c r="R11" s="63">
        <f>1000*TS1.1a!P11/TS1.2!P11</f>
        <v>1385.9987205343191</v>
      </c>
      <c r="S11" s="58">
        <f>1000*TS1.1a!Q11/TS1.2!Q11</f>
        <v>920.95059902779155</v>
      </c>
      <c r="T11" s="59">
        <f>1000*TS1.1a!R11/TS1.2!R11</f>
        <v>806.52100688995972</v>
      </c>
      <c r="U11" s="58">
        <f>1000*TS1.1a!S11/TS1.2!S11</f>
        <v>671.34493430059399</v>
      </c>
      <c r="V11" s="58">
        <f>1000*TS1.1a!T11/TS1.2!T11</f>
        <v>679.76342938314338</v>
      </c>
      <c r="W11" s="63">
        <f>1000*TS1.1a!U11/TS1.2!U11</f>
        <v>586.5978037728662</v>
      </c>
      <c r="X11" s="59">
        <f>1000*TS1.1a!V11/TS1.2!V11</f>
        <v>570.17742599698863</v>
      </c>
      <c r="Y11" s="58">
        <f>1000*TS1.1a!W11/TS1.2!W11</f>
        <v>799.9852024905008</v>
      </c>
      <c r="Z11" s="58">
        <f>1000*TS1.1a!X11/TS1.2!X11</f>
        <v>715.20777846860994</v>
      </c>
      <c r="AA11" s="58">
        <f>1000*TS1.1a!Y11/TS1.2!Y11</f>
        <v>787.01199773190365</v>
      </c>
      <c r="AB11" s="58">
        <f>1000*TS1.1a!Z11/TS1.2!Z11</f>
        <v>462.18881552918924</v>
      </c>
      <c r="AC11" s="58">
        <f>1000*TS1.1a!AA11/TS1.2!AA11</f>
        <v>941.27589808967514</v>
      </c>
      <c r="AD11" s="58">
        <f>1000*TS1.1a!AB11/TS1.2!AB11</f>
        <v>836.47957821050738</v>
      </c>
      <c r="AE11" s="59">
        <f>1000*TS1.1a!AC11/TS1.2!AC11</f>
        <v>589.51665970588192</v>
      </c>
    </row>
    <row r="12" spans="1:31">
      <c r="A12" s="28">
        <v>1820</v>
      </c>
      <c r="B12" s="9">
        <f t="shared" si="0"/>
        <v>1</v>
      </c>
      <c r="C12" s="72">
        <f t="shared" si="1"/>
        <v>1.5633869914290879</v>
      </c>
      <c r="D12" s="70">
        <f t="shared" si="2"/>
        <v>1.2697759925310315</v>
      </c>
      <c r="E12" s="70">
        <f t="shared" si="3"/>
        <v>0.64009374103779459</v>
      </c>
      <c r="F12" s="71">
        <f t="shared" si="4"/>
        <v>0.85522194020780529</v>
      </c>
      <c r="G12" s="72">
        <f>1000*((TS1.1a!I12+TS1.1a!J12)/(TS1.2!I12+TS1.2!J12))/$J12</f>
        <v>1.5251883889443005</v>
      </c>
      <c r="H12" s="71">
        <f>1000*((TS1.1a!K12+TS1.1a!L12)/(TS1.2!K12+TS1.2!L12))/$J12</f>
        <v>0.8350768082224973</v>
      </c>
      <c r="I12" s="69"/>
      <c r="J12" s="24">
        <f>1000*TS1.1a!H12/TS1.2!H12</f>
        <v>892.87924331040381</v>
      </c>
      <c r="K12" s="58">
        <f>1000*TS1.1a!I12/TS1.2!I12</f>
        <v>1395.9157939085328</v>
      </c>
      <c r="L12" s="58">
        <f>1000*TS1.1a!J12/TS1.2!J12</f>
        <v>1133.7566273848242</v>
      </c>
      <c r="M12" s="58">
        <f>1000*TS1.1a!K12/TS1.2!K12</f>
        <v>571.5264151455516</v>
      </c>
      <c r="N12" s="59">
        <f>1000*TS1.1a!L12/TS1.2!L12</f>
        <v>763.60991883520057</v>
      </c>
      <c r="O12" s="58"/>
      <c r="P12" s="28">
        <v>1820</v>
      </c>
      <c r="Q12" s="24">
        <f>1000*TS1.1a!O12/TS1.2!O12</f>
        <v>892.87924331040381</v>
      </c>
      <c r="R12" s="63">
        <f>1000*TS1.1a!P12/TS1.2!P12</f>
        <v>1666.0394866404638</v>
      </c>
      <c r="S12" s="58">
        <f>1000*TS1.1a!Q12/TS1.2!Q12</f>
        <v>1038.1954999565785</v>
      </c>
      <c r="T12" s="59">
        <f>1000*TS1.1a!R12/TS1.2!R12</f>
        <v>909.6141146055287</v>
      </c>
      <c r="U12" s="58">
        <f>1000*TS1.1a!S12/TS1.2!S12</f>
        <v>1617.2506579370386</v>
      </c>
      <c r="V12" s="58">
        <f>1000*TS1.1a!T12/TS1.2!T12</f>
        <v>891.9919956537459</v>
      </c>
      <c r="W12" s="63">
        <f>1000*TS1.1a!U12/TS1.2!U12</f>
        <v>593.9373070948734</v>
      </c>
      <c r="X12" s="59">
        <f>1000*TS1.1a!V12/TS1.2!V12</f>
        <v>567.63424509190338</v>
      </c>
      <c r="Y12" s="58">
        <f>1000*TS1.1a!W12/TS1.2!W12</f>
        <v>799.9852024905008</v>
      </c>
      <c r="Z12" s="58">
        <f>1000*TS1.1a!X12/TS1.2!X12</f>
        <v>693.225750289134</v>
      </c>
      <c r="AA12" s="58">
        <f>1000*TS1.1a!Y12/TS1.2!Y12</f>
        <v>923.70355523270791</v>
      </c>
      <c r="AB12" s="58">
        <f>1000*TS1.1a!Z12/TS1.2!Z12</f>
        <v>567.08650753293387</v>
      </c>
      <c r="AC12" s="58">
        <f>1000*TS1.1a!AA12/TS1.2!AA12</f>
        <v>967.26597261555889</v>
      </c>
      <c r="AD12" s="58">
        <f>1000*TS1.1a!AB12/TS1.2!AB12</f>
        <v>943.40212396150173</v>
      </c>
      <c r="AE12" s="59">
        <f>1000*TS1.1a!AC12/TS1.2!AC12</f>
        <v>599.72247041695402</v>
      </c>
    </row>
    <row r="13" spans="1:31">
      <c r="A13" s="28">
        <v>1870</v>
      </c>
      <c r="B13" s="9">
        <f t="shared" si="0"/>
        <v>1</v>
      </c>
      <c r="C13" s="72">
        <f t="shared" si="1"/>
        <v>1.8336767911321152</v>
      </c>
      <c r="D13" s="70">
        <f t="shared" si="2"/>
        <v>1.7471821609377223</v>
      </c>
      <c r="E13" s="70">
        <f t="shared" si="3"/>
        <v>0.57947345622375268</v>
      </c>
      <c r="F13" s="71">
        <f t="shared" si="4"/>
        <v>0.63048271239699072</v>
      </c>
      <c r="G13" s="72">
        <f>1000*((TS1.1a!I13+TS1.1a!J13)/(TS1.2!I13+TS1.2!J13))/$J13</f>
        <v>1.8154988298377623</v>
      </c>
      <c r="H13" s="71">
        <f>1000*((TS1.1a!K13+TS1.1a!L13)/(TS1.2!K13+TS1.2!L13))/$J13</f>
        <v>0.62520304627377021</v>
      </c>
      <c r="I13" s="69"/>
      <c r="J13" s="24">
        <f>1000*TS1.1a!H13/TS1.2!H13</f>
        <v>1172.5799756564329</v>
      </c>
      <c r="K13" s="58">
        <f>1000*TS1.1a!I13/TS1.2!I13</f>
        <v>2150.1326871074616</v>
      </c>
      <c r="L13" s="58">
        <f>1000*TS1.1a!J13/TS1.2!J13</f>
        <v>2048.7108157397083</v>
      </c>
      <c r="M13" s="58">
        <f>1000*TS1.1a!K13/TS1.2!K13</f>
        <v>679.4789711923969</v>
      </c>
      <c r="N13" s="59">
        <f>1000*TS1.1a!L13/TS1.2!L13</f>
        <v>739.29140355426512</v>
      </c>
      <c r="O13" s="58"/>
      <c r="P13" s="28">
        <v>1870</v>
      </c>
      <c r="Q13" s="24">
        <f>1000*TS1.1a!O13/TS1.2!O13</f>
        <v>1172.5799756564329</v>
      </c>
      <c r="R13" s="63">
        <f>1000*TS1.1a!P13/TS1.2!P13</f>
        <v>2724.7784235257714</v>
      </c>
      <c r="S13" s="58">
        <f>1000*TS1.1a!Q13/TS1.2!Q13</f>
        <v>1423.388150968512</v>
      </c>
      <c r="T13" s="59">
        <f>1000*TS1.1a!R13/TS1.2!R13</f>
        <v>1247.1856763640155</v>
      </c>
      <c r="U13" s="58">
        <f>1000*TS1.1a!S13/TS1.2!S13</f>
        <v>3128.1164519327453</v>
      </c>
      <c r="V13" s="58">
        <f>1000*TS1.1a!T13/TS1.2!T13</f>
        <v>872.55918785789129</v>
      </c>
      <c r="W13" s="63">
        <f>1000*TS1.1a!U13/TS1.2!U13</f>
        <v>853.87490214071522</v>
      </c>
      <c r="X13" s="59">
        <f>1000*TS1.1a!V13/TS1.2!V13</f>
        <v>642.64028540772154</v>
      </c>
      <c r="Y13" s="58">
        <f>1000*TS1.1a!W13/TS1.2!W13</f>
        <v>706.65359553327573</v>
      </c>
      <c r="Z13" s="58">
        <f>1000*TS1.1a!X13/TS1.2!X13</f>
        <v>693.27092478575378</v>
      </c>
      <c r="AA13" s="58">
        <f>1000*TS1.1a!Y13/TS1.2!Y13</f>
        <v>1018.1111635030576</v>
      </c>
      <c r="AB13" s="58">
        <f>1000*TS1.1a!Z13/TS1.2!Z13</f>
        <v>3753.8859267085172</v>
      </c>
      <c r="AC13" s="58">
        <f>1000*TS1.1a!AA13/TS1.2!AA13</f>
        <v>1181.7226289107584</v>
      </c>
      <c r="AD13" s="58">
        <f>1000*TS1.1a!AB13/TS1.2!AB13</f>
        <v>1293.5129272553427</v>
      </c>
      <c r="AE13" s="59">
        <f>1000*TS1.1a!AC13/TS1.2!AC13</f>
        <v>602.1110832120105</v>
      </c>
    </row>
    <row r="14" spans="1:31">
      <c r="A14" s="73">
        <v>1913</v>
      </c>
      <c r="B14" s="9">
        <f t="shared" si="0"/>
        <v>1</v>
      </c>
      <c r="C14" s="72">
        <f t="shared" si="1"/>
        <v>1.7736229768548082</v>
      </c>
      <c r="D14" s="70">
        <f t="shared" si="2"/>
        <v>2.3073005418965367</v>
      </c>
      <c r="E14" s="70">
        <f t="shared" si="3"/>
        <v>0.42150799953491941</v>
      </c>
      <c r="F14" s="71">
        <f t="shared" si="4"/>
        <v>0.46514951698758061</v>
      </c>
      <c r="G14" s="72">
        <f>1000*((TS1.1a!I14+TS1.1a!J14)/(TS1.2!I14+TS1.2!J14))/$J14</f>
        <v>1.92401642593207</v>
      </c>
      <c r="H14" s="71">
        <f>1000*((TS1.1a!K14+TS1.1a!L14)/(TS1.2!K14+TS1.2!L14))/$J14</f>
        <v>0.46034158058056518</v>
      </c>
      <c r="I14" s="69"/>
      <c r="J14" s="24">
        <f>1000*TS1.1a!H14/TS1.2!H14</f>
        <v>2051.4401982787549</v>
      </c>
      <c r="K14" s="58">
        <f>1000*TS1.1a!I14/TS1.2!I14</f>
        <v>3638.481471310783</v>
      </c>
      <c r="L14" s="58">
        <f>1000*TS1.1a!J14/TS1.2!J14</f>
        <v>4733.2890811569096</v>
      </c>
      <c r="M14" s="58">
        <f>1000*TS1.1a!K14/TS1.2!K14</f>
        <v>864.69845414199642</v>
      </c>
      <c r="N14" s="59">
        <f>1000*TS1.1a!L14/TS1.2!L14</f>
        <v>954.22641735826949</v>
      </c>
      <c r="O14" s="58"/>
      <c r="P14" s="73">
        <v>1913</v>
      </c>
      <c r="Q14" s="24">
        <f>1000*TS1.1a!O14/TS1.2!O14</f>
        <v>2051.4401982787549</v>
      </c>
      <c r="R14" s="63">
        <f>1000*TS1.1a!P14/TS1.2!P14</f>
        <v>4822.3633104046412</v>
      </c>
      <c r="S14" s="58">
        <f>1000*TS1.1a!Q14/TS1.2!Q14</f>
        <v>2575.6980933166492</v>
      </c>
      <c r="T14" s="59">
        <f>1000*TS1.1a!R14/TS1.2!R14</f>
        <v>1966.7909485239365</v>
      </c>
      <c r="U14" s="58">
        <f>1000*TS1.1a!S14/TS1.2!S14</f>
        <v>6882.7376202177247</v>
      </c>
      <c r="V14" s="58">
        <f>1000*TS1.1a!T14/TS1.2!T14</f>
        <v>1928.94973617244</v>
      </c>
      <c r="W14" s="63">
        <f>1000*TS1.1a!U14/TS1.2!U14</f>
        <v>1220.4969667844605</v>
      </c>
      <c r="X14" s="59">
        <f>1000*TS1.1a!V14/TS1.2!V14</f>
        <v>777.15939865078735</v>
      </c>
      <c r="Y14" s="58">
        <f>1000*TS1.1a!W14/TS1.2!W14</f>
        <v>736.38204168948198</v>
      </c>
      <c r="Z14" s="58">
        <f>1000*TS1.1a!X14/TS1.2!X14</f>
        <v>874.52011308998601</v>
      </c>
      <c r="AA14" s="58">
        <f>1000*TS1.1a!Y14/TS1.2!Y14</f>
        <v>1914.6332831342397</v>
      </c>
      <c r="AB14" s="58">
        <f>1000*TS1.1a!Z14/TS1.2!Z14</f>
        <v>5957.5928341937652</v>
      </c>
      <c r="AC14" s="58">
        <f>1000*TS1.1a!AA14/TS1.2!AA14</f>
        <v>1659.6493848543173</v>
      </c>
      <c r="AD14" s="58">
        <f>1000*TS1.1a!AB14/TS1.2!AB14</f>
        <v>2039.8482482106158</v>
      </c>
      <c r="AE14" s="59">
        <f>1000*TS1.1a!AC14/TS1.2!AC14</f>
        <v>878.35150112231395</v>
      </c>
    </row>
    <row r="15" spans="1:31">
      <c r="A15" s="73">
        <v>1950</v>
      </c>
      <c r="B15" s="9">
        <f t="shared" si="0"/>
        <v>1</v>
      </c>
      <c r="C15" s="72">
        <f t="shared" si="1"/>
        <v>1.8177029018704813</v>
      </c>
      <c r="D15" s="70">
        <f t="shared" si="2"/>
        <v>2.7596569571038838</v>
      </c>
      <c r="E15" s="70">
        <f t="shared" si="3"/>
        <v>0.42784637964174205</v>
      </c>
      <c r="F15" s="71">
        <f t="shared" si="4"/>
        <v>0.36564965449146086</v>
      </c>
      <c r="G15" s="72">
        <f>1000*((TS1.1a!I15+TS1.1a!J15)/(TS1.2!I15+TS1.2!J15))/$J15</f>
        <v>2.1730760274858509</v>
      </c>
      <c r="H15" s="71">
        <f>1000*((TS1.1a!K15+TS1.1a!L15)/(TS1.2!K15+TS1.2!L15))/$J15</f>
        <v>0.37424927413604742</v>
      </c>
      <c r="I15" s="69"/>
      <c r="J15" s="24">
        <f>1000*TS1.1a!H15/TS1.2!H15</f>
        <v>2821.997649604275</v>
      </c>
      <c r="K15" s="58">
        <f>1000*TS1.1a!I15/TS1.2!I15</f>
        <v>5129.5533167573685</v>
      </c>
      <c r="L15" s="58">
        <f>1000*TS1.1a!J15/TS1.2!J15</f>
        <v>7787.7454466612453</v>
      </c>
      <c r="M15" s="58">
        <f>1000*TS1.1a!K15/TS1.2!K15</f>
        <v>1207.3814777406944</v>
      </c>
      <c r="N15" s="59">
        <f>1000*TS1.1a!L15/TS1.2!L15</f>
        <v>1031.8624655535177</v>
      </c>
      <c r="O15" s="58"/>
      <c r="P15" s="73">
        <v>1950</v>
      </c>
      <c r="Q15" s="24">
        <f>1000*TS1.1a!O15/TS1.2!O15</f>
        <v>2821.997649604275</v>
      </c>
      <c r="R15" s="63">
        <f>1000*TS1.1a!P15/TS1.2!P15</f>
        <v>6373.7312220647391</v>
      </c>
      <c r="S15" s="58">
        <f>1000*TS1.1a!Q15/TS1.2!Q15</f>
        <v>3208.4517812434415</v>
      </c>
      <c r="T15" s="59">
        <f>1000*TS1.1a!R15/TS1.2!R15</f>
        <v>3756.7620609586884</v>
      </c>
      <c r="U15" s="58">
        <f>1000*TS1.1a!S15/TS1.2!S15</f>
        <v>12314.304802863455</v>
      </c>
      <c r="V15" s="58">
        <f>1000*TS1.1a!T15/TS1.2!T15</f>
        <v>3239.4438405133701</v>
      </c>
      <c r="W15" s="63">
        <f>1000*TS1.1a!U15/TS1.2!U15</f>
        <v>1505.2261331611824</v>
      </c>
      <c r="X15" s="59">
        <f>1000*TS1.1a!V15/TS1.2!V15</f>
        <v>1136.3100324326854</v>
      </c>
      <c r="Y15" s="58">
        <f>1000*TS1.1a!W15/TS1.2!W15</f>
        <v>597.3512517400319</v>
      </c>
      <c r="Z15" s="58">
        <f>1000*TS1.1a!X15/TS1.2!X15</f>
        <v>804.93746744417024</v>
      </c>
      <c r="AA15" s="58">
        <f>1000*TS1.1a!Y15/TS1.2!Y15</f>
        <v>2651.9828973675017</v>
      </c>
      <c r="AB15" s="58">
        <f>1000*TS1.1a!Z15/TS1.2!Z15</f>
        <v>8790.1133485945757</v>
      </c>
      <c r="AC15" s="58">
        <f>1000*TS1.1a!AA15/TS1.2!AA15</f>
        <v>2829.4339172231221</v>
      </c>
      <c r="AD15" s="58">
        <f>1000*TS1.1a!AB15/TS1.2!AB15</f>
        <v>3896.3086111118628</v>
      </c>
      <c r="AE15" s="59">
        <f>1000*TS1.1a!AC15/TS1.2!AC15</f>
        <v>807.18761467209367</v>
      </c>
    </row>
    <row r="16" spans="1:31">
      <c r="A16" s="73">
        <v>1970</v>
      </c>
      <c r="B16" s="9">
        <f t="shared" si="0"/>
        <v>1</v>
      </c>
      <c r="C16" s="72">
        <f t="shared" si="1"/>
        <v>2.2184266648277631</v>
      </c>
      <c r="D16" s="70">
        <f t="shared" si="2"/>
        <v>2.3303531551536829</v>
      </c>
      <c r="E16" s="70">
        <f t="shared" si="3"/>
        <v>0.36875035626022562</v>
      </c>
      <c r="F16" s="71">
        <f t="shared" si="4"/>
        <v>0.4188416986909283</v>
      </c>
      <c r="G16" s="72">
        <f>1000*((TS1.1a!I16+TS1.1a!J16)/(TS1.2!I16+TS1.2!J16))/$J16</f>
        <v>2.2674011705514512</v>
      </c>
      <c r="H16" s="71">
        <f>1000*((TS1.1a!K16+TS1.1a!L16)/(TS1.2!K16+TS1.2!L16))/$J16</f>
        <v>0.41157087199748399</v>
      </c>
      <c r="I16" s="69"/>
      <c r="J16" s="24">
        <f>1000*TS1.1a!H16/TS1.2!H16</f>
        <v>4915.6285492831576</v>
      </c>
      <c r="K16" s="58">
        <f>1000*TS1.1a!I16/TS1.2!I16</f>
        <v>10904.961448118371</v>
      </c>
      <c r="L16" s="58">
        <f>1000*TS1.1a!J16/TS1.2!J16</f>
        <v>11455.150499385527</v>
      </c>
      <c r="M16" s="58">
        <f>1000*TS1.1a!K16/TS1.2!K16</f>
        <v>1812.6397787911003</v>
      </c>
      <c r="N16" s="59">
        <f>1000*TS1.1a!L16/TS1.2!L16</f>
        <v>2058.8702117153812</v>
      </c>
      <c r="O16" s="58"/>
      <c r="P16" s="73">
        <v>1970</v>
      </c>
      <c r="Q16" s="24">
        <f>1000*TS1.1a!O16/TS1.2!O16</f>
        <v>4915.6285492831576</v>
      </c>
      <c r="R16" s="63">
        <f>1000*TS1.1a!P16/TS1.2!P16</f>
        <v>14186.529006101893</v>
      </c>
      <c r="S16" s="58">
        <f>1000*TS1.1a!Q16/TS1.2!Q16</f>
        <v>6557.7289098030651</v>
      </c>
      <c r="T16" s="59">
        <f>1000*TS1.1a!R16/TS1.2!R16</f>
        <v>7399.4883628262905</v>
      </c>
      <c r="U16" s="58">
        <f>1000*TS1.1a!S16/TS1.2!S16</f>
        <v>19376.960040348898</v>
      </c>
      <c r="V16" s="58">
        <f>1000*TS1.1a!T16/TS1.2!T16</f>
        <v>5157.6104284331677</v>
      </c>
      <c r="W16" s="63">
        <f>1000*TS1.1a!U16/TS1.2!U16</f>
        <v>2386.3169666318809</v>
      </c>
      <c r="X16" s="59">
        <f>1000*TS1.1a!V16/TS1.2!V16</f>
        <v>1675.6940571248306</v>
      </c>
      <c r="Y16" s="58">
        <f>1000*TS1.1a!W16/TS1.2!W16</f>
        <v>733.88518053520386</v>
      </c>
      <c r="Z16" s="58">
        <f>1000*TS1.1a!X16/TS1.2!X16</f>
        <v>950.63884100449911</v>
      </c>
      <c r="AA16" s="58">
        <f>1000*TS1.1a!Y16/TS1.2!Y16</f>
        <v>13412.274251154928</v>
      </c>
      <c r="AB16" s="58">
        <f>1000*TS1.1a!Z16/TS1.2!Z16</f>
        <v>13716.866632499634</v>
      </c>
      <c r="AC16" s="58">
        <f>1000*TS1.1a!AA16/TS1.2!AA16</f>
        <v>6369.5577403719881</v>
      </c>
      <c r="AD16" s="58">
        <f>1000*TS1.1a!AB16/TS1.2!AB16</f>
        <v>7644.6530734132102</v>
      </c>
      <c r="AE16" s="59">
        <f>1000*TS1.1a!AC16/TS1.2!AC16</f>
        <v>1334.1434236582365</v>
      </c>
    </row>
    <row r="17" spans="1:31">
      <c r="A17" s="73">
        <v>1990</v>
      </c>
      <c r="B17" s="9">
        <f t="shared" si="0"/>
        <v>1</v>
      </c>
      <c r="C17" s="72">
        <f t="shared" si="1"/>
        <v>2.4846401919609917</v>
      </c>
      <c r="D17" s="70">
        <f t="shared" si="2"/>
        <v>2.4335529856088383</v>
      </c>
      <c r="E17" s="70">
        <f t="shared" si="3"/>
        <v>0.30079110711492724</v>
      </c>
      <c r="F17" s="71">
        <f t="shared" si="4"/>
        <v>0.48437099372557485</v>
      </c>
      <c r="G17" s="72">
        <f>1000*((TS1.1a!I17+TS1.1a!J17)/(TS1.2!I17+TS1.2!J17))/$J17</f>
        <v>2.4590312378863186</v>
      </c>
      <c r="H17" s="71">
        <f>1000*((TS1.1a!K17+TS1.1a!L17)/(TS1.2!K17+TS1.2!L17))/$J17</f>
        <v>0.45417060031237411</v>
      </c>
      <c r="I17" s="69"/>
      <c r="J17" s="24">
        <f>1000*TS1.1a!H17/TS1.2!H17</f>
        <v>6417.0480713500383</v>
      </c>
      <c r="K17" s="58">
        <f>1000*TS1.1a!I17/TS1.2!I17</f>
        <v>15944.055551822072</v>
      </c>
      <c r="L17" s="58">
        <f>1000*TS1.1a!J17/TS1.2!J17</f>
        <v>15616.226492829323</v>
      </c>
      <c r="M17" s="58">
        <f>1000*TS1.1a!K17/TS1.2!K17</f>
        <v>1930.1909937910866</v>
      </c>
      <c r="N17" s="59">
        <f>1000*TS1.1a!L17/TS1.2!L17</f>
        <v>3108.2319511046016</v>
      </c>
      <c r="O17" s="58"/>
      <c r="P17" s="73">
        <v>1990</v>
      </c>
      <c r="Q17" s="24">
        <f>1000*TS1.1a!O17/TS1.2!O17</f>
        <v>6417.0480713500383</v>
      </c>
      <c r="R17" s="63">
        <f>1000*TS1.1a!P17/TS1.2!P17</f>
        <v>22194.256159568973</v>
      </c>
      <c r="S17" s="58">
        <f>1000*TS1.1a!Q17/TS1.2!Q17</f>
        <v>8247.635363836167</v>
      </c>
      <c r="T17" s="59">
        <f>1000*TS1.1a!R17/TS1.2!R17</f>
        <v>9658.9247857622322</v>
      </c>
      <c r="U17" s="58">
        <f>1000*TS1.1a!S17/TS1.2!S17</f>
        <v>29921.747544534323</v>
      </c>
      <c r="V17" s="58">
        <f>1000*TS1.1a!T17/TS1.2!T17</f>
        <v>6537.500925667654</v>
      </c>
      <c r="W17" s="63">
        <f>1000*TS1.1a!U17/TS1.2!U17</f>
        <v>3589.0274419898856</v>
      </c>
      <c r="X17" s="59">
        <f>1000*TS1.1a!V17/TS1.2!V17</f>
        <v>1545.0953262438236</v>
      </c>
      <c r="Y17" s="58">
        <f>1000*TS1.1a!W17/TS1.2!W17</f>
        <v>1053.2348484151223</v>
      </c>
      <c r="Z17" s="58">
        <f>1000*TS1.1a!X17/TS1.2!X17</f>
        <v>1167.8992738955315</v>
      </c>
      <c r="AA17" s="58">
        <f>1000*TS1.1a!Y17/TS1.2!Y17</f>
        <v>25942.499213870084</v>
      </c>
      <c r="AB17" s="58">
        <f>1000*TS1.1a!Z17/TS1.2!Z17</f>
        <v>19167.619104891117</v>
      </c>
      <c r="AC17" s="58">
        <f>1000*TS1.1a!AA17/TS1.2!AA17</f>
        <v>7739.9765391129285</v>
      </c>
      <c r="AD17" s="58">
        <f>1000*TS1.1a!AB17/TS1.2!AB17</f>
        <v>7688.9227588250296</v>
      </c>
      <c r="AE17" s="59">
        <f>1000*TS1.1a!AC17/TS1.2!AC17</f>
        <v>2807.0378782983898</v>
      </c>
    </row>
    <row r="18" spans="1:31" ht="13.8" thickBot="1">
      <c r="A18" s="74">
        <v>2012</v>
      </c>
      <c r="B18" s="18">
        <f t="shared" si="0"/>
        <v>1</v>
      </c>
      <c r="C18" s="75">
        <f t="shared" si="1"/>
        <v>2.3812046581543549</v>
      </c>
      <c r="D18" s="76">
        <f t="shared" si="2"/>
        <v>2.1350281561847275</v>
      </c>
      <c r="E18" s="76">
        <f t="shared" si="3"/>
        <v>0.26110273316947924</v>
      </c>
      <c r="F18" s="77">
        <f t="shared" si="4"/>
        <v>0.69352426213571294</v>
      </c>
      <c r="G18" s="75">
        <f>1000*((TS1.1a!I18+TS1.1a!J18)/(TS1.2!I18+TS1.2!J18))/$J18</f>
        <v>2.2425959269101057</v>
      </c>
      <c r="H18" s="77">
        <f>1000*((TS1.1a!K18+TS1.1a!L18)/(TS1.2!K18+TS1.2!L18))/$J18</f>
        <v>0.60716440433749785</v>
      </c>
      <c r="I18" s="69"/>
      <c r="J18" s="26">
        <f>1000*TS1.1a!H18/TS1.2!H18</f>
        <v>10092.004659202794</v>
      </c>
      <c r="K18" s="65">
        <f>1000*TS1.1a!I18/TS1.2!I18</f>
        <v>24031.128504609147</v>
      </c>
      <c r="L18" s="65">
        <f>1000*TS1.1a!J18/TS1.2!J18</f>
        <v>21546.714099745419</v>
      </c>
      <c r="M18" s="65">
        <f>1000*TS1.1a!K18/TS1.2!K18</f>
        <v>2635.0499996769681</v>
      </c>
      <c r="N18" s="66">
        <f>1000*TS1.1a!L18/TS1.2!L18</f>
        <v>6999.0500847437952</v>
      </c>
      <c r="O18" s="58"/>
      <c r="P18" s="74">
        <v>2012</v>
      </c>
      <c r="Q18" s="26">
        <f>1000*TS1.1a!O18/TS1.2!O18</f>
        <v>10092.004659202794</v>
      </c>
      <c r="R18" s="67">
        <f>1000*TS1.1a!P18/TS1.2!P18</f>
        <v>30689.425241049608</v>
      </c>
      <c r="S18" s="65">
        <f>1000*TS1.1a!Q18/TS1.2!Q18</f>
        <v>15976.338912949695</v>
      </c>
      <c r="T18" s="66">
        <f>1000*TS1.1a!R18/TS1.2!R18</f>
        <v>15363.406101359631</v>
      </c>
      <c r="U18" s="65">
        <f>1000*TS1.1a!S18/TS1.2!S18</f>
        <v>40663.803209827936</v>
      </c>
      <c r="V18" s="65">
        <f>1000*TS1.1a!T18/TS1.2!T18</f>
        <v>10434.921318606397</v>
      </c>
      <c r="W18" s="67">
        <f>1000*TS1.1a!U18/TS1.2!U18</f>
        <v>5740.6014512271822</v>
      </c>
      <c r="X18" s="66">
        <f>1000*TS1.1a!V18/TS1.2!V18</f>
        <v>2045.2906849101739</v>
      </c>
      <c r="Y18" s="65">
        <f>1000*TS1.1a!W18/TS1.2!W18</f>
        <v>7672.7613269136637</v>
      </c>
      <c r="Z18" s="65">
        <f>1000*TS1.1a!X18/TS1.2!X18</f>
        <v>3200.0729563150626</v>
      </c>
      <c r="AA18" s="65">
        <f>1000*TS1.1a!Y18/TS1.2!Y18</f>
        <v>29998.596840471113</v>
      </c>
      <c r="AB18" s="65">
        <f>1000*TS1.1a!Z18/TS1.2!Z18</f>
        <v>29486.435676318597</v>
      </c>
      <c r="AC18" s="65">
        <f>1000*TS1.1a!AA18/TS1.2!AA18</f>
        <v>13390.448118982455</v>
      </c>
      <c r="AD18" s="65">
        <f>1000*TS1.1a!AB18/TS1.2!AB18</f>
        <v>6375.422050970752</v>
      </c>
      <c r="AE18" s="66">
        <f>1000*TS1.1a!AC18/TS1.2!AC18</f>
        <v>5664.9811467516065</v>
      </c>
    </row>
    <row r="19" spans="1:31" ht="14.4" thickTop="1" thickBot="1"/>
    <row r="20" spans="1:31" ht="100.05" customHeight="1" thickTop="1" thickBot="1">
      <c r="A20" s="200" t="s">
        <v>74</v>
      </c>
      <c r="B20" s="201"/>
      <c r="C20" s="201"/>
      <c r="D20" s="201"/>
      <c r="E20" s="201"/>
      <c r="F20" s="209"/>
    </row>
    <row r="21" spans="1:31" ht="13.8" thickTop="1"/>
    <row r="22" spans="1:31">
      <c r="A22" s="73">
        <v>1980</v>
      </c>
      <c r="B22" s="9">
        <f>J22/$J22</f>
        <v>1</v>
      </c>
      <c r="C22" s="72">
        <f>K22/$J22</f>
        <v>2.3408633061197501</v>
      </c>
      <c r="D22" s="70">
        <f>L22/$J22</f>
        <v>2.3868497850276857</v>
      </c>
      <c r="E22" s="70">
        <f>M22/$J22</f>
        <v>0.34851619958676117</v>
      </c>
      <c r="F22" s="71">
        <f>N22/$J22</f>
        <v>0.44548524707972464</v>
      </c>
      <c r="G22" s="72"/>
      <c r="H22" s="71"/>
      <c r="I22" s="69"/>
      <c r="J22" s="24">
        <v>5888.7153574250924</v>
      </c>
      <c r="K22" s="58">
        <v>13784.677700380247</v>
      </c>
      <c r="L22" s="58">
        <v>14055.478984959314</v>
      </c>
      <c r="M22" s="58">
        <v>2052.312696817989</v>
      </c>
      <c r="N22" s="59">
        <v>2623.3358159846862</v>
      </c>
      <c r="O22" s="58"/>
      <c r="P22" s="23"/>
      <c r="Q22" s="24">
        <v>5888.7153574250897</v>
      </c>
      <c r="R22" s="63">
        <v>18351.55001277705</v>
      </c>
      <c r="S22" s="58">
        <v>8792.8470635769318</v>
      </c>
      <c r="T22" s="59">
        <v>8547.3096651300821</v>
      </c>
      <c r="U22" s="58">
        <v>24107.017176213303</v>
      </c>
      <c r="V22" s="58">
        <v>7019.0435687839208</v>
      </c>
      <c r="W22" s="63">
        <v>3422.3364891481156</v>
      </c>
      <c r="X22" s="59">
        <v>1732.6666282268429</v>
      </c>
      <c r="Y22" s="58">
        <v>851.70725776943834</v>
      </c>
      <c r="Z22" s="58">
        <v>991.75966997843204</v>
      </c>
      <c r="AA22" s="58">
        <v>18539.972918006722</v>
      </c>
      <c r="AB22" s="58">
        <v>16227.170859933416</v>
      </c>
      <c r="AC22" s="58">
        <v>8597.9340013574056</v>
      </c>
      <c r="AD22" s="58">
        <v>8813.2657237810072</v>
      </c>
      <c r="AE22" s="59">
        <v>1962.4171307004299</v>
      </c>
    </row>
  </sheetData>
  <mergeCells count="3">
    <mergeCell ref="A20:F20"/>
    <mergeCell ref="P4:AE4"/>
    <mergeCell ref="A4:N4"/>
  </mergeCells>
  <phoneticPr fontId="2"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enableFormatConditionsCalculation="0">
    <pageSetUpPr fitToPage="1"/>
  </sheetPr>
  <dimension ref="A1:I30"/>
  <sheetViews>
    <sheetView workbookViewId="0">
      <selection activeCell="A3" sqref="A3:H28"/>
    </sheetView>
  </sheetViews>
  <sheetFormatPr baseColWidth="10" defaultColWidth="11.44140625" defaultRowHeight="13.2"/>
  <cols>
    <col min="1" max="1" width="33" style="1" customWidth="1"/>
    <col min="2" max="8" width="18.77734375" style="1" customWidth="1"/>
    <col min="9" max="9" width="10.77734375" style="1" customWidth="1"/>
    <col min="10" max="16384" width="11.44140625" style="1"/>
  </cols>
  <sheetData>
    <row r="1" spans="1:9">
      <c r="E1" s="23"/>
    </row>
    <row r="2" spans="1:9" ht="13.8" thickBot="1"/>
    <row r="3" spans="1:9" ht="57" customHeight="1" thickTop="1" thickBot="1">
      <c r="A3" s="160" t="s">
        <v>85</v>
      </c>
      <c r="B3" s="161"/>
      <c r="C3" s="162"/>
      <c r="D3" s="162"/>
      <c r="E3" s="162"/>
      <c r="F3" s="162"/>
      <c r="G3" s="162"/>
      <c r="H3" s="163"/>
      <c r="I3" s="4"/>
    </row>
    <row r="4" spans="1:9" ht="28.05" customHeight="1" thickTop="1" thickBot="1">
      <c r="A4" s="30"/>
      <c r="B4" s="180" t="s">
        <v>77</v>
      </c>
      <c r="C4" s="173" t="s">
        <v>76</v>
      </c>
      <c r="D4" s="174"/>
      <c r="E4" s="175"/>
      <c r="F4" s="173" t="s">
        <v>107</v>
      </c>
      <c r="G4" s="174"/>
      <c r="H4" s="175"/>
      <c r="I4" s="4"/>
    </row>
    <row r="5" spans="1:9" ht="85.05" customHeight="1" thickTop="1" thickBot="1">
      <c r="A5" s="29"/>
      <c r="B5" s="181"/>
      <c r="C5" s="176" t="s">
        <v>106</v>
      </c>
      <c r="D5" s="56" t="s">
        <v>30</v>
      </c>
      <c r="E5" s="56" t="s">
        <v>105</v>
      </c>
      <c r="F5" s="176" t="s">
        <v>106</v>
      </c>
      <c r="G5" s="56" t="s">
        <v>30</v>
      </c>
      <c r="H5" s="56" t="s">
        <v>105</v>
      </c>
      <c r="I5" s="69"/>
    </row>
    <row r="6" spans="1:9" ht="19.8" customHeight="1" thickTop="1" thickBot="1">
      <c r="A6" s="29"/>
      <c r="B6" s="182"/>
      <c r="C6" s="177"/>
      <c r="D6" s="192" t="s">
        <v>31</v>
      </c>
      <c r="E6" s="193"/>
      <c r="F6" s="177"/>
      <c r="G6" s="192" t="s">
        <v>31</v>
      </c>
      <c r="H6" s="193"/>
      <c r="I6" s="69"/>
    </row>
    <row r="7" spans="1:9" ht="34.799999999999997" customHeight="1" thickTop="1" thickBot="1">
      <c r="A7" s="57" t="s">
        <v>33</v>
      </c>
      <c r="B7" s="81">
        <f>10*ROUND(TS1.5!B7/10,0)</f>
        <v>7050</v>
      </c>
      <c r="C7" s="82">
        <f>100*ROUND(TS1.5!C7/100,0)</f>
        <v>71200</v>
      </c>
      <c r="D7" s="83">
        <f>100*ROUND(TS1.5!D7/100,0)</f>
        <v>10100</v>
      </c>
      <c r="E7" s="83">
        <f>10*ROUND(TS1.5!E7/10,0)</f>
        <v>760</v>
      </c>
      <c r="F7" s="82">
        <f>100*ROUND(TS1.5!F7/100,0)</f>
        <v>56500</v>
      </c>
      <c r="G7" s="83">
        <f>100*ROUND(TS1.5!G7/100,0)</f>
        <v>8000</v>
      </c>
      <c r="H7" s="83">
        <f>10*ROUND(TS1.5!H7/10,0)</f>
        <v>600</v>
      </c>
      <c r="I7" s="69"/>
    </row>
    <row r="8" spans="1:9" ht="28.05" customHeight="1" thickTop="1">
      <c r="A8" s="37" t="s">
        <v>0</v>
      </c>
      <c r="B8" s="32">
        <f>10*ROUND(TS1.5!B8/10,0)</f>
        <v>740</v>
      </c>
      <c r="C8" s="38">
        <f>100*ROUND(TS1.5!C8/100,0)</f>
        <v>17800</v>
      </c>
      <c r="D8" s="39">
        <f>100*ROUND(TS1.5!D8/100,0)</f>
        <v>24000</v>
      </c>
      <c r="E8" s="39">
        <f>10*ROUND(TS1.5!E8/10,0)</f>
        <v>1800</v>
      </c>
      <c r="F8" s="38">
        <f>100*ROUND(TS1.5!F8/100,0)</f>
        <v>15900</v>
      </c>
      <c r="G8" s="39">
        <f>100*ROUND(TS1.5!G8/100,0)</f>
        <v>21500</v>
      </c>
      <c r="H8" s="39">
        <f>10*ROUND(TS1.5!H8/10,0)</f>
        <v>1610</v>
      </c>
      <c r="I8" s="69"/>
    </row>
    <row r="9" spans="1:9" ht="28.05" customHeight="1">
      <c r="A9" s="30" t="s">
        <v>78</v>
      </c>
      <c r="B9" s="35">
        <f>10*ROUND(TS1.5!B9/10,0)</f>
        <v>540</v>
      </c>
      <c r="C9" s="33">
        <f>100*ROUND(TS1.5!C9/100,0)</f>
        <v>14700</v>
      </c>
      <c r="D9" s="36">
        <f>100*ROUND(TS1.5!D9/100,0)</f>
        <v>27300</v>
      </c>
      <c r="E9" s="36">
        <f>10*ROUND(TS1.5!E9/10,0)</f>
        <v>2040</v>
      </c>
      <c r="F9" s="33">
        <f>100*ROUND(TS1.5!F9/100,0)</f>
        <v>14100</v>
      </c>
      <c r="G9" s="36">
        <f>100*ROUND(TS1.5!G9/100,0)</f>
        <v>26200</v>
      </c>
      <c r="H9" s="36">
        <f>10*ROUND(TS1.5!H9/10,0)</f>
        <v>1960</v>
      </c>
      <c r="I9" s="69"/>
    </row>
    <row r="10" spans="1:9" ht="28.05" customHeight="1" thickBot="1">
      <c r="A10" s="30" t="s">
        <v>35</v>
      </c>
      <c r="B10" s="35">
        <f>10*ROUND(TS1.5!B10/10,0)</f>
        <v>200</v>
      </c>
      <c r="C10" s="33">
        <f>100*ROUND(TS1.5!C10/100,0)</f>
        <v>3100</v>
      </c>
      <c r="D10" s="36">
        <f>100*ROUND(TS1.5!D10/100,0)</f>
        <v>15400</v>
      </c>
      <c r="E10" s="36">
        <f>10*ROUND(TS1.5!E10/10,0)</f>
        <v>1150</v>
      </c>
      <c r="F10" s="33">
        <f>100*ROUND(TS1.5!F10/100,0)</f>
        <v>1800</v>
      </c>
      <c r="G10" s="36">
        <f>100*ROUND(TS1.5!G10/100,0)</f>
        <v>8800</v>
      </c>
      <c r="H10" s="36">
        <f>10*ROUND(TS1.5!H10/10,0)</f>
        <v>660</v>
      </c>
      <c r="I10" s="69"/>
    </row>
    <row r="11" spans="1:9" ht="28.05" customHeight="1" thickBot="1">
      <c r="A11" s="152" t="s">
        <v>79</v>
      </c>
      <c r="B11" s="103">
        <f>10*ROUND(TS1.5!B11/10,0)</f>
        <v>410</v>
      </c>
      <c r="C11" s="104">
        <f>100*ROUND(TS1.5!C11/100,0)</f>
        <v>12700</v>
      </c>
      <c r="D11" s="105">
        <f>100*ROUND(TS1.5!D11/100,0)</f>
        <v>30700</v>
      </c>
      <c r="E11" s="105">
        <f>10*ROUND(TS1.5!E11/10,0)</f>
        <v>2300</v>
      </c>
      <c r="F11" s="104">
        <f>100*ROUND(TS1.5!F11/100,0)</f>
        <v>12900</v>
      </c>
      <c r="G11" s="105">
        <f>100*ROUND(TS1.5!G11/100,0)</f>
        <v>31100</v>
      </c>
      <c r="H11" s="105">
        <f>10*ROUND(TS1.5!H11/10,0)</f>
        <v>2340</v>
      </c>
      <c r="I11" s="69"/>
    </row>
    <row r="12" spans="1:9" ht="28.05" customHeight="1" thickBot="1">
      <c r="A12" s="152" t="s">
        <v>80</v>
      </c>
      <c r="B12" s="35">
        <f>10*ROUND(TS1.5!B12/10,0)</f>
        <v>130</v>
      </c>
      <c r="C12" s="33">
        <f>100*ROUND(TS1.5!C12/100,0)</f>
        <v>2000</v>
      </c>
      <c r="D12" s="36">
        <f>100*ROUND(TS1.5!D12/100,0)</f>
        <v>16000</v>
      </c>
      <c r="E12" s="36">
        <f>10*ROUND(TS1.5!E12/10,0)</f>
        <v>1200</v>
      </c>
      <c r="F12" s="33">
        <f>100*ROUND(TS1.5!F12/100,0)</f>
        <v>1200</v>
      </c>
      <c r="G12" s="36">
        <f>100*ROUND(TS1.5!G12/100,0)</f>
        <v>9800</v>
      </c>
      <c r="H12" s="36">
        <f>10*ROUND(TS1.5!H12/10,0)</f>
        <v>740</v>
      </c>
      <c r="I12" s="69"/>
    </row>
    <row r="13" spans="1:9" ht="28.05" customHeight="1" thickTop="1">
      <c r="A13" s="40" t="s">
        <v>36</v>
      </c>
      <c r="B13" s="34">
        <f>10*ROUND(TS1.5!B13/10,0)</f>
        <v>950</v>
      </c>
      <c r="C13" s="41">
        <f>100*ROUND(TS1.5!C13/100,0)</f>
        <v>20600</v>
      </c>
      <c r="D13" s="42">
        <f>100*ROUND(TS1.5!D13/100,0)</f>
        <v>21500</v>
      </c>
      <c r="E13" s="42">
        <f>10*ROUND(TS1.5!E13/10,0)</f>
        <v>1620</v>
      </c>
      <c r="F13" s="41">
        <f>100*ROUND(TS1.5!F13/100,0)</f>
        <v>18300</v>
      </c>
      <c r="G13" s="42">
        <f>100*ROUND(TS1.5!G13/100,0)</f>
        <v>19200</v>
      </c>
      <c r="H13" s="42">
        <f>10*ROUND(TS1.5!H13/10,0)</f>
        <v>1440</v>
      </c>
      <c r="I13" s="69"/>
    </row>
    <row r="14" spans="1:9" ht="28.05" customHeight="1">
      <c r="A14" s="95" t="s">
        <v>37</v>
      </c>
      <c r="B14" s="35">
        <f>10*ROUND(TS1.5!B14/10,0)</f>
        <v>350</v>
      </c>
      <c r="C14" s="33">
        <f>100*ROUND(TS1.5!C14/100,0)</f>
        <v>14300</v>
      </c>
      <c r="D14" s="36">
        <f>100*ROUND(TS1.5!D14/100,0)</f>
        <v>40700</v>
      </c>
      <c r="E14" s="36">
        <f>10*ROUND(TS1.5!E14/10,0)</f>
        <v>3050</v>
      </c>
      <c r="F14" s="33">
        <f>100*ROUND(TS1.5!F14/100,0)</f>
        <v>13400</v>
      </c>
      <c r="G14" s="36">
        <f>100*ROUND(TS1.5!G14/100,0)</f>
        <v>38300</v>
      </c>
      <c r="H14" s="36">
        <f>10*ROUND(TS1.5!H14/10,0)</f>
        <v>2870</v>
      </c>
      <c r="I14" s="69"/>
    </row>
    <row r="15" spans="1:9" ht="28.05" customHeight="1" thickBot="1">
      <c r="A15" s="95" t="s">
        <v>38</v>
      </c>
      <c r="B15" s="35">
        <f>10*ROUND(TS1.5!B15/10,0)</f>
        <v>600</v>
      </c>
      <c r="C15" s="33">
        <f>100*ROUND(TS1.5!C15/100,0)</f>
        <v>6300</v>
      </c>
      <c r="D15" s="36">
        <f>100*ROUND(TS1.5!D15/100,0)</f>
        <v>10400</v>
      </c>
      <c r="E15" s="36">
        <f>10*ROUND(TS1.5!E15/10,0)</f>
        <v>780</v>
      </c>
      <c r="F15" s="33">
        <f>100*ROUND(TS1.5!F15/100,0)</f>
        <v>4900</v>
      </c>
      <c r="G15" s="36">
        <f>100*ROUND(TS1.5!G15/100,0)</f>
        <v>8100</v>
      </c>
      <c r="H15" s="36">
        <f>10*ROUND(TS1.5!H15/10,0)</f>
        <v>610</v>
      </c>
      <c r="I15" s="69"/>
    </row>
    <row r="16" spans="1:9" ht="28.05" customHeight="1" thickTop="1">
      <c r="A16" s="40" t="s">
        <v>39</v>
      </c>
      <c r="B16" s="34">
        <f>10*ROUND(TS1.5!B16/10,0)</f>
        <v>1070</v>
      </c>
      <c r="C16" s="41">
        <f>100*ROUND(TS1.5!C16/100,0)</f>
        <v>2800</v>
      </c>
      <c r="D16" s="42">
        <f>100*ROUND(TS1.5!D16/100,0)</f>
        <v>2600</v>
      </c>
      <c r="E16" s="42">
        <f>10*ROUND(TS1.5!E16/10,0)</f>
        <v>200</v>
      </c>
      <c r="F16" s="41">
        <f>100*ROUND(TS1.5!F16/100,0)</f>
        <v>1600</v>
      </c>
      <c r="G16" s="42">
        <f>100*ROUND(TS1.5!G16/100,0)</f>
        <v>1500</v>
      </c>
      <c r="H16" s="42">
        <f>10*ROUND(TS1.5!H16/10,0)</f>
        <v>110</v>
      </c>
      <c r="I16" s="69"/>
    </row>
    <row r="17" spans="1:9" ht="28.05" customHeight="1">
      <c r="A17" s="95" t="s">
        <v>40</v>
      </c>
      <c r="B17" s="35">
        <f>10*ROUND(TS1.5!B17/10,0)</f>
        <v>170</v>
      </c>
      <c r="C17" s="33">
        <f>100*ROUND(TS1.5!C17/100,0)</f>
        <v>1000</v>
      </c>
      <c r="D17" s="36">
        <f>100*ROUND(TS1.5!D17/100,0)</f>
        <v>5700</v>
      </c>
      <c r="E17" s="36">
        <f>10*ROUND(TS1.5!E17/10,0)</f>
        <v>430</v>
      </c>
      <c r="F17" s="33">
        <f>100*ROUND(TS1.5!F17/100,0)</f>
        <v>500</v>
      </c>
      <c r="G17" s="36">
        <f>100*ROUND(TS1.5!G17/100,0)</f>
        <v>2800</v>
      </c>
      <c r="H17" s="36">
        <f>10*ROUND(TS1.5!H17/10,0)</f>
        <v>210</v>
      </c>
      <c r="I17" s="69"/>
    </row>
    <row r="18" spans="1:9" ht="28.05" customHeight="1" thickBot="1">
      <c r="A18" s="99" t="s">
        <v>41</v>
      </c>
      <c r="B18" s="78">
        <f>10*ROUND(TS1.5!B18/10,0)</f>
        <v>900</v>
      </c>
      <c r="C18" s="79">
        <f>100*ROUND(TS1.5!C18/100,0)</f>
        <v>1800</v>
      </c>
      <c r="D18" s="80">
        <f>100*ROUND(TS1.5!D18/100,0)</f>
        <v>2000</v>
      </c>
      <c r="E18" s="80">
        <f>10*ROUND(TS1.5!E18/10,0)</f>
        <v>150</v>
      </c>
      <c r="F18" s="79">
        <f>100*ROUND(TS1.5!F18/100,0)</f>
        <v>1100</v>
      </c>
      <c r="G18" s="80">
        <f>100*ROUND(TS1.5!G18/100,0)</f>
        <v>1200</v>
      </c>
      <c r="H18" s="80">
        <f>10*ROUND(TS1.5!H18/10,0)</f>
        <v>90</v>
      </c>
      <c r="I18" s="69"/>
    </row>
    <row r="19" spans="1:9" ht="28.05" customHeight="1" thickTop="1">
      <c r="A19" s="37" t="s">
        <v>42</v>
      </c>
      <c r="B19" s="32">
        <f>10*ROUND(TS1.5!B19/10,0)</f>
        <v>4290</v>
      </c>
      <c r="C19" s="38">
        <f>100*ROUND(TS1.5!C19/100,0)</f>
        <v>30000</v>
      </c>
      <c r="D19" s="39">
        <f>100*ROUND(TS1.5!D19/100,0)</f>
        <v>7000</v>
      </c>
      <c r="E19" s="39">
        <f>10*ROUND(TS1.5!E19/10,0)</f>
        <v>520</v>
      </c>
      <c r="F19" s="38">
        <f>100*ROUND(TS1.5!F19/100,0)</f>
        <v>20800</v>
      </c>
      <c r="G19" s="39">
        <f>100*ROUND(TS1.5!G19/100,0)</f>
        <v>4800</v>
      </c>
      <c r="H19" s="39">
        <f>10*ROUND(TS1.5!H19/10,0)</f>
        <v>360</v>
      </c>
      <c r="I19" s="69"/>
    </row>
    <row r="20" spans="1:9" ht="28.05" customHeight="1">
      <c r="A20" s="95" t="s">
        <v>43</v>
      </c>
      <c r="B20" s="35">
        <f>10*ROUND(TS1.5!B20/10,0)</f>
        <v>1350</v>
      </c>
      <c r="C20" s="33">
        <f>100*ROUND(TS1.5!C20/100,0)</f>
        <v>10400</v>
      </c>
      <c r="D20" s="36">
        <f>100*ROUND(TS1.5!D20/100,0)</f>
        <v>7700</v>
      </c>
      <c r="E20" s="36">
        <f>10*ROUND(TS1.5!E20/10,0)</f>
        <v>580</v>
      </c>
      <c r="F20" s="33">
        <f>100*ROUND(TS1.5!F20/100,0)</f>
        <v>6400</v>
      </c>
      <c r="G20" s="36">
        <f>100*ROUND(TS1.5!G20/100,0)</f>
        <v>4700</v>
      </c>
      <c r="H20" s="36">
        <f>10*ROUND(TS1.5!H20/10,0)</f>
        <v>360</v>
      </c>
      <c r="I20" s="69"/>
    </row>
    <row r="21" spans="1:9" ht="28.05" customHeight="1">
      <c r="A21" s="95" t="s">
        <v>44</v>
      </c>
      <c r="B21" s="35">
        <f>10*ROUND(TS1.5!B21/10,0)</f>
        <v>1260</v>
      </c>
      <c r="C21" s="33">
        <f>100*ROUND(TS1.5!C21/100,0)</f>
        <v>4000</v>
      </c>
      <c r="D21" s="36">
        <f>100*ROUND(TS1.5!D21/100,0)</f>
        <v>3200</v>
      </c>
      <c r="E21" s="36">
        <f>10*ROUND(TS1.5!E21/10,0)</f>
        <v>240</v>
      </c>
      <c r="F21" s="33">
        <f>100*ROUND(TS1.5!F21/100,0)</f>
        <v>1600</v>
      </c>
      <c r="G21" s="36">
        <f>100*ROUND(TS1.5!G21/100,0)</f>
        <v>1300</v>
      </c>
      <c r="H21" s="36">
        <f>10*ROUND(TS1.5!H21/10,0)</f>
        <v>90</v>
      </c>
      <c r="I21" s="69"/>
    </row>
    <row r="22" spans="1:9" ht="28.05" customHeight="1">
      <c r="A22" s="95" t="s">
        <v>45</v>
      </c>
      <c r="B22" s="35">
        <f>10*ROUND(TS1.5!B22/10,0)</f>
        <v>130</v>
      </c>
      <c r="C22" s="33">
        <f>100*ROUND(TS1.5!C22/100,0)</f>
        <v>3800</v>
      </c>
      <c r="D22" s="36">
        <f>100*ROUND(TS1.5!D22/100,0)</f>
        <v>30000</v>
      </c>
      <c r="E22" s="36">
        <f>10*ROUND(TS1.5!E22/10,0)</f>
        <v>2250</v>
      </c>
      <c r="F22" s="33">
        <f>100*ROUND(TS1.5!F22/100,0)</f>
        <v>4700</v>
      </c>
      <c r="G22" s="36">
        <f>100*ROUND(TS1.5!G22/100,0)</f>
        <v>37100</v>
      </c>
      <c r="H22" s="36">
        <f>10*ROUND(TS1.5!H22/10,0)</f>
        <v>2780</v>
      </c>
      <c r="I22" s="69"/>
    </row>
    <row r="23" spans="1:9" ht="28.05" customHeight="1" thickBot="1">
      <c r="A23" s="99" t="s">
        <v>46</v>
      </c>
      <c r="B23" s="78">
        <f>10*ROUND(TS1.5!B23/10,0)</f>
        <v>1550</v>
      </c>
      <c r="C23" s="79">
        <f>100*ROUND(TS1.5!C23/100,0)</f>
        <v>11800</v>
      </c>
      <c r="D23" s="80">
        <f>100*ROUND(TS1.5!D23/100,0)</f>
        <v>7600</v>
      </c>
      <c r="E23" s="80">
        <f>10*ROUND(TS1.5!E23/10,0)</f>
        <v>570</v>
      </c>
      <c r="F23" s="79">
        <f>100*ROUND(TS1.5!F23/100,0)</f>
        <v>8100</v>
      </c>
      <c r="G23" s="80">
        <f>100*ROUND(TS1.5!G23/100,0)</f>
        <v>5200</v>
      </c>
      <c r="H23" s="80">
        <f>10*ROUND(TS1.5!H23/10,0)</f>
        <v>390</v>
      </c>
      <c r="I23" s="69"/>
    </row>
    <row r="24" spans="1:9" ht="28.05" customHeight="1" thickTop="1" thickBot="1"/>
    <row r="25" spans="1:9" ht="22.8" customHeight="1" thickTop="1">
      <c r="A25" s="213" t="s">
        <v>128</v>
      </c>
      <c r="B25" s="214"/>
      <c r="C25" s="214"/>
      <c r="D25" s="214"/>
      <c r="E25" s="214"/>
      <c r="F25" s="214"/>
      <c r="G25" s="214"/>
      <c r="H25" s="215"/>
    </row>
    <row r="26" spans="1:9" ht="22.8" customHeight="1">
      <c r="A26" s="238"/>
      <c r="B26" s="239"/>
      <c r="C26" s="239"/>
      <c r="D26" s="239"/>
      <c r="E26" s="239"/>
      <c r="F26" s="239"/>
      <c r="G26" s="239"/>
      <c r="H26" s="240"/>
    </row>
    <row r="27" spans="1:9" ht="22.8" customHeight="1" thickBot="1">
      <c r="A27" s="216"/>
      <c r="B27" s="217"/>
      <c r="C27" s="217"/>
      <c r="D27" s="217"/>
      <c r="E27" s="217"/>
      <c r="F27" s="217"/>
      <c r="G27" s="217"/>
      <c r="H27" s="218"/>
    </row>
    <row r="28" spans="1:9" ht="28.05" customHeight="1" thickTop="1" thickBot="1">
      <c r="A28" s="157" t="s">
        <v>81</v>
      </c>
      <c r="B28" s="158"/>
      <c r="C28" s="158"/>
      <c r="D28" s="158"/>
      <c r="E28" s="158"/>
      <c r="F28" s="158"/>
      <c r="G28" s="158"/>
      <c r="H28" s="159"/>
    </row>
    <row r="29" spans="1:9" ht="13.8" thickTop="1"/>
    <row r="30" spans="1:9">
      <c r="B30" s="10"/>
      <c r="C30" s="10"/>
      <c r="D30" s="10"/>
    </row>
  </sheetData>
  <mergeCells count="10">
    <mergeCell ref="A28:H28"/>
    <mergeCell ref="A3:H3"/>
    <mergeCell ref="A25:H27"/>
    <mergeCell ref="C4:E4"/>
    <mergeCell ref="F4:H4"/>
    <mergeCell ref="C5:C6"/>
    <mergeCell ref="D6:E6"/>
    <mergeCell ref="G6:H6"/>
    <mergeCell ref="F5:F6"/>
    <mergeCell ref="B4:B6"/>
  </mergeCells>
  <phoneticPr fontId="2" type="noConversion"/>
  <printOptions horizontalCentered="1" verticalCentered="1"/>
  <pageMargins left="0.78740157480314965" right="0.78740157480314965" top="0.98425196850393704" bottom="0.98425196850393704" header="0.51181102362204722" footer="0.51181102362204722"/>
  <pageSetup paperSize="9" scale="58" orientation="landscape" verticalDpi="12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enableFormatConditionsCalculation="0">
    <pageSetUpPr fitToPage="1"/>
  </sheetPr>
  <dimension ref="A1:I29"/>
  <sheetViews>
    <sheetView workbookViewId="0">
      <selection activeCell="A3" sqref="A3:H27"/>
    </sheetView>
  </sheetViews>
  <sheetFormatPr baseColWidth="10" defaultColWidth="11.44140625" defaultRowHeight="13.2"/>
  <cols>
    <col min="1" max="1" width="33" style="1" customWidth="1"/>
    <col min="2" max="8" width="18.77734375" style="1" customWidth="1"/>
    <col min="9" max="9" width="10.77734375" style="1" customWidth="1"/>
    <col min="10" max="16384" width="11.44140625" style="1"/>
  </cols>
  <sheetData>
    <row r="1" spans="1:9">
      <c r="E1" s="23"/>
    </row>
    <row r="2" spans="1:9" ht="13.8" thickBot="1"/>
    <row r="3" spans="1:9" ht="57" customHeight="1" thickTop="1" thickBot="1">
      <c r="A3" s="160" t="s">
        <v>82</v>
      </c>
      <c r="B3" s="161"/>
      <c r="C3" s="162"/>
      <c r="D3" s="162"/>
      <c r="E3" s="162"/>
      <c r="F3" s="162"/>
      <c r="G3" s="162"/>
      <c r="H3" s="163"/>
      <c r="I3" s="4"/>
    </row>
    <row r="4" spans="1:9" ht="28.05" customHeight="1" thickTop="1" thickBot="1">
      <c r="A4" s="30"/>
      <c r="B4" s="180" t="s">
        <v>77</v>
      </c>
      <c r="C4" s="173" t="s">
        <v>76</v>
      </c>
      <c r="D4" s="174"/>
      <c r="E4" s="175"/>
      <c r="F4" s="173" t="s">
        <v>107</v>
      </c>
      <c r="G4" s="174"/>
      <c r="H4" s="175"/>
      <c r="I4" s="4"/>
    </row>
    <row r="5" spans="1:9" ht="85.05" customHeight="1" thickTop="1" thickBot="1">
      <c r="A5" s="29"/>
      <c r="B5" s="181"/>
      <c r="C5" s="176" t="s">
        <v>106</v>
      </c>
      <c r="D5" s="56" t="s">
        <v>30</v>
      </c>
      <c r="E5" s="56" t="s">
        <v>105</v>
      </c>
      <c r="F5" s="176" t="s">
        <v>106</v>
      </c>
      <c r="G5" s="56" t="s">
        <v>30</v>
      </c>
      <c r="H5" s="56" t="s">
        <v>105</v>
      </c>
      <c r="I5" s="69"/>
    </row>
    <row r="6" spans="1:9" ht="19.8" customHeight="1" thickTop="1" thickBot="1">
      <c r="A6" s="29"/>
      <c r="B6" s="182"/>
      <c r="C6" s="177"/>
      <c r="D6" s="192" t="s">
        <v>31</v>
      </c>
      <c r="E6" s="193"/>
      <c r="F6" s="177"/>
      <c r="G6" s="192" t="s">
        <v>31</v>
      </c>
      <c r="H6" s="193"/>
      <c r="I6" s="69"/>
    </row>
    <row r="7" spans="1:9" ht="34.799999999999997" customHeight="1" thickTop="1" thickBot="1">
      <c r="A7" s="57" t="s">
        <v>33</v>
      </c>
      <c r="B7" s="81">
        <f>TS1.2!H18</f>
        <v>7052.1353050000007</v>
      </c>
      <c r="C7" s="82">
        <f>TS1.1a!H18</f>
        <v>71170.182355388519</v>
      </c>
      <c r="D7" s="83">
        <f>1000*C7/B7</f>
        <v>10092.004659202794</v>
      </c>
      <c r="E7" s="83">
        <f>0.9*D7/12</f>
        <v>756.90034944020954</v>
      </c>
      <c r="F7" s="82">
        <v>56521.208422506083</v>
      </c>
      <c r="G7" s="83">
        <f>1000*F7/B7</f>
        <v>8014.7651708316271</v>
      </c>
      <c r="H7" s="83">
        <f>0.9*G7/12</f>
        <v>601.10738781237205</v>
      </c>
      <c r="I7" s="69"/>
    </row>
    <row r="8" spans="1:9" ht="28.05" customHeight="1" thickTop="1">
      <c r="A8" s="37" t="s">
        <v>0</v>
      </c>
      <c r="B8" s="32">
        <f>TS1.2!I18</f>
        <v>740.17545099999995</v>
      </c>
      <c r="C8" s="38">
        <f>TS1.1a!I18</f>
        <v>17787.251378938032</v>
      </c>
      <c r="D8" s="39">
        <f t="shared" ref="D8:D23" si="0">1000*C8/B8</f>
        <v>24031.128504609147</v>
      </c>
      <c r="E8" s="39">
        <f t="shared" ref="E8:E23" si="1">0.9*D8/12</f>
        <v>1802.3346378456861</v>
      </c>
      <c r="F8" s="38">
        <v>15883.658455416888</v>
      </c>
      <c r="G8" s="39">
        <f t="shared" ref="G8:G23" si="2">1000*F8/B8</f>
        <v>21459.315401446474</v>
      </c>
      <c r="H8" s="39">
        <f t="shared" ref="H8:H23" si="3">0.9*G8/12</f>
        <v>1609.4486551084856</v>
      </c>
      <c r="I8" s="69"/>
    </row>
    <row r="9" spans="1:9" ht="28.05" customHeight="1">
      <c r="A9" s="30" t="s">
        <v>78</v>
      </c>
      <c r="B9" s="35">
        <f>TS1.2!P18+TS1.2!Q18</f>
        <v>539.48523799999998</v>
      </c>
      <c r="C9" s="33">
        <f>TS1.1a!P18+TS1.1a!Q18</f>
        <v>14703.966136050669</v>
      </c>
      <c r="D9" s="36">
        <f>1000*C9/B9</f>
        <v>27255.548623650513</v>
      </c>
      <c r="E9" s="36">
        <f t="shared" si="1"/>
        <v>2044.1661467737886</v>
      </c>
      <c r="F9" s="33">
        <v>14122.12276486934</v>
      </c>
      <c r="G9" s="36">
        <f>1000*F9/B9</f>
        <v>26177.032790041496</v>
      </c>
      <c r="H9" s="36">
        <f t="shared" si="3"/>
        <v>1963.2774592531123</v>
      </c>
      <c r="I9" s="69"/>
    </row>
    <row r="10" spans="1:9" ht="28.05" customHeight="1" thickBot="1">
      <c r="A10" s="30" t="s">
        <v>35</v>
      </c>
      <c r="B10" s="35">
        <f>TS1.2!R18</f>
        <v>200.690213</v>
      </c>
      <c r="C10" s="33">
        <f>TS1.1a!R18</f>
        <v>3083.2852428873639</v>
      </c>
      <c r="D10" s="36">
        <f>1000*C10/B10</f>
        <v>15363.406101359631</v>
      </c>
      <c r="E10" s="36">
        <f t="shared" si="1"/>
        <v>1152.2554576019722</v>
      </c>
      <c r="F10" s="33">
        <v>1761.5356905475476</v>
      </c>
      <c r="G10" s="36">
        <f>1000*F10/B10</f>
        <v>8777.3871192590123</v>
      </c>
      <c r="H10" s="36">
        <f t="shared" si="3"/>
        <v>658.3040339444259</v>
      </c>
      <c r="I10" s="69"/>
    </row>
    <row r="11" spans="1:9" ht="28.05" customHeight="1">
      <c r="A11" s="155" t="s">
        <v>79</v>
      </c>
      <c r="B11" s="103">
        <f>TS1.2!P18</f>
        <v>413.57516700000008</v>
      </c>
      <c r="C11" s="104">
        <f>TS1.1a!P18</f>
        <v>12692.38416920111</v>
      </c>
      <c r="D11" s="105">
        <f t="shared" si="0"/>
        <v>30689.425241049608</v>
      </c>
      <c r="E11" s="105">
        <f t="shared" si="1"/>
        <v>2301.7068930787204</v>
      </c>
      <c r="F11" s="104">
        <v>12882.273211901533</v>
      </c>
      <c r="G11" s="105">
        <f t="shared" si="2"/>
        <v>31148.565580828334</v>
      </c>
      <c r="H11" s="105">
        <f t="shared" si="3"/>
        <v>2336.1424185621249</v>
      </c>
      <c r="I11" s="69"/>
    </row>
    <row r="12" spans="1:9" ht="28.05" customHeight="1" thickBot="1">
      <c r="A12" s="156" t="s">
        <v>80</v>
      </c>
      <c r="B12" s="35">
        <f>TS1.2!Q18</f>
        <v>125.91007099999993</v>
      </c>
      <c r="C12" s="33">
        <f>TS1.1a!Q18</f>
        <v>2011.5819668495578</v>
      </c>
      <c r="D12" s="36">
        <f t="shared" si="0"/>
        <v>15976.338912949695</v>
      </c>
      <c r="E12" s="36">
        <f t="shared" si="1"/>
        <v>1198.2254184712272</v>
      </c>
      <c r="F12" s="33">
        <v>1239.8495529678075</v>
      </c>
      <c r="G12" s="36">
        <f t="shared" si="2"/>
        <v>9847.103914092846</v>
      </c>
      <c r="H12" s="36">
        <f t="shared" si="3"/>
        <v>738.5327935569635</v>
      </c>
      <c r="I12" s="69"/>
    </row>
    <row r="13" spans="1:9" ht="28.05" customHeight="1" thickTop="1">
      <c r="A13" s="40" t="s">
        <v>36</v>
      </c>
      <c r="B13" s="34">
        <f>TS1.2!J18</f>
        <v>953.76876800000014</v>
      </c>
      <c r="C13" s="41">
        <f>TS1.1a!J18</f>
        <v>20550.582961362423</v>
      </c>
      <c r="D13" s="42">
        <f t="shared" si="0"/>
        <v>21546.714099745419</v>
      </c>
      <c r="E13" s="42">
        <f t="shared" si="1"/>
        <v>1616.0035574809065</v>
      </c>
      <c r="F13" s="41">
        <v>18301.734616280584</v>
      </c>
      <c r="G13" s="42">
        <f t="shared" si="2"/>
        <v>19188.859218632522</v>
      </c>
      <c r="H13" s="42">
        <f t="shared" si="3"/>
        <v>1439.1644413974391</v>
      </c>
      <c r="I13" s="69"/>
    </row>
    <row r="14" spans="1:9" ht="28.05" customHeight="1">
      <c r="A14" s="95" t="s">
        <v>37</v>
      </c>
      <c r="B14" s="35">
        <f>TS1.2!S18</f>
        <v>350.594539</v>
      </c>
      <c r="C14" s="33">
        <f>TS1.1a!S18</f>
        <v>14256.507340336346</v>
      </c>
      <c r="D14" s="36">
        <f t="shared" si="0"/>
        <v>40663.803209827936</v>
      </c>
      <c r="E14" s="36">
        <f t="shared" si="1"/>
        <v>3049.7852407370956</v>
      </c>
      <c r="F14" s="33">
        <v>13434.382943799679</v>
      </c>
      <c r="G14" s="36">
        <f t="shared" si="2"/>
        <v>38318.859677958877</v>
      </c>
      <c r="H14" s="36">
        <f t="shared" si="3"/>
        <v>2873.9144758469156</v>
      </c>
      <c r="I14" s="69"/>
    </row>
    <row r="15" spans="1:9" ht="28.05" customHeight="1" thickBot="1">
      <c r="A15" s="95" t="s">
        <v>38</v>
      </c>
      <c r="B15" s="35">
        <f>TS1.2!T18</f>
        <v>603.17422900000008</v>
      </c>
      <c r="C15" s="33">
        <f>TS1.1a!T18</f>
        <v>6294.075621026077</v>
      </c>
      <c r="D15" s="36">
        <f t="shared" si="0"/>
        <v>10434.921318606397</v>
      </c>
      <c r="E15" s="36">
        <f t="shared" si="1"/>
        <v>782.61909889547985</v>
      </c>
      <c r="F15" s="33">
        <v>4867.351672480906</v>
      </c>
      <c r="G15" s="36">
        <f t="shared" si="2"/>
        <v>8069.5617260546214</v>
      </c>
      <c r="H15" s="36">
        <f t="shared" si="3"/>
        <v>605.21712945409661</v>
      </c>
      <c r="I15" s="69"/>
    </row>
    <row r="16" spans="1:9" ht="28.05" customHeight="1" thickTop="1">
      <c r="A16" s="40" t="s">
        <v>39</v>
      </c>
      <c r="B16" s="34">
        <f>TS1.2!K18</f>
        <v>1070.096166</v>
      </c>
      <c r="C16" s="41">
        <f>TS1.1a!K18</f>
        <v>2819.7569018726249</v>
      </c>
      <c r="D16" s="42">
        <f t="shared" si="0"/>
        <v>2635.0499996769681</v>
      </c>
      <c r="E16" s="42">
        <f t="shared" si="1"/>
        <v>197.62874997577262</v>
      </c>
      <c r="F16" s="41">
        <v>1562.1153645753971</v>
      </c>
      <c r="G16" s="42">
        <f t="shared" si="2"/>
        <v>1459.7897032138296</v>
      </c>
      <c r="H16" s="42">
        <f t="shared" si="3"/>
        <v>109.48422774103722</v>
      </c>
      <c r="I16" s="69"/>
    </row>
    <row r="17" spans="1:9" ht="28.05" customHeight="1">
      <c r="A17" s="95" t="s">
        <v>40</v>
      </c>
      <c r="B17" s="35">
        <f>TS1.2!U18</f>
        <v>170.78379100000001</v>
      </c>
      <c r="C17" s="33">
        <f>TS1.1a!U18</f>
        <v>980.40167846067982</v>
      </c>
      <c r="D17" s="36">
        <f t="shared" si="0"/>
        <v>5740.6014512271822</v>
      </c>
      <c r="E17" s="36">
        <f t="shared" si="1"/>
        <v>430.54510884203864</v>
      </c>
      <c r="F17" s="33">
        <v>482.67663220462265</v>
      </c>
      <c r="G17" s="36">
        <f t="shared" si="2"/>
        <v>2826.2438102490805</v>
      </c>
      <c r="H17" s="36">
        <f t="shared" si="3"/>
        <v>211.96828576868106</v>
      </c>
      <c r="I17" s="69"/>
    </row>
    <row r="18" spans="1:9" ht="28.05" customHeight="1" thickBot="1">
      <c r="A18" s="99" t="s">
        <v>41</v>
      </c>
      <c r="B18" s="78">
        <f>TS1.2!V18</f>
        <v>899.31237499999997</v>
      </c>
      <c r="C18" s="79">
        <f>TS1.1a!V18</f>
        <v>1839.3552234119452</v>
      </c>
      <c r="D18" s="80">
        <f t="shared" si="0"/>
        <v>2045.2906849101739</v>
      </c>
      <c r="E18" s="80">
        <f t="shared" si="1"/>
        <v>153.39680136826306</v>
      </c>
      <c r="F18" s="79">
        <v>1079.4387323707745</v>
      </c>
      <c r="G18" s="80">
        <f t="shared" si="2"/>
        <v>1200.2934268204356</v>
      </c>
      <c r="H18" s="80">
        <f t="shared" si="3"/>
        <v>90.022007011532665</v>
      </c>
      <c r="I18" s="69"/>
    </row>
    <row r="19" spans="1:9" ht="28.05" customHeight="1" thickTop="1">
      <c r="A19" s="37" t="s">
        <v>42</v>
      </c>
      <c r="B19" s="32">
        <f>TS1.2!L18</f>
        <v>4288.0949200000005</v>
      </c>
      <c r="C19" s="38">
        <f>TS1.1a!L18</f>
        <v>30012.591113215443</v>
      </c>
      <c r="D19" s="39">
        <f t="shared" si="0"/>
        <v>6999.0500847437952</v>
      </c>
      <c r="E19" s="39">
        <f t="shared" si="1"/>
        <v>524.92875635578469</v>
      </c>
      <c r="F19" s="38">
        <v>20773.699986233212</v>
      </c>
      <c r="G19" s="39">
        <f t="shared" si="2"/>
        <v>4844.5056310071632</v>
      </c>
      <c r="H19" s="39">
        <f t="shared" si="3"/>
        <v>363.33792232553725</v>
      </c>
      <c r="I19" s="69"/>
    </row>
    <row r="20" spans="1:9" ht="28.05" customHeight="1">
      <c r="A20" s="95" t="s">
        <v>43</v>
      </c>
      <c r="B20" s="35">
        <f>TS1.2!W18</f>
        <v>1353.6006869999999</v>
      </c>
      <c r="C20" s="33">
        <f>TS1.1a!W18</f>
        <v>10385.855003297365</v>
      </c>
      <c r="D20" s="36">
        <f t="shared" si="0"/>
        <v>7672.7613269136637</v>
      </c>
      <c r="E20" s="36">
        <f t="shared" si="1"/>
        <v>575.45709951852484</v>
      </c>
      <c r="F20" s="33">
        <v>6408.573366714515</v>
      </c>
      <c r="G20" s="36">
        <f t="shared" si="2"/>
        <v>4734.4637368040248</v>
      </c>
      <c r="H20" s="36">
        <f t="shared" si="3"/>
        <v>355.08478026030184</v>
      </c>
      <c r="I20" s="69"/>
    </row>
    <row r="21" spans="1:9" ht="28.05" customHeight="1">
      <c r="A21" s="95" t="s">
        <v>44</v>
      </c>
      <c r="B21" s="35">
        <f>TS1.2!X18</f>
        <v>1258.3509709999998</v>
      </c>
      <c r="C21" s="33">
        <f>TS1.1a!X18</f>
        <v>4026.8149118498991</v>
      </c>
      <c r="D21" s="36">
        <f t="shared" si="0"/>
        <v>3200.0729563150626</v>
      </c>
      <c r="E21" s="36">
        <f t="shared" si="1"/>
        <v>240.00547172362971</v>
      </c>
      <c r="F21" s="33">
        <v>1574.6852388276104</v>
      </c>
      <c r="G21" s="36">
        <f t="shared" si="2"/>
        <v>1251.3879474946664</v>
      </c>
      <c r="H21" s="36">
        <f t="shared" si="3"/>
        <v>93.854096062099984</v>
      </c>
      <c r="I21" s="69"/>
    </row>
    <row r="22" spans="1:9" ht="28.05" customHeight="1">
      <c r="A22" s="95" t="s">
        <v>45</v>
      </c>
      <c r="B22" s="35">
        <f>TS1.2!Y18</f>
        <v>126.43465300000001</v>
      </c>
      <c r="C22" s="33">
        <f>TS1.1a!Y18</f>
        <v>3792.8621820118619</v>
      </c>
      <c r="D22" s="36">
        <f t="shared" si="0"/>
        <v>29998.596840471113</v>
      </c>
      <c r="E22" s="36">
        <f t="shared" si="1"/>
        <v>2249.8947630353337</v>
      </c>
      <c r="F22" s="33">
        <v>4686.285846917197</v>
      </c>
      <c r="G22" s="36">
        <f t="shared" si="2"/>
        <v>37064.884790067772</v>
      </c>
      <c r="H22" s="36">
        <f t="shared" si="3"/>
        <v>2779.8663592550834</v>
      </c>
      <c r="I22" s="69"/>
    </row>
    <row r="23" spans="1:9" ht="28.05" customHeight="1" thickBot="1">
      <c r="A23" s="99" t="s">
        <v>46</v>
      </c>
      <c r="B23" s="78">
        <f>B19-B20-B21-B22</f>
        <v>1549.7086090000005</v>
      </c>
      <c r="C23" s="79">
        <f>C19-C20-C21-C22</f>
        <v>11807.059016056317</v>
      </c>
      <c r="D23" s="80">
        <f t="shared" si="0"/>
        <v>7618.8897367455447</v>
      </c>
      <c r="E23" s="80">
        <f t="shared" si="1"/>
        <v>571.41673025591592</v>
      </c>
      <c r="F23" s="79">
        <v>8104.1555337738901</v>
      </c>
      <c r="G23" s="80">
        <f t="shared" si="2"/>
        <v>5229.4705512434093</v>
      </c>
      <c r="H23" s="80">
        <f t="shared" si="3"/>
        <v>392.21029134325568</v>
      </c>
      <c r="I23" s="69"/>
    </row>
    <row r="24" spans="1:9" ht="28.05" customHeight="1" thickTop="1" thickBot="1"/>
    <row r="25" spans="1:9" ht="22.8" customHeight="1" thickTop="1">
      <c r="A25" s="213" t="s">
        <v>129</v>
      </c>
      <c r="B25" s="214"/>
      <c r="C25" s="214"/>
      <c r="D25" s="214"/>
      <c r="E25" s="214"/>
      <c r="F25" s="214"/>
      <c r="G25" s="214"/>
      <c r="H25" s="215"/>
    </row>
    <row r="26" spans="1:9" ht="22.8" customHeight="1" thickBot="1">
      <c r="A26" s="216"/>
      <c r="B26" s="217"/>
      <c r="C26" s="217"/>
      <c r="D26" s="217"/>
      <c r="E26" s="217"/>
      <c r="F26" s="217"/>
      <c r="G26" s="217"/>
      <c r="H26" s="218"/>
    </row>
    <row r="27" spans="1:9" ht="45" customHeight="1" thickTop="1" thickBot="1">
      <c r="A27" s="157" t="s">
        <v>81</v>
      </c>
      <c r="B27" s="158"/>
      <c r="C27" s="158"/>
      <c r="D27" s="158"/>
      <c r="E27" s="158"/>
      <c r="F27" s="158"/>
      <c r="G27" s="158"/>
      <c r="H27" s="159"/>
    </row>
    <row r="28" spans="1:9" ht="13.8" thickTop="1"/>
    <row r="29" spans="1:9">
      <c r="A29" s="153" t="s">
        <v>108</v>
      </c>
      <c r="B29" s="10"/>
      <c r="C29" s="10"/>
      <c r="D29" s="10"/>
    </row>
  </sheetData>
  <mergeCells count="10">
    <mergeCell ref="A27:H27"/>
    <mergeCell ref="A3:H3"/>
    <mergeCell ref="A25:H26"/>
    <mergeCell ref="C4:E4"/>
    <mergeCell ref="F4:H4"/>
    <mergeCell ref="C5:C6"/>
    <mergeCell ref="D6:E6"/>
    <mergeCell ref="G6:H6"/>
    <mergeCell ref="F5:F6"/>
    <mergeCell ref="B4:B6"/>
  </mergeCells>
  <phoneticPr fontId="2" type="noConversion"/>
  <printOptions horizontalCentered="1" verticalCentered="1"/>
  <pageMargins left="0.78740157480314965" right="0.78740157480314965" top="0.98425196850393704" bottom="0.98425196850393704" header="0.51181102362204722" footer="0.51181102362204722"/>
  <pageSetup paperSize="9" scale="57" orientation="landscape" verticalDpi="1200"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enableFormatConditionsCalculation="0">
    <pageSetUpPr fitToPage="1"/>
  </sheetPr>
  <dimension ref="A2:G27"/>
  <sheetViews>
    <sheetView topLeftCell="A11" workbookViewId="0">
      <selection activeCell="A3" sqref="A3:F25"/>
    </sheetView>
  </sheetViews>
  <sheetFormatPr baseColWidth="10" defaultColWidth="11.44140625" defaultRowHeight="13.2"/>
  <cols>
    <col min="1" max="1" width="33" style="1" customWidth="1"/>
    <col min="2" max="2" width="20.77734375" style="1" customWidth="1"/>
    <col min="3" max="3" width="12.77734375" style="1" customWidth="1"/>
    <col min="4" max="4" width="20.77734375" style="1" customWidth="1"/>
    <col min="5" max="5" width="12.77734375" style="1" customWidth="1"/>
    <col min="6" max="6" width="25.77734375" style="1" customWidth="1"/>
    <col min="7" max="7" width="10.77734375" style="1" customWidth="1"/>
    <col min="8" max="16384" width="11.44140625" style="1"/>
  </cols>
  <sheetData>
    <row r="2" spans="1:7" ht="13.8" thickBot="1"/>
    <row r="3" spans="1:7" ht="57" customHeight="1" thickTop="1" thickBot="1">
      <c r="A3" s="220" t="s">
        <v>84</v>
      </c>
      <c r="B3" s="221"/>
      <c r="C3" s="221"/>
      <c r="D3" s="221"/>
      <c r="E3" s="221"/>
      <c r="F3" s="222"/>
      <c r="G3" s="4"/>
    </row>
    <row r="4" spans="1:7" ht="49.8" customHeight="1" thickTop="1" thickBot="1">
      <c r="A4" s="30"/>
      <c r="B4" s="198" t="s">
        <v>126</v>
      </c>
      <c r="C4" s="230"/>
      <c r="D4" s="231"/>
      <c r="E4" s="195"/>
      <c r="F4" s="219" t="s">
        <v>109</v>
      </c>
      <c r="G4" s="4"/>
    </row>
    <row r="5" spans="1:7" ht="49.8" customHeight="1" thickTop="1" thickBot="1">
      <c r="A5" s="29"/>
      <c r="B5" s="178" t="s">
        <v>83</v>
      </c>
      <c r="C5" s="179"/>
      <c r="D5" s="178" t="s">
        <v>86</v>
      </c>
      <c r="E5" s="208"/>
      <c r="F5" s="197"/>
      <c r="G5" s="69"/>
    </row>
    <row r="6" spans="1:7" ht="34.799999999999997" customHeight="1" thickTop="1" thickBot="1">
      <c r="A6" s="57" t="s">
        <v>33</v>
      </c>
      <c r="B6" s="82">
        <f>100*ROUND(TS1.5!C7/100,0)</f>
        <v>71200</v>
      </c>
      <c r="C6" s="106">
        <f>B6/B$6</f>
        <v>1</v>
      </c>
      <c r="D6" s="82">
        <f>100*ROUND(TS1.5!F7/100,0)</f>
        <v>56500</v>
      </c>
      <c r="E6" s="106">
        <f>D6/D$6</f>
        <v>1</v>
      </c>
      <c r="F6" s="107">
        <f>B6/D6</f>
        <v>1.2601769911504426</v>
      </c>
      <c r="G6" s="69"/>
    </row>
    <row r="7" spans="1:7" ht="28.05" customHeight="1" thickTop="1">
      <c r="A7" s="37" t="s">
        <v>0</v>
      </c>
      <c r="B7" s="38">
        <f>100*ROUND(TS1.5!C8/100,0)</f>
        <v>17800</v>
      </c>
      <c r="C7" s="108">
        <f t="shared" ref="C7:E20" si="0">B7/B$6</f>
        <v>0.25</v>
      </c>
      <c r="D7" s="38">
        <f>100*ROUND(TS1.5!F8/100,0)</f>
        <v>15900</v>
      </c>
      <c r="E7" s="108">
        <f t="shared" si="0"/>
        <v>0.28141592920353981</v>
      </c>
      <c r="F7" s="109">
        <f t="shared" ref="F7:F20" si="1">B7/D7</f>
        <v>1.1194968553459119</v>
      </c>
      <c r="G7" s="69"/>
    </row>
    <row r="8" spans="1:7" ht="28.05" customHeight="1">
      <c r="A8" s="95" t="s">
        <v>34</v>
      </c>
      <c r="B8" s="33">
        <f>100*ROUND(TS1.5!C9/100,0)</f>
        <v>14700</v>
      </c>
      <c r="C8" s="110">
        <f t="shared" si="0"/>
        <v>0.20646067415730338</v>
      </c>
      <c r="D8" s="33">
        <f>100*ROUND(TS1.5!F9/100,0)</f>
        <v>14100</v>
      </c>
      <c r="E8" s="110">
        <f t="shared" si="0"/>
        <v>0.24955752212389382</v>
      </c>
      <c r="F8" s="111">
        <f t="shared" si="1"/>
        <v>1.0425531914893618</v>
      </c>
      <c r="G8" s="69"/>
    </row>
    <row r="9" spans="1:7" ht="28.05" customHeight="1" thickBot="1">
      <c r="A9" s="95" t="s">
        <v>35</v>
      </c>
      <c r="B9" s="33">
        <f>100*ROUND(TS1.5!C10/100,0)</f>
        <v>3100</v>
      </c>
      <c r="C9" s="110">
        <f t="shared" si="0"/>
        <v>4.3539325842696631E-2</v>
      </c>
      <c r="D9" s="33">
        <f>100*ROUND(TS1.5!F10/100,0)</f>
        <v>1800</v>
      </c>
      <c r="E9" s="110">
        <f t="shared" si="0"/>
        <v>3.1858407079646017E-2</v>
      </c>
      <c r="F9" s="111">
        <f t="shared" si="1"/>
        <v>1.7222222222222223</v>
      </c>
      <c r="G9" s="69"/>
    </row>
    <row r="10" spans="1:7" ht="28.05" customHeight="1" thickTop="1">
      <c r="A10" s="40" t="s">
        <v>36</v>
      </c>
      <c r="B10" s="41">
        <f>100*ROUND(TS1.5!C13/100,0)</f>
        <v>20600</v>
      </c>
      <c r="C10" s="112">
        <f t="shared" si="0"/>
        <v>0.2893258426966292</v>
      </c>
      <c r="D10" s="41">
        <f>100*ROUND(TS1.5!F13/100,0)</f>
        <v>18300</v>
      </c>
      <c r="E10" s="112">
        <f t="shared" si="0"/>
        <v>0.32389380530973449</v>
      </c>
      <c r="F10" s="113">
        <f t="shared" si="1"/>
        <v>1.1256830601092895</v>
      </c>
      <c r="G10" s="69"/>
    </row>
    <row r="11" spans="1:7" ht="28.05" customHeight="1">
      <c r="A11" s="95" t="s">
        <v>37</v>
      </c>
      <c r="B11" s="33">
        <f>100*ROUND(TS1.5!C14/100,0)</f>
        <v>14300</v>
      </c>
      <c r="C11" s="110">
        <f t="shared" si="0"/>
        <v>0.20084269662921347</v>
      </c>
      <c r="D11" s="33">
        <f>100*ROUND(TS1.5!F14/100,0)</f>
        <v>13400</v>
      </c>
      <c r="E11" s="110">
        <f t="shared" si="0"/>
        <v>0.23716814159292035</v>
      </c>
      <c r="F11" s="111">
        <f t="shared" si="1"/>
        <v>1.0671641791044777</v>
      </c>
      <c r="G11" s="69"/>
    </row>
    <row r="12" spans="1:7" ht="28.05" customHeight="1" thickBot="1">
      <c r="A12" s="95" t="s">
        <v>38</v>
      </c>
      <c r="B12" s="33">
        <f>100*ROUND(TS1.5!C15/100,0)</f>
        <v>6300</v>
      </c>
      <c r="C12" s="110">
        <f t="shared" si="0"/>
        <v>8.8483146067415724E-2</v>
      </c>
      <c r="D12" s="33">
        <f>100*ROUND(TS1.5!F15/100,0)</f>
        <v>4900</v>
      </c>
      <c r="E12" s="110">
        <f t="shared" si="0"/>
        <v>8.6725663716814158E-2</v>
      </c>
      <c r="F12" s="111">
        <f t="shared" si="1"/>
        <v>1.2857142857142858</v>
      </c>
      <c r="G12" s="69"/>
    </row>
    <row r="13" spans="1:7" ht="28.05" customHeight="1" thickTop="1">
      <c r="A13" s="40" t="s">
        <v>39</v>
      </c>
      <c r="B13" s="41">
        <f>100*ROUND(TS1.5!C16/100,0)</f>
        <v>2800</v>
      </c>
      <c r="C13" s="112">
        <f t="shared" si="0"/>
        <v>3.9325842696629212E-2</v>
      </c>
      <c r="D13" s="41">
        <f>100*ROUND(TS1.5!F16/100,0)</f>
        <v>1600</v>
      </c>
      <c r="E13" s="112">
        <f t="shared" si="0"/>
        <v>2.831858407079646E-2</v>
      </c>
      <c r="F13" s="113">
        <f t="shared" si="1"/>
        <v>1.75</v>
      </c>
      <c r="G13" s="69"/>
    </row>
    <row r="14" spans="1:7" ht="28.05" customHeight="1">
      <c r="A14" s="95" t="s">
        <v>40</v>
      </c>
      <c r="B14" s="33">
        <f>100*ROUND(TS1.5!C17/100,0)</f>
        <v>1000</v>
      </c>
      <c r="C14" s="110">
        <f t="shared" si="0"/>
        <v>1.4044943820224719E-2</v>
      </c>
      <c r="D14" s="33">
        <f>100*ROUND(TS1.5!F17/100,0)</f>
        <v>500</v>
      </c>
      <c r="E14" s="110">
        <f t="shared" si="0"/>
        <v>8.8495575221238937E-3</v>
      </c>
      <c r="F14" s="111">
        <f t="shared" si="1"/>
        <v>2</v>
      </c>
      <c r="G14" s="69"/>
    </row>
    <row r="15" spans="1:7" ht="28.05" customHeight="1" thickBot="1">
      <c r="A15" s="99" t="s">
        <v>41</v>
      </c>
      <c r="B15" s="79">
        <f>100*ROUND(TS1.5!C18/100,0)</f>
        <v>1800</v>
      </c>
      <c r="C15" s="114">
        <f t="shared" si="0"/>
        <v>2.5280898876404494E-2</v>
      </c>
      <c r="D15" s="79">
        <f>100*ROUND(TS1.5!F18/100,0)</f>
        <v>1100</v>
      </c>
      <c r="E15" s="114">
        <f t="shared" si="0"/>
        <v>1.9469026548672566E-2</v>
      </c>
      <c r="F15" s="115">
        <f t="shared" si="1"/>
        <v>1.6363636363636365</v>
      </c>
      <c r="G15" s="69"/>
    </row>
    <row r="16" spans="1:7" ht="28.05" customHeight="1" thickTop="1">
      <c r="A16" s="37" t="s">
        <v>42</v>
      </c>
      <c r="B16" s="38">
        <f>100*ROUND(TS1.5!C19/100,0)</f>
        <v>30000</v>
      </c>
      <c r="C16" s="108">
        <f t="shared" si="0"/>
        <v>0.42134831460674155</v>
      </c>
      <c r="D16" s="38">
        <f>100*ROUND(TS1.5!F19/100,0)</f>
        <v>20800</v>
      </c>
      <c r="E16" s="108">
        <f t="shared" si="0"/>
        <v>0.36814159292035398</v>
      </c>
      <c r="F16" s="109">
        <f t="shared" si="1"/>
        <v>1.4423076923076923</v>
      </c>
      <c r="G16" s="69"/>
    </row>
    <row r="17" spans="1:7" ht="28.05" customHeight="1">
      <c r="A17" s="95" t="s">
        <v>43</v>
      </c>
      <c r="B17" s="33">
        <f>100*ROUND(TS1.5!C20/100,0)</f>
        <v>10400</v>
      </c>
      <c r="C17" s="110">
        <f t="shared" si="0"/>
        <v>0.14606741573033707</v>
      </c>
      <c r="D17" s="33">
        <f>100*ROUND(TS1.5!F20/100,0)</f>
        <v>6400</v>
      </c>
      <c r="E17" s="110">
        <f t="shared" si="0"/>
        <v>0.11327433628318584</v>
      </c>
      <c r="F17" s="111">
        <f t="shared" si="1"/>
        <v>1.625</v>
      </c>
      <c r="G17" s="69"/>
    </row>
    <row r="18" spans="1:7" ht="28.05" customHeight="1">
      <c r="A18" s="95" t="s">
        <v>44</v>
      </c>
      <c r="B18" s="33">
        <f>100*ROUND(TS1.5!C21/100,0)</f>
        <v>4000</v>
      </c>
      <c r="C18" s="110">
        <f t="shared" si="0"/>
        <v>5.6179775280898875E-2</v>
      </c>
      <c r="D18" s="33">
        <f>100*ROUND(TS1.5!F21/100,0)</f>
        <v>1600</v>
      </c>
      <c r="E18" s="110">
        <f t="shared" si="0"/>
        <v>2.831858407079646E-2</v>
      </c>
      <c r="F18" s="111">
        <f t="shared" si="1"/>
        <v>2.5</v>
      </c>
      <c r="G18" s="69"/>
    </row>
    <row r="19" spans="1:7" ht="28.05" customHeight="1">
      <c r="A19" s="95" t="s">
        <v>45</v>
      </c>
      <c r="B19" s="33">
        <f>100*ROUND(TS1.5!C22/100,0)</f>
        <v>3800</v>
      </c>
      <c r="C19" s="110">
        <f t="shared" si="0"/>
        <v>5.3370786516853931E-2</v>
      </c>
      <c r="D19" s="33">
        <f>100*ROUND(TS1.5!F22/100,0)</f>
        <v>4700</v>
      </c>
      <c r="E19" s="110">
        <f t="shared" si="0"/>
        <v>8.3185840707964601E-2</v>
      </c>
      <c r="F19" s="111">
        <f t="shared" si="1"/>
        <v>0.80851063829787229</v>
      </c>
      <c r="G19" s="69"/>
    </row>
    <row r="20" spans="1:7" ht="28.05" customHeight="1" thickBot="1">
      <c r="A20" s="99" t="s">
        <v>46</v>
      </c>
      <c r="B20" s="79">
        <f>100*ROUND(TS1.5!C23/100,0)</f>
        <v>11800</v>
      </c>
      <c r="C20" s="114">
        <f t="shared" si="0"/>
        <v>0.16573033707865167</v>
      </c>
      <c r="D20" s="79">
        <f>100*ROUND(TS1.5!F23/100,0)</f>
        <v>8100</v>
      </c>
      <c r="E20" s="114">
        <f t="shared" si="0"/>
        <v>0.14336283185840709</v>
      </c>
      <c r="F20" s="115">
        <f t="shared" si="1"/>
        <v>1.4567901234567902</v>
      </c>
      <c r="G20" s="69"/>
    </row>
    <row r="21" spans="1:7" ht="28.05" customHeight="1" thickTop="1" thickBot="1"/>
    <row r="22" spans="1:7" ht="22.8" customHeight="1" thickTop="1">
      <c r="A22" s="164" t="s">
        <v>130</v>
      </c>
      <c r="B22" s="223"/>
      <c r="C22" s="223"/>
      <c r="D22" s="223"/>
      <c r="E22" s="223"/>
      <c r="F22" s="224"/>
    </row>
    <row r="23" spans="1:7" ht="22.8" customHeight="1">
      <c r="A23" s="167"/>
      <c r="B23" s="225"/>
      <c r="C23" s="225"/>
      <c r="D23" s="225"/>
      <c r="E23" s="225"/>
      <c r="F23" s="226"/>
    </row>
    <row r="24" spans="1:7" ht="22.8" customHeight="1" thickBot="1">
      <c r="A24" s="227"/>
      <c r="B24" s="228"/>
      <c r="C24" s="228"/>
      <c r="D24" s="228"/>
      <c r="E24" s="228"/>
      <c r="F24" s="229"/>
    </row>
    <row r="25" spans="1:7" ht="28.05" customHeight="1" thickTop="1" thickBot="1">
      <c r="A25" s="157" t="s">
        <v>81</v>
      </c>
      <c r="B25" s="158"/>
      <c r="C25" s="158"/>
      <c r="D25" s="158"/>
      <c r="E25" s="158"/>
      <c r="F25" s="159"/>
    </row>
    <row r="26" spans="1:7" ht="13.8" thickTop="1"/>
    <row r="27" spans="1:7">
      <c r="B27" s="10"/>
      <c r="C27" s="10"/>
    </row>
  </sheetData>
  <mergeCells count="7">
    <mergeCell ref="F4:F5"/>
    <mergeCell ref="A25:F25"/>
    <mergeCell ref="A3:F3"/>
    <mergeCell ref="A22:F24"/>
    <mergeCell ref="B4:E4"/>
    <mergeCell ref="B5:C5"/>
    <mergeCell ref="D5:E5"/>
  </mergeCells>
  <phoneticPr fontId="2" type="noConversion"/>
  <printOptions horizontalCentered="1" verticalCentered="1"/>
  <pageMargins left="0.78740157480314965" right="0.78740157480314965" top="0.98425196850393704" bottom="0.98425196850393704" header="0.51181102362204722" footer="0.51181102362204722"/>
  <pageSetup paperSize="9" scale="65" orientation="landscape" verticalDpi="1200"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enableFormatConditionsCalculation="0">
    <pageSetUpPr fitToPage="1"/>
  </sheetPr>
  <dimension ref="A1:V36"/>
  <sheetViews>
    <sheetView workbookViewId="0"/>
  </sheetViews>
  <sheetFormatPr baseColWidth="10" defaultColWidth="11.44140625" defaultRowHeight="13.2"/>
  <cols>
    <col min="1" max="1" width="14.109375" style="1" customWidth="1"/>
    <col min="2" max="2" width="11.77734375" style="1" customWidth="1"/>
    <col min="3" max="6" width="9.77734375" style="1" customWidth="1"/>
    <col min="7" max="9" width="10.77734375" style="1" customWidth="1"/>
    <col min="10" max="16" width="11.44140625" style="1"/>
    <col min="17" max="18" width="11.44140625" style="1" bestFit="1" customWidth="1"/>
    <col min="19" max="16384" width="11.44140625" style="1"/>
  </cols>
  <sheetData>
    <row r="1" spans="1:22">
      <c r="B1" s="2"/>
      <c r="C1" s="3"/>
      <c r="D1" s="3"/>
      <c r="E1" s="3"/>
      <c r="F1" s="3"/>
    </row>
    <row r="3" spans="1:22" ht="13.8" thickBot="1"/>
    <row r="4" spans="1:22" ht="19.8" customHeight="1" thickTop="1">
      <c r="A4" s="232" t="s">
        <v>87</v>
      </c>
      <c r="B4" s="233"/>
      <c r="C4" s="233"/>
      <c r="D4" s="233"/>
      <c r="E4" s="233"/>
      <c r="F4" s="233"/>
      <c r="G4" s="233"/>
      <c r="H4" s="233"/>
      <c r="I4" s="234"/>
    </row>
    <row r="5" spans="1:22" ht="19.8" customHeight="1">
      <c r="A5" s="235"/>
      <c r="B5" s="236"/>
      <c r="C5" s="236"/>
      <c r="D5" s="236"/>
      <c r="E5" s="236"/>
      <c r="F5" s="236"/>
      <c r="G5" s="236"/>
      <c r="H5" s="236"/>
      <c r="I5" s="237"/>
    </row>
    <row r="6" spans="1:22" ht="13.8" thickBot="1">
      <c r="A6" s="5"/>
      <c r="B6" s="6"/>
      <c r="C6" s="7"/>
      <c r="D6" s="7"/>
      <c r="E6" s="7"/>
      <c r="F6" s="7"/>
      <c r="G6" s="52"/>
      <c r="H6" s="52"/>
      <c r="I6" s="53"/>
    </row>
    <row r="7" spans="1:22" ht="60" customHeight="1" thickTop="1" thickBot="1">
      <c r="A7" s="43"/>
      <c r="B7" s="154" t="s">
        <v>88</v>
      </c>
      <c r="C7" s="145" t="s">
        <v>96</v>
      </c>
      <c r="D7" s="145" t="s">
        <v>89</v>
      </c>
      <c r="E7" s="146" t="s">
        <v>97</v>
      </c>
      <c r="F7" s="145" t="s">
        <v>120</v>
      </c>
      <c r="G7" s="146" t="s">
        <v>121</v>
      </c>
      <c r="H7" s="145" t="s">
        <v>90</v>
      </c>
      <c r="I7" s="146" t="s">
        <v>98</v>
      </c>
      <c r="K7" s="149" t="s">
        <v>91</v>
      </c>
      <c r="L7" s="149" t="s">
        <v>92</v>
      </c>
      <c r="M7" s="149" t="s">
        <v>93</v>
      </c>
      <c r="N7" s="147" t="s">
        <v>99</v>
      </c>
      <c r="O7" s="147" t="s">
        <v>100</v>
      </c>
      <c r="P7" s="147" t="s">
        <v>101</v>
      </c>
      <c r="Q7" s="149" t="s">
        <v>94</v>
      </c>
      <c r="R7" s="147" t="s">
        <v>102</v>
      </c>
      <c r="S7" s="149" t="s">
        <v>122</v>
      </c>
      <c r="T7" s="147" t="s">
        <v>123</v>
      </c>
      <c r="U7" s="149" t="s">
        <v>95</v>
      </c>
      <c r="V7" s="147" t="s">
        <v>103</v>
      </c>
    </row>
    <row r="8" spans="1:22" ht="13.8" customHeight="1" thickTop="1">
      <c r="A8" s="28">
        <v>1990</v>
      </c>
      <c r="B8" s="47">
        <f>AVERAGE(K8:L8)</f>
        <v>1.2075647036009274</v>
      </c>
      <c r="C8" s="47">
        <f>AVERAGE(N8:O8)</f>
        <v>1.0063237490257031</v>
      </c>
      <c r="D8" s="45">
        <f>B8*Q8</f>
        <v>6.3155634228653232</v>
      </c>
      <c r="E8" s="46">
        <f>C8*R8</f>
        <v>2.0817937314342552</v>
      </c>
      <c r="F8" s="45">
        <f>B8*S8</f>
        <v>21.673975082581244</v>
      </c>
      <c r="G8" s="46">
        <f>C8*T8</f>
        <v>7.7267010111510288</v>
      </c>
      <c r="H8" s="45">
        <f>B8*U8</f>
        <v>174.84570856378548</v>
      </c>
      <c r="I8" s="46">
        <f>C8*V8</f>
        <v>190.59432192407994</v>
      </c>
      <c r="K8" s="48">
        <v>1.2046363173910568</v>
      </c>
      <c r="L8" s="48">
        <v>1.2104930898107977</v>
      </c>
      <c r="M8" s="48">
        <v>1.6161171855437779</v>
      </c>
      <c r="N8" s="48">
        <v>0.9719383542617076</v>
      </c>
      <c r="O8" s="48">
        <v>1.0407091437896985</v>
      </c>
      <c r="P8" s="48">
        <v>1.4242449123119683</v>
      </c>
      <c r="Q8" s="50">
        <v>5.2300000190734899</v>
      </c>
      <c r="R8" s="50">
        <v>2.068711717724832</v>
      </c>
      <c r="S8" s="50">
        <v>17.948499999999999</v>
      </c>
      <c r="T8" s="50">
        <v>7.6781463407097599</v>
      </c>
      <c r="U8" s="50">
        <v>144.792</v>
      </c>
      <c r="V8" s="50">
        <v>189.39662519999999</v>
      </c>
    </row>
    <row r="9" spans="1:22" ht="13.8" customHeight="1">
      <c r="A9" s="28">
        <f>A8+1</f>
        <v>1991</v>
      </c>
      <c r="B9" s="47">
        <f t="shared" ref="B9:B29" si="0">AVERAGE(K9:L9)</f>
        <v>1.1705723719252137</v>
      </c>
      <c r="C9" s="47">
        <f t="shared" ref="C9:C29" si="1">AVERAGE(N9:O9)</f>
        <v>1.012872590171872</v>
      </c>
      <c r="D9" s="45">
        <f t="shared" ref="D9:D30" si="2">B9*Q9</f>
        <v>6.7190851469279673</v>
      </c>
      <c r="E9" s="46">
        <f t="shared" ref="E9:E30" si="3">C9*R9</f>
        <v>2.1652754612120235</v>
      </c>
      <c r="F9" s="45">
        <f t="shared" ref="F9:F30" si="4">B9*S9</f>
        <v>28.700776248746013</v>
      </c>
      <c r="G9" s="46">
        <f t="shared" ref="G9:G30" si="5">C9*T9</f>
        <v>8.555707096770055</v>
      </c>
      <c r="H9" s="45">
        <f t="shared" ref="H9:H29" si="6">B9*U9</f>
        <v>157.68429250492974</v>
      </c>
      <c r="I9" s="46">
        <f t="shared" ref="I9:I29" si="7">C9*V9</f>
        <v>190.09584537691538</v>
      </c>
      <c r="K9" s="48">
        <v>1.1626073178167071</v>
      </c>
      <c r="L9" s="48">
        <v>1.1785374260337202</v>
      </c>
      <c r="M9" s="48">
        <v>1.5607402809908029</v>
      </c>
      <c r="N9" s="48">
        <v>0.98040023555292133</v>
      </c>
      <c r="O9" s="48">
        <v>1.0453449447908227</v>
      </c>
      <c r="P9" s="48">
        <v>1.3713184691306564</v>
      </c>
      <c r="Q9" s="50">
        <v>5.7399997711181596</v>
      </c>
      <c r="R9" s="50">
        <v>2.137756991572457</v>
      </c>
      <c r="S9" s="50">
        <v>24.518583333333336</v>
      </c>
      <c r="T9" s="50">
        <v>8.4469726792767261</v>
      </c>
      <c r="U9" s="50">
        <v>134.70699999999999</v>
      </c>
      <c r="V9" s="50">
        <v>187.6799187</v>
      </c>
    </row>
    <row r="10" spans="1:22" ht="13.8" customHeight="1">
      <c r="A10" s="28">
        <f t="shared" ref="A10:A30" si="8">A9+1</f>
        <v>1992</v>
      </c>
      <c r="B10" s="47">
        <f t="shared" si="0"/>
        <v>1.2457560331130542</v>
      </c>
      <c r="C10" s="47">
        <f t="shared" si="1"/>
        <v>1.0000076804082221</v>
      </c>
      <c r="D10" s="45">
        <f t="shared" si="2"/>
        <v>7.9354657883646889</v>
      </c>
      <c r="E10" s="46">
        <f t="shared" si="3"/>
        <v>2.2661394685695191</v>
      </c>
      <c r="F10" s="45">
        <f t="shared" si="4"/>
        <v>32.902077842559905</v>
      </c>
      <c r="G10" s="46">
        <f t="shared" si="5"/>
        <v>9.0144532560869717</v>
      </c>
      <c r="H10" s="45">
        <f t="shared" si="6"/>
        <v>157.77624734980142</v>
      </c>
      <c r="I10" s="46">
        <f t="shared" si="7"/>
        <v>186.23916348181658</v>
      </c>
      <c r="K10" s="48">
        <v>1.2390995538193592</v>
      </c>
      <c r="L10" s="48">
        <v>1.2524125124067493</v>
      </c>
      <c r="M10" s="48">
        <v>1.5711248691588027</v>
      </c>
      <c r="N10" s="48">
        <v>0.98467806758508647</v>
      </c>
      <c r="O10" s="48">
        <v>1.0153372932313578</v>
      </c>
      <c r="P10" s="48">
        <v>1.3447168111717955</v>
      </c>
      <c r="Q10" s="50">
        <v>6.3699998855590803</v>
      </c>
      <c r="R10" s="50">
        <v>2.2661220638269879</v>
      </c>
      <c r="S10" s="50">
        <v>26.411333333333328</v>
      </c>
      <c r="T10" s="50">
        <v>9.0143840219378131</v>
      </c>
      <c r="U10" s="50">
        <v>126.651</v>
      </c>
      <c r="V10" s="50">
        <v>186.23773310000001</v>
      </c>
    </row>
    <row r="11" spans="1:22">
      <c r="A11" s="28">
        <f t="shared" si="8"/>
        <v>1993</v>
      </c>
      <c r="B11" s="47">
        <f t="shared" si="0"/>
        <v>1.170622434501273</v>
      </c>
      <c r="C11" s="47">
        <f t="shared" si="1"/>
        <v>0.99343465564624167</v>
      </c>
      <c r="D11" s="45">
        <f t="shared" si="2"/>
        <v>9.3899141036142701</v>
      </c>
      <c r="E11" s="46">
        <f t="shared" si="3"/>
        <v>2.5360585495355572</v>
      </c>
      <c r="F11" s="45">
        <f t="shared" si="4"/>
        <v>36.715792243176097</v>
      </c>
      <c r="G11" s="46">
        <f t="shared" si="5"/>
        <v>9.6272769835293595</v>
      </c>
      <c r="H11" s="45">
        <f t="shared" si="6"/>
        <v>130.17087347167254</v>
      </c>
      <c r="I11" s="46">
        <f t="shared" si="7"/>
        <v>181.83283137383651</v>
      </c>
      <c r="K11" s="48">
        <v>1.1582736353635645</v>
      </c>
      <c r="L11" s="48">
        <v>1.1829712336389813</v>
      </c>
      <c r="M11" s="48">
        <v>1.2304167964058539</v>
      </c>
      <c r="N11" s="48">
        <v>0.98900188171651815</v>
      </c>
      <c r="O11" s="48">
        <v>0.99786742957596519</v>
      </c>
      <c r="P11" s="48">
        <v>1.3225080967185825</v>
      </c>
      <c r="Q11" s="50">
        <v>8.02130031585693</v>
      </c>
      <c r="R11" s="50">
        <v>2.5528186832638924</v>
      </c>
      <c r="S11" s="50">
        <v>31.364333333333335</v>
      </c>
      <c r="T11" s="50">
        <v>9.6909010862588598</v>
      </c>
      <c r="U11" s="50">
        <v>111.19799999999999</v>
      </c>
      <c r="V11" s="50">
        <v>183.034516</v>
      </c>
    </row>
    <row r="12" spans="1:22">
      <c r="A12" s="28">
        <f t="shared" si="8"/>
        <v>1994</v>
      </c>
      <c r="B12" s="47">
        <f t="shared" si="0"/>
        <v>1.1933485175605134</v>
      </c>
      <c r="C12" s="47">
        <f t="shared" si="1"/>
        <v>0.99620725651227571</v>
      </c>
      <c r="D12" s="45">
        <f t="shared" si="2"/>
        <v>10.285112901075093</v>
      </c>
      <c r="E12" s="46">
        <f t="shared" si="3"/>
        <v>3.0060075516996965</v>
      </c>
      <c r="F12" s="45">
        <f t="shared" si="4"/>
        <v>37.46845841723561</v>
      </c>
      <c r="G12" s="46">
        <f t="shared" si="5"/>
        <v>10.405769818387681</v>
      </c>
      <c r="H12" s="45">
        <f t="shared" si="6"/>
        <v>121.96976528282495</v>
      </c>
      <c r="I12" s="46">
        <f t="shared" si="7"/>
        <v>178.80969494113879</v>
      </c>
      <c r="K12" s="48">
        <v>1.1814702343643058</v>
      </c>
      <c r="L12" s="48">
        <v>1.2052268007567213</v>
      </c>
      <c r="M12" s="48">
        <v>1.2008322790305375</v>
      </c>
      <c r="N12" s="48">
        <v>0.99845709722759657</v>
      </c>
      <c r="O12" s="48">
        <v>0.99395741579695474</v>
      </c>
      <c r="P12" s="48">
        <v>1.303878424185213</v>
      </c>
      <c r="Q12" s="50">
        <v>8.6187000274658203</v>
      </c>
      <c r="R12" s="50">
        <v>3.0174519730198885</v>
      </c>
      <c r="S12" s="50">
        <v>31.397749999999998</v>
      </c>
      <c r="T12" s="50">
        <v>10.445386489974293</v>
      </c>
      <c r="U12" s="50">
        <v>102.208</v>
      </c>
      <c r="V12" s="50">
        <v>179.49045620000001</v>
      </c>
    </row>
    <row r="13" spans="1:22">
      <c r="A13" s="28">
        <f t="shared" si="8"/>
        <v>1995</v>
      </c>
      <c r="B13" s="47">
        <f t="shared" si="0"/>
        <v>1.3394397380398904</v>
      </c>
      <c r="C13" s="47">
        <f t="shared" si="1"/>
        <v>1.0006676319545038</v>
      </c>
      <c r="D13" s="45">
        <f t="shared" si="2"/>
        <v>11.18525992731778</v>
      </c>
      <c r="E13" s="46">
        <f t="shared" si="3"/>
        <v>3.3561489356645935</v>
      </c>
      <c r="F13" s="45">
        <f t="shared" si="4"/>
        <v>44.82066737422533</v>
      </c>
      <c r="G13" s="46">
        <f t="shared" si="5"/>
        <v>11.140449468588898</v>
      </c>
      <c r="H13" s="45">
        <f t="shared" si="6"/>
        <v>125.98716598413688</v>
      </c>
      <c r="I13" s="46">
        <f t="shared" si="7"/>
        <v>175.08390932407605</v>
      </c>
      <c r="K13" s="48">
        <v>1.3141533172525983</v>
      </c>
      <c r="L13" s="48">
        <v>1.3647261588271824</v>
      </c>
      <c r="M13" s="48">
        <v>1.1886760020381477</v>
      </c>
      <c r="N13" s="48">
        <v>1.0067397744580346</v>
      </c>
      <c r="O13" s="48">
        <v>0.99459548945097309</v>
      </c>
      <c r="P13" s="48">
        <v>1.2679669538445713</v>
      </c>
      <c r="Q13" s="50">
        <v>8.3507003784179705</v>
      </c>
      <c r="R13" s="50">
        <v>3.3539097583374051</v>
      </c>
      <c r="S13" s="50">
        <v>33.462250000000004</v>
      </c>
      <c r="T13" s="50">
        <v>11.133016710882687</v>
      </c>
      <c r="U13" s="50">
        <v>94.059600000000003</v>
      </c>
      <c r="V13" s="50">
        <v>174.96709569999999</v>
      </c>
    </row>
    <row r="14" spans="1:22">
      <c r="A14" s="28">
        <f t="shared" si="8"/>
        <v>1996</v>
      </c>
      <c r="B14" s="47">
        <f t="shared" si="0"/>
        <v>1.2910207341669482</v>
      </c>
      <c r="C14" s="47">
        <f t="shared" si="1"/>
        <v>1.009623114732265</v>
      </c>
      <c r="D14" s="45">
        <f t="shared" si="2"/>
        <v>10.733805106105402</v>
      </c>
      <c r="E14" s="46">
        <f t="shared" si="3"/>
        <v>3.5413899928313928</v>
      </c>
      <c r="F14" s="45">
        <f t="shared" si="4"/>
        <v>45.832311913538476</v>
      </c>
      <c r="G14" s="46">
        <f t="shared" si="5"/>
        <v>11.881210620719678</v>
      </c>
      <c r="H14" s="45">
        <f t="shared" si="6"/>
        <v>140.43594444194645</v>
      </c>
      <c r="I14" s="46">
        <f t="shared" si="7"/>
        <v>172.24236871495702</v>
      </c>
      <c r="K14" s="48">
        <v>1.2822880176404352</v>
      </c>
      <c r="L14" s="48">
        <v>1.2997534506934614</v>
      </c>
      <c r="M14" s="48">
        <v>1.2549142875660262</v>
      </c>
      <c r="N14" s="48">
        <v>1.0118556434203552</v>
      </c>
      <c r="O14" s="48">
        <v>1.0073905860441745</v>
      </c>
      <c r="P14" s="48">
        <v>1.2362033188642245</v>
      </c>
      <c r="Q14" s="50">
        <v>8.3142004013061506</v>
      </c>
      <c r="R14" s="50">
        <v>3.5076356128895778</v>
      </c>
      <c r="S14" s="50">
        <v>35.50083333333334</v>
      </c>
      <c r="T14" s="50">
        <v>11.767966132461591</v>
      </c>
      <c r="U14" s="50">
        <v>108.779</v>
      </c>
      <c r="V14" s="50">
        <v>170.60065900000001</v>
      </c>
    </row>
    <row r="15" spans="1:22">
      <c r="A15" s="28">
        <f t="shared" si="8"/>
        <v>1997</v>
      </c>
      <c r="B15" s="47">
        <f t="shared" si="0"/>
        <v>1.1258708166940228</v>
      </c>
      <c r="C15" s="47">
        <f t="shared" si="1"/>
        <v>1.0190859118332281</v>
      </c>
      <c r="D15" s="45">
        <f t="shared" si="2"/>
        <v>9.3332435474877737</v>
      </c>
      <c r="E15" s="46">
        <f t="shared" si="3"/>
        <v>3.5600327111645997</v>
      </c>
      <c r="F15" s="45">
        <f t="shared" si="4"/>
        <v>41.835483096988739</v>
      </c>
      <c r="G15" s="46">
        <f t="shared" si="5"/>
        <v>12.527734068898988</v>
      </c>
      <c r="H15" s="45">
        <f t="shared" si="6"/>
        <v>136.22023598262652</v>
      </c>
      <c r="I15" s="46">
        <f t="shared" si="7"/>
        <v>171.73816816634937</v>
      </c>
      <c r="K15" s="48">
        <v>1.1238510182997554</v>
      </c>
      <c r="L15" s="48">
        <v>1.1278906150882901</v>
      </c>
      <c r="M15" s="48">
        <v>1.1369091656391288</v>
      </c>
      <c r="N15" s="48">
        <v>1.0273995944414074</v>
      </c>
      <c r="O15" s="48">
        <v>1.0107722292250487</v>
      </c>
      <c r="P15" s="48">
        <v>1.2259422667964532</v>
      </c>
      <c r="Q15" s="50">
        <v>8.2897996902465803</v>
      </c>
      <c r="R15" s="50">
        <v>3.4933587736096521</v>
      </c>
      <c r="S15" s="50">
        <v>37.158333333333339</v>
      </c>
      <c r="T15" s="50">
        <v>12.293108876721607</v>
      </c>
      <c r="U15" s="50">
        <v>120.991</v>
      </c>
      <c r="V15" s="50">
        <v>168.52177639999999</v>
      </c>
    </row>
    <row r="16" spans="1:22">
      <c r="A16" s="28">
        <f t="shared" si="8"/>
        <v>1998</v>
      </c>
      <c r="B16" s="47">
        <f t="shared" si="0"/>
        <v>1.1116787153599414</v>
      </c>
      <c r="C16" s="47">
        <f t="shared" si="1"/>
        <v>1.023499861069427</v>
      </c>
      <c r="D16" s="45">
        <f t="shared" si="2"/>
        <v>9.2036997171191572</v>
      </c>
      <c r="E16" s="46">
        <f t="shared" si="3"/>
        <v>3.4956472588816787</v>
      </c>
      <c r="F16" s="45">
        <f t="shared" si="4"/>
        <v>46.759615405255744</v>
      </c>
      <c r="G16" s="46">
        <f t="shared" si="5"/>
        <v>13.401562568766257</v>
      </c>
      <c r="H16" s="45">
        <f t="shared" si="6"/>
        <v>145.52430223419313</v>
      </c>
      <c r="I16" s="46">
        <f t="shared" si="7"/>
        <v>170.49523804930948</v>
      </c>
      <c r="K16" s="48">
        <v>1.1118819836190064</v>
      </c>
      <c r="L16" s="48">
        <v>1.1114754471008768</v>
      </c>
      <c r="M16" s="48">
        <v>1.115227996613313</v>
      </c>
      <c r="N16" s="48">
        <v>1.0344678480151561</v>
      </c>
      <c r="O16" s="48">
        <v>1.0125318741236979</v>
      </c>
      <c r="P16" s="48">
        <v>1.2376292535901907</v>
      </c>
      <c r="Q16" s="50">
        <v>8.2791004180908203</v>
      </c>
      <c r="R16" s="50">
        <v>3.415386158654846</v>
      </c>
      <c r="S16" s="50">
        <v>42.062166666666663</v>
      </c>
      <c r="T16" s="50">
        <v>13.093858708259454</v>
      </c>
      <c r="U16" s="50">
        <v>130.905</v>
      </c>
      <c r="V16" s="50">
        <v>166.58061670000001</v>
      </c>
    </row>
    <row r="17" spans="1:22">
      <c r="A17" s="28">
        <f t="shared" si="8"/>
        <v>1999</v>
      </c>
      <c r="B17" s="47">
        <f t="shared" si="0"/>
        <v>1.0653859307264759</v>
      </c>
      <c r="C17" s="47">
        <f t="shared" si="1"/>
        <v>1.0337764972853667</v>
      </c>
      <c r="D17" s="45">
        <f t="shared" si="2"/>
        <v>8.8195846543295264</v>
      </c>
      <c r="E17" s="46">
        <f t="shared" si="3"/>
        <v>3.4360599358093413</v>
      </c>
      <c r="F17" s="45">
        <f t="shared" si="4"/>
        <v>46.167611486422906</v>
      </c>
      <c r="G17" s="46">
        <f t="shared" si="5"/>
        <v>13.723806286455154</v>
      </c>
      <c r="H17" s="45">
        <f t="shared" si="6"/>
        <v>121.35491521126069</v>
      </c>
      <c r="I17" s="46">
        <f t="shared" si="7"/>
        <v>167.50873973224239</v>
      </c>
      <c r="K17" s="48">
        <v>1.0653859307264759</v>
      </c>
      <c r="L17" s="48">
        <v>1.0653859307264759</v>
      </c>
      <c r="M17" s="48">
        <v>1.0653859307264759</v>
      </c>
      <c r="N17" s="48">
        <v>1.0418055436864964</v>
      </c>
      <c r="O17" s="48">
        <v>1.0257474508842372</v>
      </c>
      <c r="P17" s="48">
        <v>1.2218815844449351</v>
      </c>
      <c r="Q17" s="50">
        <v>8.2783002853393608</v>
      </c>
      <c r="R17" s="50">
        <v>3.3237938227771888</v>
      </c>
      <c r="S17" s="50">
        <v>43.334166666666675</v>
      </c>
      <c r="T17" s="50">
        <v>13.275409455035032</v>
      </c>
      <c r="U17" s="50">
        <v>113.907</v>
      </c>
      <c r="V17" s="50">
        <v>162.03574</v>
      </c>
    </row>
    <row r="18" spans="1:22">
      <c r="A18" s="28">
        <f t="shared" si="8"/>
        <v>2000</v>
      </c>
      <c r="B18" s="47">
        <f t="shared" si="0"/>
        <v>0.92131932927952831</v>
      </c>
      <c r="C18" s="47">
        <f t="shared" si="1"/>
        <v>1.0496973225119706</v>
      </c>
      <c r="D18" s="45">
        <f t="shared" si="2"/>
        <v>7.627050323514446</v>
      </c>
      <c r="E18" s="46">
        <f t="shared" si="3"/>
        <v>3.485511073902845</v>
      </c>
      <c r="F18" s="45">
        <f t="shared" si="4"/>
        <v>42.090934217799891</v>
      </c>
      <c r="G18" s="46">
        <f t="shared" si="5"/>
        <v>14.138568235851627</v>
      </c>
      <c r="H18" s="45">
        <f t="shared" si="6"/>
        <v>99.28597751980837</v>
      </c>
      <c r="I18" s="46">
        <f t="shared" si="7"/>
        <v>162.44281579230031</v>
      </c>
      <c r="K18" s="48">
        <v>0.92131932927952831</v>
      </c>
      <c r="L18" s="48">
        <v>0.92131932927952831</v>
      </c>
      <c r="M18" s="48">
        <v>0.92131932927952831</v>
      </c>
      <c r="N18" s="48">
        <v>1.0650468060220273</v>
      </c>
      <c r="O18" s="48">
        <v>1.0343478390019136</v>
      </c>
      <c r="P18" s="48">
        <v>1.2239830229833804</v>
      </c>
      <c r="Q18" s="50">
        <v>8.2784004211425799</v>
      </c>
      <c r="R18" s="50">
        <v>3.3204915351807016</v>
      </c>
      <c r="S18" s="50">
        <v>45.685499999999998</v>
      </c>
      <c r="T18" s="50">
        <v>13.469185766824125</v>
      </c>
      <c r="U18" s="50">
        <v>107.765</v>
      </c>
      <c r="V18" s="50">
        <v>154.75205310000001</v>
      </c>
    </row>
    <row r="19" spans="1:22">
      <c r="A19" s="28">
        <f t="shared" si="8"/>
        <v>2001</v>
      </c>
      <c r="B19" s="47">
        <f t="shared" si="0"/>
        <v>0.89484657855410688</v>
      </c>
      <c r="C19" s="47">
        <f t="shared" si="1"/>
        <v>1.0672622248746046</v>
      </c>
      <c r="D19" s="45">
        <f t="shared" si="2"/>
        <v>7.406706103858185</v>
      </c>
      <c r="E19" s="46">
        <f t="shared" si="3"/>
        <v>3.5364121347278163</v>
      </c>
      <c r="F19" s="45">
        <f t="shared" si="4"/>
        <v>42.678439864818515</v>
      </c>
      <c r="G19" s="46">
        <f t="shared" si="5"/>
        <v>14.503978980569329</v>
      </c>
      <c r="H19" s="45">
        <f t="shared" si="6"/>
        <v>108.74980984510205</v>
      </c>
      <c r="I19" s="46">
        <f t="shared" si="7"/>
        <v>159.51339154147934</v>
      </c>
      <c r="K19" s="48">
        <v>0.89484657855410688</v>
      </c>
      <c r="L19" s="48">
        <v>0.89484657855410688</v>
      </c>
      <c r="M19" s="48">
        <v>0.89484657855410688</v>
      </c>
      <c r="N19" s="48">
        <v>1.088296235698027</v>
      </c>
      <c r="O19" s="48">
        <v>1.0462282140511825</v>
      </c>
      <c r="P19" s="48">
        <v>1.2376287312717875</v>
      </c>
      <c r="Q19" s="50">
        <v>8.2770681381225604</v>
      </c>
      <c r="R19" s="50">
        <v>3.3135363102946123</v>
      </c>
      <c r="S19" s="50">
        <v>47.693583333333343</v>
      </c>
      <c r="T19" s="50">
        <v>13.58989257047249</v>
      </c>
      <c r="U19" s="50">
        <v>121.529</v>
      </c>
      <c r="V19" s="50">
        <v>149.46035549999999</v>
      </c>
    </row>
    <row r="20" spans="1:22">
      <c r="A20" s="28">
        <f t="shared" si="8"/>
        <v>2002</v>
      </c>
      <c r="B20" s="47">
        <f t="shared" si="0"/>
        <v>0.94113218201496396</v>
      </c>
      <c r="C20" s="47">
        <f t="shared" si="1"/>
        <v>1.0833612029491806</v>
      </c>
      <c r="D20" s="45">
        <f t="shared" si="2"/>
        <v>7.789711083621345</v>
      </c>
      <c r="E20" s="46">
        <f t="shared" si="3"/>
        <v>3.5530308600603866</v>
      </c>
      <c r="F20" s="45">
        <f t="shared" si="4"/>
        <v>45.556522830298178</v>
      </c>
      <c r="G20" s="46">
        <f t="shared" si="5"/>
        <v>15.025246792611773</v>
      </c>
      <c r="H20" s="45">
        <f t="shared" si="6"/>
        <v>118.0066820384923</v>
      </c>
      <c r="I20" s="46">
        <f t="shared" si="7"/>
        <v>155.75939514018148</v>
      </c>
      <c r="K20" s="48">
        <v>0.94113218201496396</v>
      </c>
      <c r="L20" s="48">
        <v>0.94113218201496396</v>
      </c>
      <c r="M20" s="48">
        <v>0.94113218201496396</v>
      </c>
      <c r="N20" s="48">
        <v>1.1050085454896608</v>
      </c>
      <c r="O20" s="48">
        <v>1.0617138604087006</v>
      </c>
      <c r="P20" s="48">
        <v>1.1828403533102498</v>
      </c>
      <c r="Q20" s="50">
        <v>8.2769575119018608</v>
      </c>
      <c r="R20" s="50">
        <v>3.2796364226336947</v>
      </c>
      <c r="S20" s="50">
        <v>48.406083333333335</v>
      </c>
      <c r="T20" s="50">
        <v>13.869101784067297</v>
      </c>
      <c r="U20" s="50">
        <v>125.38800000000001</v>
      </c>
      <c r="V20" s="50">
        <v>143.7742045</v>
      </c>
    </row>
    <row r="21" spans="1:22">
      <c r="A21" s="28">
        <f t="shared" si="8"/>
        <v>2003</v>
      </c>
      <c r="B21" s="47">
        <f t="shared" si="0"/>
        <v>1.128624860896986</v>
      </c>
      <c r="C21" s="47">
        <f t="shared" si="1"/>
        <v>1.0777161071445027</v>
      </c>
      <c r="D21" s="45">
        <f t="shared" si="2"/>
        <v>9.3416693567855429</v>
      </c>
      <c r="E21" s="46">
        <f t="shared" si="3"/>
        <v>3.5520006545020637</v>
      </c>
      <c r="F21" s="45">
        <f t="shared" si="4"/>
        <v>51.863133920368746</v>
      </c>
      <c r="G21" s="46">
        <f t="shared" si="5"/>
        <v>15.207711332268881</v>
      </c>
      <c r="H21" s="45">
        <f t="shared" si="6"/>
        <v>130.8448659983703</v>
      </c>
      <c r="I21" s="46">
        <f t="shared" si="7"/>
        <v>150.55077153663294</v>
      </c>
      <c r="K21" s="48">
        <v>1.128624860896986</v>
      </c>
      <c r="L21" s="48">
        <v>1.128624860896986</v>
      </c>
      <c r="M21" s="48">
        <v>1.128624860896986</v>
      </c>
      <c r="N21" s="48">
        <v>1.0659119305275442</v>
      </c>
      <c r="O21" s="48">
        <v>1.0895202837614613</v>
      </c>
      <c r="P21" s="48">
        <v>1.1707447716865351</v>
      </c>
      <c r="Q21" s="50">
        <v>8.2770366668701207</v>
      </c>
      <c r="R21" s="50">
        <v>3.2958593000093326</v>
      </c>
      <c r="S21" s="50">
        <v>45.952500000000001</v>
      </c>
      <c r="T21" s="50">
        <v>14.111055064921466</v>
      </c>
      <c r="U21" s="50">
        <v>115.93300000000001</v>
      </c>
      <c r="V21" s="50">
        <v>139.69427619999999</v>
      </c>
    </row>
    <row r="22" spans="1:22">
      <c r="A22" s="28">
        <f t="shared" si="8"/>
        <v>2004</v>
      </c>
      <c r="B22" s="47">
        <f t="shared" si="0"/>
        <v>1.2416730302409467</v>
      </c>
      <c r="C22" s="47">
        <f t="shared" si="1"/>
        <v>1.0896075842428239</v>
      </c>
      <c r="D22" s="45">
        <f t="shared" si="2"/>
        <v>10.277079336698266</v>
      </c>
      <c r="E22" s="46">
        <f t="shared" si="3"/>
        <v>3.7344540809863989</v>
      </c>
      <c r="F22" s="45">
        <f t="shared" si="4"/>
        <v>55.790542176528653</v>
      </c>
      <c r="G22" s="46">
        <f t="shared" si="5"/>
        <v>15.842244681436174</v>
      </c>
      <c r="H22" s="45">
        <f t="shared" si="6"/>
        <v>134.34033016085874</v>
      </c>
      <c r="I22" s="46">
        <f t="shared" si="7"/>
        <v>146.45654588815702</v>
      </c>
      <c r="J22" s="49"/>
      <c r="K22" s="48">
        <v>1.2416730302409467</v>
      </c>
      <c r="L22" s="48">
        <v>1.2416730302409467</v>
      </c>
      <c r="M22" s="48">
        <v>1.2416730302409467</v>
      </c>
      <c r="N22" s="48">
        <v>1.0638593862920529</v>
      </c>
      <c r="O22" s="48">
        <v>1.1153557821935949</v>
      </c>
      <c r="P22" s="48">
        <v>1.1457616788301415</v>
      </c>
      <c r="Q22" s="50">
        <v>8.2767999999999997</v>
      </c>
      <c r="R22" s="50">
        <v>3.4273385528804829</v>
      </c>
      <c r="S22" s="50">
        <v>44.931750000000001</v>
      </c>
      <c r="T22" s="50">
        <v>14.539403828071794</v>
      </c>
      <c r="U22" s="50">
        <v>108.193</v>
      </c>
      <c r="V22" s="50">
        <v>134.41219390000001</v>
      </c>
    </row>
    <row r="23" spans="1:22">
      <c r="A23" s="28">
        <f t="shared" si="8"/>
        <v>2005</v>
      </c>
      <c r="B23" s="47">
        <f t="shared" si="0"/>
        <v>1.2435954832612048</v>
      </c>
      <c r="C23" s="47">
        <f t="shared" si="1"/>
        <v>1.1183001319211945</v>
      </c>
      <c r="D23" s="45">
        <f t="shared" si="2"/>
        <v>10.190394468487291</v>
      </c>
      <c r="E23" s="46">
        <f t="shared" si="3"/>
        <v>3.8554401763576789</v>
      </c>
      <c r="F23" s="45">
        <f t="shared" si="4"/>
        <v>55.058303901573559</v>
      </c>
      <c r="G23" s="46">
        <f t="shared" si="5"/>
        <v>16.403832094435653</v>
      </c>
      <c r="H23" s="45">
        <f t="shared" si="6"/>
        <v>137.06660697408347</v>
      </c>
      <c r="I23" s="46">
        <f t="shared" si="7"/>
        <v>144.87796814348863</v>
      </c>
      <c r="J23" s="49"/>
      <c r="K23" s="48">
        <v>1.2435954832612048</v>
      </c>
      <c r="L23" s="48">
        <v>1.2435954832612048</v>
      </c>
      <c r="M23" s="48">
        <v>1.2435954832612048</v>
      </c>
      <c r="N23" s="48">
        <v>1.0830319518046709</v>
      </c>
      <c r="O23" s="48">
        <v>1.1535683120377183</v>
      </c>
      <c r="P23" s="48">
        <v>1.153873074148771</v>
      </c>
      <c r="Q23" s="50">
        <v>8.1943000000000001</v>
      </c>
      <c r="R23" s="50">
        <v>3.44758984310785</v>
      </c>
      <c r="S23" s="50">
        <v>44.273483333333331</v>
      </c>
      <c r="T23" s="50">
        <v>14.6685416787482</v>
      </c>
      <c r="U23" s="50">
        <v>110.218</v>
      </c>
      <c r="V23" s="50">
        <v>129.5519548</v>
      </c>
    </row>
    <row r="24" spans="1:22">
      <c r="A24" s="28">
        <f t="shared" si="8"/>
        <v>2006</v>
      </c>
      <c r="B24" s="47">
        <f t="shared" si="0"/>
        <v>1.2544832093694842</v>
      </c>
      <c r="C24" s="47">
        <f t="shared" si="1"/>
        <v>1.1511253477869696</v>
      </c>
      <c r="D24" s="45">
        <f t="shared" si="2"/>
        <v>10.002496421586645</v>
      </c>
      <c r="E24" s="46">
        <f t="shared" si="3"/>
        <v>3.9901211422547402</v>
      </c>
      <c r="F24" s="45">
        <f t="shared" si="4"/>
        <v>56.76473798236448</v>
      </c>
      <c r="G24" s="46">
        <f t="shared" si="5"/>
        <v>17.408217548520586</v>
      </c>
      <c r="H24" s="45">
        <f t="shared" si="6"/>
        <v>145.89514276646165</v>
      </c>
      <c r="I24" s="46">
        <f t="shared" si="7"/>
        <v>143.56856414704203</v>
      </c>
      <c r="K24" s="48">
        <v>1.2544832093694842</v>
      </c>
      <c r="L24" s="48">
        <v>1.2544832093694842</v>
      </c>
      <c r="M24" s="48">
        <v>1.2544832093694842</v>
      </c>
      <c r="N24" s="48">
        <v>1.1079418471504767</v>
      </c>
      <c r="O24" s="48">
        <v>1.1943088484234625</v>
      </c>
      <c r="P24" s="48">
        <v>1.2000850687501494</v>
      </c>
      <c r="Q24" s="50">
        <v>7.9733999999999998</v>
      </c>
      <c r="R24" s="50">
        <v>3.466278585495246</v>
      </c>
      <c r="S24" s="50">
        <v>45.249500000000005</v>
      </c>
      <c r="T24" s="50">
        <v>15.122781877740561</v>
      </c>
      <c r="U24" s="50">
        <v>116.29900000000001</v>
      </c>
      <c r="V24" s="50">
        <v>124.7201831</v>
      </c>
    </row>
    <row r="25" spans="1:22">
      <c r="A25" s="28">
        <f t="shared" si="8"/>
        <v>2007</v>
      </c>
      <c r="B25" s="47">
        <f t="shared" si="0"/>
        <v>1.3686668363813543</v>
      </c>
      <c r="C25" s="47">
        <f t="shared" si="1"/>
        <v>1.1624614849884702</v>
      </c>
      <c r="D25" s="45">
        <f t="shared" si="2"/>
        <v>10.412132957771153</v>
      </c>
      <c r="E25" s="46">
        <f t="shared" si="3"/>
        <v>4.2135741401906044</v>
      </c>
      <c r="F25" s="45">
        <f t="shared" si="4"/>
        <v>55.103439277270901</v>
      </c>
      <c r="G25" s="46">
        <f t="shared" si="5"/>
        <v>18.067777856264421</v>
      </c>
      <c r="H25" s="45">
        <f t="shared" si="6"/>
        <v>161.16599465125</v>
      </c>
      <c r="I25" s="46">
        <f t="shared" si="7"/>
        <v>139.85786007751153</v>
      </c>
      <c r="K25" s="48">
        <v>1.3686668363813543</v>
      </c>
      <c r="L25" s="48">
        <v>1.3686668363813543</v>
      </c>
      <c r="M25" s="48">
        <v>1.3686668363813543</v>
      </c>
      <c r="N25" s="48">
        <v>1.1204068855304283</v>
      </c>
      <c r="O25" s="48">
        <v>1.2045160844465124</v>
      </c>
      <c r="P25" s="48">
        <v>1.2246555812933526</v>
      </c>
      <c r="Q25" s="50">
        <v>7.6074999999999999</v>
      </c>
      <c r="R25" s="50">
        <v>3.6246999961744075</v>
      </c>
      <c r="S25" s="50">
        <v>40.260666666666658</v>
      </c>
      <c r="T25" s="50">
        <v>15.542689447851791</v>
      </c>
      <c r="U25" s="50">
        <v>117.754</v>
      </c>
      <c r="V25" s="50">
        <v>120.31182269999999</v>
      </c>
    </row>
    <row r="26" spans="1:22">
      <c r="A26" s="28">
        <f t="shared" si="8"/>
        <v>2008</v>
      </c>
      <c r="B26" s="47">
        <f t="shared" si="0"/>
        <v>1.4648258688248434</v>
      </c>
      <c r="C26" s="47">
        <f t="shared" si="1"/>
        <v>1.182768440696738</v>
      </c>
      <c r="D26" s="45">
        <f t="shared" si="2"/>
        <v>10.173362141575421</v>
      </c>
      <c r="E26" s="46">
        <f t="shared" si="3"/>
        <v>4.5215026281791726</v>
      </c>
      <c r="F26" s="45">
        <f t="shared" si="4"/>
        <v>67.372639494146796</v>
      </c>
      <c r="G26" s="46">
        <f t="shared" si="5"/>
        <v>19.544071393183131</v>
      </c>
      <c r="H26" s="45">
        <f t="shared" si="6"/>
        <v>151.40293697586699</v>
      </c>
      <c r="I26" s="46">
        <f t="shared" si="7"/>
        <v>138.20154099016739</v>
      </c>
      <c r="K26" s="48">
        <v>1.4648258688248434</v>
      </c>
      <c r="L26" s="48">
        <v>1.4648258688248434</v>
      </c>
      <c r="M26" s="48">
        <v>1.4648258688248434</v>
      </c>
      <c r="N26" s="48">
        <v>1.1334797817170479</v>
      </c>
      <c r="O26" s="48">
        <v>1.232057099676428</v>
      </c>
      <c r="P26" s="48">
        <v>1.2676461252767255</v>
      </c>
      <c r="Q26" s="50">
        <v>6.9451000000000001</v>
      </c>
      <c r="R26" s="50">
        <v>3.8228130482714548</v>
      </c>
      <c r="S26" s="50">
        <v>45.993616666666668</v>
      </c>
      <c r="T26" s="50">
        <v>16.524004801540215</v>
      </c>
      <c r="U26" s="50">
        <v>103.35899999999999</v>
      </c>
      <c r="V26" s="50">
        <v>116.8458138</v>
      </c>
    </row>
    <row r="27" spans="1:22">
      <c r="A27" s="28">
        <f t="shared" si="8"/>
        <v>2009</v>
      </c>
      <c r="B27" s="47">
        <f t="shared" si="0"/>
        <v>1.3891918098807656</v>
      </c>
      <c r="C27" s="47">
        <f t="shared" si="1"/>
        <v>1.1972549485662856</v>
      </c>
      <c r="D27" s="45">
        <f t="shared" si="2"/>
        <v>9.4881800614856289</v>
      </c>
      <c r="E27" s="46">
        <f t="shared" si="3"/>
        <v>4.5018501165685381</v>
      </c>
      <c r="F27" s="45">
        <f t="shared" si="4"/>
        <v>65.908330010849582</v>
      </c>
      <c r="G27" s="46">
        <f t="shared" si="5"/>
        <v>20.742846017403927</v>
      </c>
      <c r="H27" s="45">
        <f t="shared" si="6"/>
        <v>129.98681656972423</v>
      </c>
      <c r="I27" s="46">
        <f t="shared" si="7"/>
        <v>137.7296681297905</v>
      </c>
      <c r="K27" s="48">
        <v>1.3891918098807656</v>
      </c>
      <c r="L27" s="48">
        <v>1.3891918098807656</v>
      </c>
      <c r="M27" s="48">
        <v>1.3891918098807656</v>
      </c>
      <c r="N27" s="48">
        <v>1.1514153155031506</v>
      </c>
      <c r="O27" s="48">
        <v>1.2430945816294205</v>
      </c>
      <c r="P27" s="48">
        <v>1.2773721222161698</v>
      </c>
      <c r="Q27" s="50">
        <v>6.83</v>
      </c>
      <c r="R27" s="50">
        <v>3.7601432526626932</v>
      </c>
      <c r="S27" s="50">
        <v>47.443649999999998</v>
      </c>
      <c r="T27" s="50">
        <v>17.325337466546713</v>
      </c>
      <c r="U27" s="50">
        <v>93.570099999999996</v>
      </c>
      <c r="V27" s="50">
        <v>115.037877517</v>
      </c>
    </row>
    <row r="28" spans="1:22">
      <c r="A28" s="28">
        <f t="shared" si="8"/>
        <v>2010</v>
      </c>
      <c r="B28" s="47">
        <f t="shared" si="0"/>
        <v>1.3244243720572946</v>
      </c>
      <c r="C28" s="47">
        <f t="shared" si="1"/>
        <v>1.1909066951278999</v>
      </c>
      <c r="D28" s="45">
        <f t="shared" si="2"/>
        <v>8.9667093070073971</v>
      </c>
      <c r="E28" s="46">
        <f t="shared" si="3"/>
        <v>4.7228699781012269</v>
      </c>
      <c r="F28" s="45">
        <f t="shared" si="4"/>
        <v>60.343677087679104</v>
      </c>
      <c r="G28" s="46">
        <f t="shared" si="5"/>
        <v>22.127662451621934</v>
      </c>
      <c r="H28" s="45">
        <f t="shared" si="6"/>
        <v>116.25783893675211</v>
      </c>
      <c r="I28" s="46">
        <f t="shared" si="7"/>
        <v>132.61420249801043</v>
      </c>
      <c r="K28" s="48">
        <v>1.3244243720572946</v>
      </c>
      <c r="L28" s="48">
        <v>1.3244243720572946</v>
      </c>
      <c r="M28" s="48">
        <v>1.3244243720572946</v>
      </c>
      <c r="N28" s="48">
        <v>1.1462790281121951</v>
      </c>
      <c r="O28" s="48">
        <v>1.2355343621436048</v>
      </c>
      <c r="P28" s="48">
        <v>1.2426819979426604</v>
      </c>
      <c r="Q28" s="50">
        <v>6.7702690287094001</v>
      </c>
      <c r="R28" s="50">
        <v>3.9657766619525172</v>
      </c>
      <c r="S28" s="50">
        <v>45.562191666666671</v>
      </c>
      <c r="T28" s="50">
        <v>18.580517300094183</v>
      </c>
      <c r="U28" s="50">
        <v>87.779899999999998</v>
      </c>
      <c r="V28" s="50">
        <v>111.35566122900001</v>
      </c>
    </row>
    <row r="29" spans="1:22">
      <c r="A29" s="28">
        <f>A28+1</f>
        <v>2011</v>
      </c>
      <c r="B29" s="47">
        <f t="shared" si="0"/>
        <v>1.3901342174586957</v>
      </c>
      <c r="C29" s="47">
        <f t="shared" si="1"/>
        <v>1.1967102081349061</v>
      </c>
      <c r="D29" s="45">
        <f t="shared" si="2"/>
        <v>8.9822984848233087</v>
      </c>
      <c r="E29" s="46">
        <f t="shared" si="3"/>
        <v>4.9731406995484724</v>
      </c>
      <c r="F29" s="45">
        <f t="shared" si="4"/>
        <v>66.617247395236006</v>
      </c>
      <c r="G29" s="46">
        <f t="shared" si="5"/>
        <v>23.390307311203241</v>
      </c>
      <c r="H29" s="45">
        <f t="shared" si="6"/>
        <v>110.94244149272613</v>
      </c>
      <c r="I29" s="46">
        <f t="shared" si="7"/>
        <v>127.8409901936851</v>
      </c>
      <c r="K29" s="48">
        <v>1.3901342174586957</v>
      </c>
      <c r="L29" s="48">
        <v>1.3901342174586957</v>
      </c>
      <c r="M29" s="48">
        <v>1.3901342174586957</v>
      </c>
      <c r="N29" s="48">
        <v>1.1468838744225558</v>
      </c>
      <c r="O29" s="48">
        <v>1.2465365418472563</v>
      </c>
      <c r="P29" s="48">
        <v>1.2662837040639521</v>
      </c>
      <c r="Q29" s="50">
        <v>6.4614613265500704</v>
      </c>
      <c r="R29" s="50">
        <v>4.1556766757251946</v>
      </c>
      <c r="S29" s="50">
        <v>47.921449999999993</v>
      </c>
      <c r="T29" s="50">
        <v>19.545506633270428</v>
      </c>
      <c r="U29" s="50">
        <v>79.807000000000002</v>
      </c>
      <c r="V29" s="50">
        <v>106.827024057</v>
      </c>
    </row>
    <row r="30" spans="1:22" ht="13.8" thickBot="1">
      <c r="A30" s="132">
        <f t="shared" si="8"/>
        <v>2012</v>
      </c>
      <c r="B30" s="135">
        <v>1.3</v>
      </c>
      <c r="C30" s="135">
        <v>1.2</v>
      </c>
      <c r="D30" s="136">
        <f t="shared" si="2"/>
        <v>8.19</v>
      </c>
      <c r="E30" s="137">
        <f t="shared" si="3"/>
        <v>5.04</v>
      </c>
      <c r="F30" s="136">
        <f t="shared" si="4"/>
        <v>67.600000000000009</v>
      </c>
      <c r="G30" s="137">
        <f t="shared" si="5"/>
        <v>24.599999999999998</v>
      </c>
      <c r="H30" s="133">
        <f>B30*U30</f>
        <v>101.4</v>
      </c>
      <c r="I30" s="134">
        <f>C30*V30</f>
        <v>126</v>
      </c>
      <c r="K30" s="48"/>
      <c r="L30" s="48"/>
      <c r="M30" s="48"/>
      <c r="N30" s="48"/>
      <c r="O30" s="48"/>
      <c r="P30" s="48"/>
      <c r="Q30" s="51">
        <v>6.3</v>
      </c>
      <c r="R30" s="51">
        <v>4.2</v>
      </c>
      <c r="S30" s="51">
        <v>52</v>
      </c>
      <c r="T30" s="51">
        <v>20.5</v>
      </c>
      <c r="U30" s="51">
        <v>78</v>
      </c>
      <c r="V30" s="51">
        <v>105</v>
      </c>
    </row>
    <row r="31" spans="1:22" ht="13.8" thickTop="1">
      <c r="A31" s="7"/>
      <c r="B31" s="54"/>
      <c r="C31" s="54"/>
      <c r="D31" s="54"/>
      <c r="E31" s="54"/>
      <c r="F31" s="54"/>
      <c r="G31" s="54"/>
      <c r="H31" s="55"/>
      <c r="I31" s="55"/>
      <c r="K31" s="48"/>
      <c r="L31" s="48"/>
      <c r="M31" s="48"/>
      <c r="N31" s="48"/>
      <c r="O31" s="48"/>
      <c r="P31" s="48"/>
      <c r="Q31" s="51"/>
      <c r="R31" s="51"/>
      <c r="S31" s="51"/>
      <c r="T31" s="51"/>
      <c r="U31" s="51"/>
      <c r="V31" s="51"/>
    </row>
    <row r="32" spans="1:22">
      <c r="A32" s="23" t="s">
        <v>11</v>
      </c>
      <c r="B32" s="50">
        <f>B30/B29</f>
        <v>0.93516149999999998</v>
      </c>
      <c r="Q32" s="50">
        <f>Q30/Q29</f>
        <v>0.97501163925772827</v>
      </c>
      <c r="S32" s="50">
        <f>S30/S29</f>
        <v>1.0851090691120575</v>
      </c>
      <c r="U32" s="50">
        <f>U30/U29</f>
        <v>0.97735787587554979</v>
      </c>
    </row>
    <row r="33" spans="1:9">
      <c r="A33" s="23" t="s">
        <v>12</v>
      </c>
      <c r="C33" s="27">
        <f>(C30/C8)^(1/22)-1</f>
        <v>8.0328973723475805E-3</v>
      </c>
      <c r="E33" s="27">
        <f>(E30/E8)^(1/22)-1</f>
        <v>4.1008366701757781E-2</v>
      </c>
      <c r="G33" s="27">
        <f>(G30/G8)^(1/22)-1</f>
        <v>5.4049373685774782E-2</v>
      </c>
      <c r="H33" s="27"/>
      <c r="I33" s="27">
        <f>(I30/I8)^(1/22)-1</f>
        <v>-1.8636216386974325E-2</v>
      </c>
    </row>
    <row r="35" spans="1:9">
      <c r="A35" s="153" t="s">
        <v>110</v>
      </c>
    </row>
    <row r="36" spans="1:9">
      <c r="A36" s="3" t="s">
        <v>104</v>
      </c>
    </row>
  </sheetData>
  <mergeCells count="1">
    <mergeCell ref="A4:I5"/>
  </mergeCells>
  <phoneticPr fontId="2"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Graphiques</vt:lpstr>
      </vt:variant>
      <vt:variant>
        <vt:i4>13</vt:i4>
      </vt:variant>
    </vt:vector>
  </HeadingPairs>
  <TitlesOfParts>
    <vt:vector size="22" baseType="lpstr">
      <vt:lpstr>TS1.1</vt:lpstr>
      <vt:lpstr>T1.1</vt:lpstr>
      <vt:lpstr>TS1.1a</vt:lpstr>
      <vt:lpstr>TS1.2</vt:lpstr>
      <vt:lpstr>TS1.3</vt:lpstr>
      <vt:lpstr>TS1.4</vt:lpstr>
      <vt:lpstr>TS1.5</vt:lpstr>
      <vt:lpstr>TS1.6</vt:lpstr>
      <vt:lpstr>TS1.7</vt:lpstr>
      <vt:lpstr>F1.1</vt:lpstr>
      <vt:lpstr>F1.2</vt:lpstr>
      <vt:lpstr>F1.3</vt:lpstr>
      <vt:lpstr>F1.4</vt:lpstr>
      <vt:lpstr>F1.5</vt:lpstr>
      <vt:lpstr>FS1.1</vt:lpstr>
      <vt:lpstr>FS1.2</vt:lpstr>
      <vt:lpstr>FS1.3</vt:lpstr>
      <vt:lpstr>FS1.4a</vt:lpstr>
      <vt:lpstr>FS1.4b</vt:lpstr>
      <vt:lpstr>FS1.5a</vt:lpstr>
      <vt:lpstr>FS1.5b</vt:lpstr>
      <vt:lpstr>FS1.5c</vt:lpstr>
    </vt:vector>
  </TitlesOfParts>
  <Company>PSE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t.piketty</dc:creator>
  <cp:lastModifiedBy>Thomas Piketty</cp:lastModifiedBy>
  <cp:lastPrinted>2014-03-27T09:42:15Z</cp:lastPrinted>
  <dcterms:created xsi:type="dcterms:W3CDTF">2012-06-05T14:00:19Z</dcterms:created>
  <dcterms:modified xsi:type="dcterms:W3CDTF">2014-03-27T09:42:28Z</dcterms:modified>
</cp:coreProperties>
</file>