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5600" windowHeight="15540"/>
  </bookViews>
  <sheets>
    <sheet name="F6.1" sheetId="1" r:id="rId1"/>
    <sheet name="F6.2" sheetId="2" r:id="rId2"/>
    <sheet name="F6.3" sheetId="13" r:id="rId3"/>
    <sheet name="F6.4" sheetId="4" r:id="rId4"/>
    <sheet name="F6.5" sheetId="21" r:id="rId5"/>
    <sheet name="F6.6" sheetId="5" r:id="rId6"/>
    <sheet name="F6.7" sheetId="7" r:id="rId7"/>
    <sheet name="F6.8" sheetId="8" r:id="rId8"/>
    <sheet name="FS6.1" sheetId="19" r:id="rId9"/>
    <sheet name="FS6.2" sheetId="11" r:id="rId10"/>
    <sheet name="FS6.3" sheetId="10" r:id="rId11"/>
    <sheet name="TS6.1" sheetId="12" r:id="rId12"/>
    <sheet name="TS6.2" sheetId="18" r:id="rId13"/>
    <sheet name="TS6.3" sheetId="20" r:id="rId14"/>
    <sheet name="TS6.4" sheetId="15" r:id="rId15"/>
    <sheet name="DetailsTS6.4(1)" sheetId="23" r:id="rId16"/>
    <sheet name="DetailsTS6.4(2)" sheetId="14" r:id="rId17"/>
    <sheet name="DetailsTS6.4(3)" sheetId="16" r:id="rId18"/>
    <sheet name="DetailsTS6.4(4)" sheetId="17" r:id="rId19"/>
    <sheet name="DetailsUK" sheetId="22" r:id="rId20"/>
  </sheets>
  <externalReferences>
    <externalReference r:id="rId21"/>
  </externalReferences>
  <definedNames>
    <definedName name="column_headings" localSheetId="15">#REF!</definedName>
    <definedName name="column_headings" localSheetId="16">#REF!</definedName>
    <definedName name="column_headings" localSheetId="17">#REF!</definedName>
    <definedName name="column_headings" localSheetId="18">#REF!</definedName>
    <definedName name="column_headings" localSheetId="11">#REF!</definedName>
    <definedName name="column_headings" localSheetId="12">#REF!</definedName>
    <definedName name="column_headings" localSheetId="14">#REF!</definedName>
    <definedName name="column_headings">#REF!</definedName>
    <definedName name="column_numbers" localSheetId="15">#REF!</definedName>
    <definedName name="column_numbers" localSheetId="16">#REF!</definedName>
    <definedName name="column_numbers" localSheetId="17">#REF!</definedName>
    <definedName name="column_numbers" localSheetId="18">#REF!</definedName>
    <definedName name="column_numbers" localSheetId="11">#REF!</definedName>
    <definedName name="column_numbers" localSheetId="12">#REF!</definedName>
    <definedName name="column_numbers" localSheetId="14">#REF!</definedName>
    <definedName name="column_numbers">#REF!</definedName>
    <definedName name="data" localSheetId="15">#REF!</definedName>
    <definedName name="data" localSheetId="16">#REF!</definedName>
    <definedName name="data" localSheetId="17">#REF!</definedName>
    <definedName name="data" localSheetId="18">#REF!</definedName>
    <definedName name="data" localSheetId="11">#REF!</definedName>
    <definedName name="data" localSheetId="12">#REF!</definedName>
    <definedName name="data" localSheetId="14">#REF!</definedName>
    <definedName name="data">#REF!</definedName>
    <definedName name="data2" localSheetId="11">#REF!</definedName>
    <definedName name="data2" localSheetId="12">#REF!</definedName>
    <definedName name="data2">#REF!</definedName>
    <definedName name="ea_flux" localSheetId="15">#REF!</definedName>
    <definedName name="ea_flux" localSheetId="16">#REF!</definedName>
    <definedName name="ea_flux" localSheetId="17">#REF!</definedName>
    <definedName name="ea_flux" localSheetId="18">#REF!</definedName>
    <definedName name="ea_flux" localSheetId="11">#REF!</definedName>
    <definedName name="ea_flux" localSheetId="12">#REF!</definedName>
    <definedName name="ea_flux" localSheetId="14">#REF!</definedName>
    <definedName name="ea_flux">#REF!</definedName>
    <definedName name="Equilibre" localSheetId="15">#REF!</definedName>
    <definedName name="Equilibre" localSheetId="16">#REF!</definedName>
    <definedName name="Equilibre" localSheetId="17">#REF!</definedName>
    <definedName name="Equilibre" localSheetId="18">#REF!</definedName>
    <definedName name="Equilibre" localSheetId="11">#REF!</definedName>
    <definedName name="Equilibre" localSheetId="12">#REF!</definedName>
    <definedName name="Equilibre" localSheetId="14">#REF!</definedName>
    <definedName name="Equilibre">#REF!</definedName>
    <definedName name="footnotes" localSheetId="15">#REF!</definedName>
    <definedName name="footnotes" localSheetId="16">#REF!</definedName>
    <definedName name="footnotes" localSheetId="17">#REF!</definedName>
    <definedName name="footnotes" localSheetId="18">#REF!</definedName>
    <definedName name="footnotes" localSheetId="11">#REF!</definedName>
    <definedName name="footnotes" localSheetId="12">#REF!</definedName>
    <definedName name="footnotes" localSheetId="14">#REF!</definedName>
    <definedName name="footnotes">#REF!</definedName>
    <definedName name="PIB" localSheetId="15">#REF!</definedName>
    <definedName name="PIB" localSheetId="16">#REF!</definedName>
    <definedName name="PIB" localSheetId="17">#REF!</definedName>
    <definedName name="PIB" localSheetId="18">#REF!</definedName>
    <definedName name="PIB" localSheetId="11">#REF!</definedName>
    <definedName name="PIB" localSheetId="12">#REF!</definedName>
    <definedName name="PIB" localSheetId="14">#REF!</definedName>
    <definedName name="PIB">#REF!</definedName>
    <definedName name="ressources" localSheetId="15">#REF!</definedName>
    <definedName name="ressources" localSheetId="16">#REF!</definedName>
    <definedName name="ressources" localSheetId="17">#REF!</definedName>
    <definedName name="ressources" localSheetId="18">#REF!</definedName>
    <definedName name="ressources" localSheetId="11">#REF!</definedName>
    <definedName name="ressources" localSheetId="12">#REF!</definedName>
    <definedName name="ressources" localSheetId="14">#REF!</definedName>
    <definedName name="ressources">#REF!</definedName>
    <definedName name="rpflux" localSheetId="15">#REF!</definedName>
    <definedName name="rpflux" localSheetId="16">#REF!</definedName>
    <definedName name="rpflux" localSheetId="17">#REF!</definedName>
    <definedName name="rpflux" localSheetId="18">#REF!</definedName>
    <definedName name="rpflux" localSheetId="11">#REF!</definedName>
    <definedName name="rpflux" localSheetId="12">#REF!</definedName>
    <definedName name="rpflux" localSheetId="14">#REF!</definedName>
    <definedName name="rpflux">#REF!</definedName>
    <definedName name="rptof" localSheetId="15">#REF!</definedName>
    <definedName name="rptof" localSheetId="16">#REF!</definedName>
    <definedName name="rptof" localSheetId="17">#REF!</definedName>
    <definedName name="rptof" localSheetId="18">#REF!</definedName>
    <definedName name="rptof" localSheetId="11">#REF!</definedName>
    <definedName name="rptof" localSheetId="12">#REF!</definedName>
    <definedName name="rptof" localSheetId="14">#REF!</definedName>
    <definedName name="rptof">#REF!</definedName>
    <definedName name="spanners_level1" localSheetId="15">#REF!</definedName>
    <definedName name="spanners_level1" localSheetId="16">#REF!</definedName>
    <definedName name="spanners_level1" localSheetId="17">#REF!</definedName>
    <definedName name="spanners_level1" localSheetId="18">#REF!</definedName>
    <definedName name="spanners_level1" localSheetId="11">#REF!</definedName>
    <definedName name="spanners_level1" localSheetId="12">#REF!</definedName>
    <definedName name="spanners_level1" localSheetId="14">#REF!</definedName>
    <definedName name="spanners_level1">#REF!</definedName>
    <definedName name="spanners_level2" localSheetId="15">#REF!</definedName>
    <definedName name="spanners_level2" localSheetId="16">#REF!</definedName>
    <definedName name="spanners_level2" localSheetId="17">#REF!</definedName>
    <definedName name="spanners_level2" localSheetId="18">#REF!</definedName>
    <definedName name="spanners_level2" localSheetId="11">#REF!</definedName>
    <definedName name="spanners_level2" localSheetId="12">#REF!</definedName>
    <definedName name="spanners_level2" localSheetId="14">#REF!</definedName>
    <definedName name="spanners_level2">#REF!</definedName>
    <definedName name="spanners_level3" localSheetId="15">#REF!</definedName>
    <definedName name="spanners_level3" localSheetId="16">#REF!</definedName>
    <definedName name="spanners_level3" localSheetId="17">#REF!</definedName>
    <definedName name="spanners_level3" localSheetId="18">#REF!</definedName>
    <definedName name="spanners_level3" localSheetId="11">#REF!</definedName>
    <definedName name="spanners_level3" localSheetId="12">#REF!</definedName>
    <definedName name="spanners_level3" localSheetId="14">#REF!</definedName>
    <definedName name="spanners_level3">#REF!</definedName>
    <definedName name="spanners_level4" localSheetId="15">#REF!</definedName>
    <definedName name="spanners_level4" localSheetId="16">#REF!</definedName>
    <definedName name="spanners_level4" localSheetId="17">#REF!</definedName>
    <definedName name="spanners_level4" localSheetId="18">#REF!</definedName>
    <definedName name="spanners_level4" localSheetId="11">#REF!</definedName>
    <definedName name="spanners_level4" localSheetId="12">#REF!</definedName>
    <definedName name="spanners_level4" localSheetId="14">#REF!</definedName>
    <definedName name="spanners_level4">#REF!</definedName>
    <definedName name="spanners_level5" localSheetId="15">#REF!</definedName>
    <definedName name="spanners_level5" localSheetId="16">#REF!</definedName>
    <definedName name="spanners_level5" localSheetId="17">#REF!</definedName>
    <definedName name="spanners_level5" localSheetId="18">#REF!</definedName>
    <definedName name="spanners_level5" localSheetId="11">#REF!</definedName>
    <definedName name="spanners_level5" localSheetId="12">#REF!</definedName>
    <definedName name="spanners_level5" localSheetId="14">#REF!</definedName>
    <definedName name="spanners_level5">#REF!</definedName>
    <definedName name="stub_lines" localSheetId="15">#REF!</definedName>
    <definedName name="stub_lines" localSheetId="16">#REF!</definedName>
    <definedName name="stub_lines" localSheetId="17">#REF!</definedName>
    <definedName name="stub_lines" localSheetId="18">#REF!</definedName>
    <definedName name="stub_lines" localSheetId="11">#REF!</definedName>
    <definedName name="stub_lines" localSheetId="12">#REF!</definedName>
    <definedName name="stub_lines" localSheetId="14">#REF!</definedName>
    <definedName name="stub_lines">#REF!</definedName>
    <definedName name="Table_DE.4b__Sources_of_private_wealth_accumulation_in_Germany__1870_2010___Multiplicative_decomposition">[1]TableDE4b!$A$3</definedName>
    <definedName name="temp" localSheetId="15">#REF!</definedName>
    <definedName name="temp" localSheetId="11">#REF!</definedName>
    <definedName name="temp" localSheetId="12">#REF!</definedName>
    <definedName name="temp">#REF!</definedName>
    <definedName name="titles" localSheetId="15">#REF!</definedName>
    <definedName name="titles" localSheetId="16">#REF!</definedName>
    <definedName name="titles" localSheetId="17">#REF!</definedName>
    <definedName name="titles" localSheetId="18">#REF!</definedName>
    <definedName name="titles" localSheetId="11">#REF!</definedName>
    <definedName name="titles" localSheetId="12">#REF!</definedName>
    <definedName name="titles" localSheetId="14">#REF!</definedName>
    <definedName name="titles">#REF!</definedName>
    <definedName name="totals" localSheetId="15">#REF!</definedName>
    <definedName name="totals" localSheetId="16">#REF!</definedName>
    <definedName name="totals" localSheetId="17">#REF!</definedName>
    <definedName name="totals" localSheetId="18">#REF!</definedName>
    <definedName name="totals" localSheetId="11">#REF!</definedName>
    <definedName name="totals" localSheetId="12">#REF!</definedName>
    <definedName name="totals" localSheetId="14">#REF!</definedName>
    <definedName name="totals">#REF!</definedName>
    <definedName name="xxx" localSheetId="15">#REF!</definedName>
    <definedName name="xxx" localSheetId="11">#REF!</definedName>
    <definedName name="xxx" localSheetId="12">#REF!</definedName>
    <definedName name="xx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3" i="17" l="1"/>
  <c r="F120" i="15"/>
  <c r="N126" i="16"/>
  <c r="E120" i="15"/>
  <c r="C123" i="14"/>
  <c r="D120" i="15"/>
  <c r="I123" i="14"/>
  <c r="C120" i="15"/>
  <c r="H122" i="23"/>
  <c r="H123" i="23"/>
  <c r="B120" i="15"/>
  <c r="O122" i="17"/>
  <c r="F119" i="15"/>
  <c r="N125" i="16"/>
  <c r="E119" i="15"/>
  <c r="C122" i="14"/>
  <c r="D119" i="15"/>
  <c r="I122" i="14"/>
  <c r="C119" i="15"/>
  <c r="B119" i="15"/>
  <c r="F118" i="15"/>
  <c r="E118" i="15"/>
  <c r="D118" i="15"/>
  <c r="C118" i="15"/>
  <c r="B118" i="15"/>
  <c r="F117" i="15"/>
  <c r="E117" i="15"/>
  <c r="D117" i="15"/>
  <c r="C117" i="15"/>
  <c r="B117" i="15"/>
  <c r="F116" i="15"/>
  <c r="E116" i="15"/>
  <c r="D116" i="15"/>
  <c r="C116" i="15"/>
  <c r="B116" i="15"/>
  <c r="F115" i="15"/>
  <c r="E115" i="15"/>
  <c r="D115" i="15"/>
  <c r="C115" i="15"/>
  <c r="B115" i="15"/>
  <c r="F114" i="15"/>
  <c r="E114" i="15"/>
  <c r="D114" i="15"/>
  <c r="C114" i="15"/>
  <c r="B114" i="15"/>
  <c r="F113" i="15"/>
  <c r="E113" i="15"/>
  <c r="D113" i="15"/>
  <c r="C113" i="15"/>
  <c r="B113" i="15"/>
  <c r="F112" i="15"/>
  <c r="E112" i="15"/>
  <c r="D112" i="15"/>
  <c r="C112" i="15"/>
  <c r="B112" i="15"/>
  <c r="F111" i="15"/>
  <c r="E111" i="15"/>
  <c r="D111" i="15"/>
  <c r="C111" i="15"/>
  <c r="B111" i="15"/>
  <c r="F110" i="15"/>
  <c r="E110" i="15"/>
  <c r="D110" i="15"/>
  <c r="C110" i="15"/>
  <c r="B110" i="15"/>
  <c r="F109" i="15"/>
  <c r="E109" i="15"/>
  <c r="D109" i="15"/>
  <c r="C109" i="15"/>
  <c r="B109" i="15"/>
  <c r="F108" i="15"/>
  <c r="E108" i="15"/>
  <c r="D108" i="15"/>
  <c r="C108" i="15"/>
  <c r="B108" i="15"/>
  <c r="F107" i="15"/>
  <c r="E107" i="15"/>
  <c r="D107" i="15"/>
  <c r="C107" i="15"/>
  <c r="B107" i="15"/>
  <c r="F106" i="15"/>
  <c r="E106" i="15"/>
  <c r="D106" i="15"/>
  <c r="C106" i="15"/>
  <c r="B106" i="15"/>
  <c r="F105" i="15"/>
  <c r="E105" i="15"/>
  <c r="D105" i="15"/>
  <c r="C105" i="15"/>
  <c r="B105" i="15"/>
  <c r="F104" i="15"/>
  <c r="E104" i="15"/>
  <c r="D104" i="15"/>
  <c r="C104" i="15"/>
  <c r="B104" i="15"/>
  <c r="F103" i="15"/>
  <c r="E103" i="15"/>
  <c r="D103" i="15"/>
  <c r="C103" i="15"/>
  <c r="B103" i="15"/>
  <c r="F102" i="15"/>
  <c r="E102" i="15"/>
  <c r="D102" i="15"/>
  <c r="C102" i="15"/>
  <c r="B102" i="15"/>
  <c r="F101" i="15"/>
  <c r="E101" i="15"/>
  <c r="D101" i="15"/>
  <c r="C101" i="15"/>
  <c r="B101" i="15"/>
  <c r="F100" i="15"/>
  <c r="E100" i="15"/>
  <c r="D100" i="15"/>
  <c r="C100" i="15"/>
  <c r="B100" i="15"/>
  <c r="F99" i="15"/>
  <c r="E99" i="15"/>
  <c r="D99" i="15"/>
  <c r="C99" i="15"/>
  <c r="B99" i="15"/>
  <c r="F98" i="15"/>
  <c r="E98" i="15"/>
  <c r="D98" i="15"/>
  <c r="C98" i="15"/>
  <c r="B98" i="15"/>
  <c r="F97" i="15"/>
  <c r="E97" i="15"/>
  <c r="D97" i="15"/>
  <c r="C97" i="15"/>
  <c r="B97" i="15"/>
  <c r="F96" i="15"/>
  <c r="E96" i="15"/>
  <c r="D96" i="15"/>
  <c r="C96" i="15"/>
  <c r="B96" i="15"/>
  <c r="F95" i="15"/>
  <c r="E95" i="15"/>
  <c r="D95" i="15"/>
  <c r="C95" i="15"/>
  <c r="B95" i="15"/>
  <c r="F94" i="15"/>
  <c r="E94" i="15"/>
  <c r="D94" i="15"/>
  <c r="C94" i="15"/>
  <c r="B94" i="15"/>
  <c r="F93" i="15"/>
  <c r="E93" i="15"/>
  <c r="D93" i="15"/>
  <c r="C93" i="15"/>
  <c r="B93" i="15"/>
  <c r="F92" i="15"/>
  <c r="E92" i="15"/>
  <c r="D92" i="15"/>
  <c r="C92" i="15"/>
  <c r="B92" i="15"/>
  <c r="F91" i="15"/>
  <c r="E91" i="15"/>
  <c r="D91" i="15"/>
  <c r="C91" i="15"/>
  <c r="B91" i="15"/>
  <c r="F90" i="15"/>
  <c r="E90" i="15"/>
  <c r="D90" i="15"/>
  <c r="C90" i="15"/>
  <c r="B90" i="15"/>
  <c r="F89" i="15"/>
  <c r="E89" i="15"/>
  <c r="D89" i="15"/>
  <c r="C89" i="15"/>
  <c r="B89" i="15"/>
  <c r="F88" i="15"/>
  <c r="E88" i="15"/>
  <c r="D88" i="15"/>
  <c r="C88" i="15"/>
  <c r="B88" i="15"/>
  <c r="F87" i="15"/>
  <c r="E87" i="15"/>
  <c r="D87" i="15"/>
  <c r="C87" i="15"/>
  <c r="B87" i="15"/>
  <c r="F86" i="15"/>
  <c r="E86" i="15"/>
  <c r="D86" i="15"/>
  <c r="C86" i="15"/>
  <c r="B86" i="15"/>
  <c r="F85" i="15"/>
  <c r="E85" i="15"/>
  <c r="D85" i="15"/>
  <c r="C85" i="15"/>
  <c r="B85" i="15"/>
  <c r="F84" i="15"/>
  <c r="E84" i="15"/>
  <c r="D84" i="15"/>
  <c r="C84" i="15"/>
  <c r="B84" i="15"/>
  <c r="F83" i="15"/>
  <c r="E83" i="15"/>
  <c r="D83" i="15"/>
  <c r="C83" i="15"/>
  <c r="B83" i="15"/>
  <c r="F82" i="15"/>
  <c r="E82" i="15"/>
  <c r="D82" i="15"/>
  <c r="C82" i="15"/>
  <c r="B82" i="15"/>
  <c r="F81" i="15"/>
  <c r="E81" i="15"/>
  <c r="D81" i="15"/>
  <c r="C81" i="15"/>
  <c r="B81" i="15"/>
  <c r="F80" i="15"/>
  <c r="E80" i="15"/>
  <c r="D80" i="15"/>
  <c r="C80" i="15"/>
  <c r="B80" i="15"/>
  <c r="F79" i="15"/>
  <c r="E79" i="15"/>
  <c r="D79" i="15"/>
  <c r="C79" i="15"/>
  <c r="B79" i="15"/>
  <c r="F78" i="15"/>
  <c r="E78" i="15"/>
  <c r="D78" i="15"/>
  <c r="C78" i="15"/>
  <c r="B78" i="15"/>
  <c r="F77" i="15"/>
  <c r="E77" i="15"/>
  <c r="D77" i="15"/>
  <c r="C77" i="15"/>
  <c r="B77" i="15"/>
  <c r="F76" i="15"/>
  <c r="E76" i="15"/>
  <c r="D76" i="15"/>
  <c r="C76" i="15"/>
  <c r="B76" i="15"/>
  <c r="F75" i="15"/>
  <c r="E75" i="15"/>
  <c r="D75" i="15"/>
  <c r="C75" i="15"/>
  <c r="B75" i="15"/>
  <c r="F74" i="15"/>
  <c r="E74" i="15"/>
  <c r="D74" i="15"/>
  <c r="C74" i="15"/>
  <c r="B74" i="15"/>
  <c r="F73" i="15"/>
  <c r="E73" i="15"/>
  <c r="D73" i="15"/>
  <c r="C73" i="15"/>
  <c r="B73" i="15"/>
  <c r="F72" i="15"/>
  <c r="E72" i="15"/>
  <c r="D72" i="15"/>
  <c r="C72" i="15"/>
  <c r="B72" i="15"/>
  <c r="F71" i="15"/>
  <c r="E71" i="15"/>
  <c r="D71" i="15"/>
  <c r="C71" i="15"/>
  <c r="B71" i="15"/>
  <c r="F70" i="15"/>
  <c r="E70" i="15"/>
  <c r="D70" i="15"/>
  <c r="C70" i="15"/>
  <c r="B70" i="15"/>
  <c r="F69" i="15"/>
  <c r="E69" i="15"/>
  <c r="D69" i="15"/>
  <c r="C69" i="15"/>
  <c r="B69" i="15"/>
  <c r="F68" i="15"/>
  <c r="E68" i="15"/>
  <c r="D68" i="15"/>
  <c r="C68" i="15"/>
  <c r="B68" i="15"/>
  <c r="F67" i="15"/>
  <c r="E67" i="15"/>
  <c r="D67" i="15"/>
  <c r="C67" i="15"/>
  <c r="B67" i="15"/>
  <c r="F66" i="15"/>
  <c r="E66" i="15"/>
  <c r="D66" i="15"/>
  <c r="C66" i="15"/>
  <c r="B66" i="15"/>
  <c r="F65" i="15"/>
  <c r="E65" i="15"/>
  <c r="D65" i="15"/>
  <c r="C65" i="15"/>
  <c r="B65" i="15"/>
  <c r="F64" i="15"/>
  <c r="E64" i="15"/>
  <c r="D64" i="15"/>
  <c r="C64" i="15"/>
  <c r="B64" i="15"/>
  <c r="F63" i="15"/>
  <c r="E63" i="15"/>
  <c r="D63" i="15"/>
  <c r="C63" i="15"/>
  <c r="B63" i="15"/>
  <c r="F62" i="15"/>
  <c r="E62" i="15"/>
  <c r="D62" i="15"/>
  <c r="C62" i="15"/>
  <c r="B62" i="15"/>
  <c r="F61" i="15"/>
  <c r="E61" i="15"/>
  <c r="D61" i="15"/>
  <c r="C61" i="15"/>
  <c r="B61" i="15"/>
  <c r="F60" i="15"/>
  <c r="E60" i="15"/>
  <c r="D60" i="15"/>
  <c r="C60" i="15"/>
  <c r="B60" i="15"/>
  <c r="F59" i="15"/>
  <c r="E59" i="15"/>
  <c r="D59" i="15"/>
  <c r="C59" i="15"/>
  <c r="B59" i="15"/>
  <c r="F58" i="15"/>
  <c r="E58" i="15"/>
  <c r="D58" i="15"/>
  <c r="C58" i="15"/>
  <c r="B58" i="15"/>
  <c r="F57" i="15"/>
  <c r="E57" i="15"/>
  <c r="D57" i="15"/>
  <c r="C57" i="15"/>
  <c r="B57" i="15"/>
  <c r="F56" i="15"/>
  <c r="E56" i="15"/>
  <c r="D56" i="15"/>
  <c r="C56" i="15"/>
  <c r="B56" i="15"/>
  <c r="F55" i="15"/>
  <c r="N61" i="16"/>
  <c r="E55" i="15"/>
  <c r="C58" i="14"/>
  <c r="D55" i="15"/>
  <c r="I58" i="14"/>
  <c r="C55" i="15"/>
  <c r="B55" i="15"/>
  <c r="F54" i="15"/>
  <c r="N60" i="16"/>
  <c r="E54" i="15"/>
  <c r="C57" i="14"/>
  <c r="D54" i="15"/>
  <c r="I57" i="14"/>
  <c r="C54" i="15"/>
  <c r="B54" i="15"/>
  <c r="F53" i="15"/>
  <c r="E53" i="15"/>
  <c r="D53" i="15"/>
  <c r="C53" i="15"/>
  <c r="B53" i="15"/>
  <c r="F52" i="15"/>
  <c r="E52" i="15"/>
  <c r="D52" i="15"/>
  <c r="C52" i="15"/>
  <c r="B52" i="15"/>
  <c r="F51" i="15"/>
  <c r="E51" i="15"/>
  <c r="D51" i="15"/>
  <c r="C51" i="15"/>
  <c r="B51" i="15"/>
  <c r="F50" i="15"/>
  <c r="E50" i="15"/>
  <c r="D50" i="15"/>
  <c r="C50" i="15"/>
  <c r="B50" i="15"/>
  <c r="F49" i="15"/>
  <c r="E49" i="15"/>
  <c r="D49" i="15"/>
  <c r="C49" i="15"/>
  <c r="B49" i="15"/>
  <c r="F48" i="15"/>
  <c r="E48" i="15"/>
  <c r="D48" i="15"/>
  <c r="C48" i="15"/>
  <c r="B48" i="15"/>
  <c r="F47" i="15"/>
  <c r="E47" i="15"/>
  <c r="D47" i="15"/>
  <c r="C47" i="15"/>
  <c r="B47" i="15"/>
  <c r="F46" i="15"/>
  <c r="E46" i="15"/>
  <c r="D46" i="15"/>
  <c r="C46" i="15"/>
  <c r="B46" i="15"/>
  <c r="F45" i="15"/>
  <c r="E45" i="15"/>
  <c r="D45" i="15"/>
  <c r="C45" i="15"/>
  <c r="B45" i="15"/>
  <c r="F44" i="15"/>
  <c r="E44" i="15"/>
  <c r="D44" i="15"/>
  <c r="C44" i="15"/>
  <c r="B44" i="15"/>
  <c r="F43" i="15"/>
  <c r="E43" i="15"/>
  <c r="D43" i="15"/>
  <c r="C43" i="15"/>
  <c r="B43" i="15"/>
  <c r="F42" i="15"/>
  <c r="E42" i="15"/>
  <c r="D42" i="15"/>
  <c r="C42" i="15"/>
  <c r="B42" i="15"/>
  <c r="F41" i="15"/>
  <c r="E41" i="15"/>
  <c r="D41" i="15"/>
  <c r="C41" i="15"/>
  <c r="B41" i="15"/>
  <c r="F40" i="15"/>
  <c r="E40" i="15"/>
  <c r="D40" i="15"/>
  <c r="C40" i="15"/>
  <c r="B40" i="15"/>
  <c r="F39" i="15"/>
  <c r="E39" i="15"/>
  <c r="D39" i="15"/>
  <c r="C39" i="15"/>
  <c r="B39" i="15"/>
  <c r="F38" i="15"/>
  <c r="E38" i="15"/>
  <c r="D38" i="15"/>
  <c r="C38" i="15"/>
  <c r="B38" i="15"/>
  <c r="F37" i="15"/>
  <c r="E37" i="15"/>
  <c r="D37" i="15"/>
  <c r="C37" i="15"/>
  <c r="B37" i="15"/>
  <c r="F36" i="15"/>
  <c r="E36" i="15"/>
  <c r="D36" i="15"/>
  <c r="C36" i="15"/>
  <c r="B36" i="15"/>
  <c r="F35" i="15"/>
  <c r="E35" i="15"/>
  <c r="D35" i="15"/>
  <c r="C35" i="15"/>
  <c r="B35" i="15"/>
  <c r="F34" i="15"/>
  <c r="E34" i="15"/>
  <c r="D34" i="15"/>
  <c r="C34" i="15"/>
  <c r="B34" i="15"/>
  <c r="F33" i="15"/>
  <c r="E33" i="15"/>
  <c r="D33" i="15"/>
  <c r="C33" i="15"/>
  <c r="B33" i="15"/>
  <c r="F32" i="15"/>
  <c r="E32" i="15"/>
  <c r="D32" i="15"/>
  <c r="C32" i="15"/>
  <c r="B32" i="15"/>
  <c r="F31" i="15"/>
  <c r="E31" i="15"/>
  <c r="D31" i="15"/>
  <c r="C31" i="15"/>
  <c r="B31" i="15"/>
  <c r="F30" i="15"/>
  <c r="E30" i="15"/>
  <c r="D30" i="15"/>
  <c r="C30" i="15"/>
  <c r="B30" i="15"/>
  <c r="F29" i="15"/>
  <c r="E29" i="15"/>
  <c r="D29" i="15"/>
  <c r="C29" i="15"/>
  <c r="B29" i="15"/>
  <c r="F28" i="15"/>
  <c r="E28" i="15"/>
  <c r="D28" i="15"/>
  <c r="C28" i="15"/>
  <c r="B28" i="15"/>
  <c r="F27" i="15"/>
  <c r="E27" i="15"/>
  <c r="D27" i="15"/>
  <c r="C27" i="15"/>
  <c r="B27" i="15"/>
  <c r="F26" i="15"/>
  <c r="E26" i="15"/>
  <c r="D26" i="15"/>
  <c r="C26" i="15"/>
  <c r="B26" i="15"/>
  <c r="F25" i="15"/>
  <c r="E25" i="15"/>
  <c r="D25" i="15"/>
  <c r="C25" i="15"/>
  <c r="B25" i="15"/>
  <c r="F24" i="15"/>
  <c r="E24" i="15"/>
  <c r="D24" i="15"/>
  <c r="C24" i="15"/>
  <c r="B24" i="15"/>
  <c r="F23" i="15"/>
  <c r="E23" i="15"/>
  <c r="D23" i="15"/>
  <c r="C23" i="15"/>
  <c r="B23" i="15"/>
  <c r="F22" i="15"/>
  <c r="E22" i="15"/>
  <c r="D22" i="15"/>
  <c r="C22" i="15"/>
  <c r="B22" i="15"/>
  <c r="F21" i="15"/>
  <c r="E21" i="15"/>
  <c r="D21" i="15"/>
  <c r="C21" i="15"/>
  <c r="B21" i="15"/>
  <c r="F20" i="15"/>
  <c r="E20" i="15"/>
  <c r="D20" i="15"/>
  <c r="C20" i="15"/>
  <c r="B20" i="15"/>
  <c r="F19" i="15"/>
  <c r="E19" i="15"/>
  <c r="D19" i="15"/>
  <c r="C19" i="15"/>
  <c r="B19" i="15"/>
  <c r="F18" i="15"/>
  <c r="E18" i="15"/>
  <c r="D18" i="15"/>
  <c r="C18" i="15"/>
  <c r="B18" i="15"/>
  <c r="F17" i="15"/>
  <c r="E17" i="15"/>
  <c r="D17" i="15"/>
  <c r="C17" i="15"/>
  <c r="B17" i="15"/>
  <c r="F16" i="15"/>
  <c r="E16" i="15"/>
  <c r="D16" i="15"/>
  <c r="C16" i="15"/>
  <c r="B16" i="15"/>
  <c r="F15" i="15"/>
  <c r="E15" i="15"/>
  <c r="D15" i="15"/>
  <c r="C15" i="15"/>
  <c r="B15" i="15"/>
  <c r="F14" i="15"/>
  <c r="E14" i="15"/>
  <c r="D14" i="15"/>
  <c r="C14" i="15"/>
  <c r="B14" i="15"/>
  <c r="F13" i="15"/>
  <c r="E13" i="15"/>
  <c r="D13" i="15"/>
  <c r="C13" i="15"/>
  <c r="B13" i="15"/>
  <c r="F12" i="15"/>
  <c r="E12" i="15"/>
  <c r="D12" i="15"/>
  <c r="C12" i="15"/>
  <c r="B12" i="15"/>
  <c r="F11" i="15"/>
  <c r="E11" i="15"/>
  <c r="D11" i="15"/>
  <c r="C11" i="15"/>
  <c r="B11" i="15"/>
  <c r="F10" i="15"/>
  <c r="E10" i="15"/>
  <c r="D10" i="15"/>
  <c r="C10" i="15"/>
  <c r="B10" i="15"/>
  <c r="F9" i="15"/>
  <c r="E9" i="15"/>
  <c r="D9" i="15"/>
  <c r="C9" i="15"/>
  <c r="B9" i="15"/>
  <c r="F8" i="15"/>
  <c r="E8" i="15"/>
  <c r="D8" i="15"/>
  <c r="C8" i="15"/>
  <c r="B8" i="15"/>
  <c r="F7" i="15"/>
  <c r="E7" i="15"/>
  <c r="D7" i="15"/>
  <c r="C7" i="15"/>
  <c r="B7" i="15"/>
  <c r="F6" i="15"/>
  <c r="E6" i="15"/>
  <c r="D6" i="15"/>
  <c r="C6" i="15"/>
  <c r="B6" i="15"/>
  <c r="A112" i="23"/>
  <c r="A113" i="23"/>
  <c r="A114" i="23"/>
  <c r="A115" i="23"/>
  <c r="A116" i="23"/>
  <c r="A117" i="23"/>
  <c r="A118" i="23"/>
  <c r="A119" i="23"/>
  <c r="A120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10" i="23"/>
  <c r="A11" i="23"/>
  <c r="A12" i="23"/>
  <c r="I26" i="18"/>
  <c r="I25" i="18"/>
  <c r="B13" i="12"/>
  <c r="D13" i="12"/>
  <c r="H13" i="12"/>
  <c r="B12" i="12"/>
  <c r="Q10" i="12"/>
  <c r="Q11" i="12"/>
  <c r="Q12" i="12"/>
  <c r="D12" i="12"/>
  <c r="H12" i="12"/>
  <c r="B11" i="12"/>
  <c r="D11" i="12"/>
  <c r="H11" i="12"/>
  <c r="B10" i="12"/>
  <c r="D10" i="12"/>
  <c r="H10" i="12"/>
  <c r="B9" i="12"/>
  <c r="D9" i="12"/>
  <c r="H9" i="12"/>
  <c r="C26" i="18"/>
  <c r="B26" i="18"/>
  <c r="C25" i="18"/>
  <c r="B25" i="18"/>
  <c r="B20" i="12"/>
  <c r="B19" i="12"/>
  <c r="B18" i="12"/>
  <c r="B17" i="12"/>
  <c r="B16" i="12"/>
  <c r="B15" i="12"/>
  <c r="B14" i="12"/>
  <c r="B22" i="12"/>
  <c r="B23" i="12"/>
  <c r="D23" i="12"/>
  <c r="B21" i="12"/>
  <c r="B30" i="12"/>
  <c r="D30" i="12"/>
  <c r="E30" i="12"/>
  <c r="G30" i="12"/>
  <c r="B29" i="12"/>
  <c r="D29" i="12"/>
  <c r="H29" i="12"/>
  <c r="B28" i="12"/>
  <c r="D28" i="12"/>
  <c r="E28" i="12"/>
  <c r="G28" i="12"/>
  <c r="D22" i="12"/>
  <c r="D21" i="12"/>
  <c r="D20" i="12"/>
  <c r="D19" i="12"/>
  <c r="D17" i="12"/>
  <c r="Q18" i="12"/>
  <c r="D18" i="12"/>
  <c r="Q14" i="12"/>
  <c r="D14" i="12"/>
  <c r="P21" i="12"/>
  <c r="P20" i="12"/>
  <c r="P19" i="12"/>
  <c r="P18" i="12"/>
  <c r="P17" i="12"/>
  <c r="P16" i="12"/>
  <c r="P15" i="12"/>
  <c r="P14" i="12"/>
  <c r="E11" i="12"/>
  <c r="G11" i="12"/>
  <c r="E10" i="12"/>
  <c r="G10" i="12"/>
  <c r="J28" i="12"/>
  <c r="K23" i="12"/>
  <c r="K22" i="12"/>
  <c r="K21" i="12"/>
  <c r="K20" i="12"/>
  <c r="K19" i="12"/>
  <c r="K18" i="12"/>
  <c r="J23" i="12"/>
  <c r="J22" i="12"/>
  <c r="J21" i="12"/>
  <c r="J20" i="12"/>
  <c r="J19" i="12"/>
  <c r="J18" i="12"/>
  <c r="K33" i="12"/>
  <c r="K32" i="12"/>
  <c r="K31" i="12"/>
  <c r="K30" i="12"/>
  <c r="K29" i="12"/>
  <c r="K28" i="12"/>
  <c r="K27" i="12"/>
  <c r="K26" i="12"/>
  <c r="K25" i="12"/>
  <c r="K24" i="12"/>
  <c r="B33" i="12"/>
  <c r="D33" i="12"/>
  <c r="B32" i="12"/>
  <c r="D32" i="12"/>
  <c r="B31" i="12"/>
  <c r="D31" i="12"/>
  <c r="C30" i="12"/>
  <c r="J29" i="12"/>
  <c r="C28" i="12"/>
  <c r="B27" i="12"/>
  <c r="D27" i="12"/>
  <c r="B26" i="12"/>
  <c r="D26" i="12"/>
  <c r="B25" i="12"/>
  <c r="D25" i="12"/>
  <c r="B24" i="12"/>
  <c r="D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B13" i="22"/>
  <c r="I13" i="22"/>
  <c r="Q13" i="22"/>
  <c r="S13" i="22"/>
  <c r="B14" i="22"/>
  <c r="I14" i="22"/>
  <c r="Q14" i="22"/>
  <c r="S14" i="22"/>
  <c r="B15" i="22"/>
  <c r="I15" i="22"/>
  <c r="Q15" i="22"/>
  <c r="S15" i="22"/>
  <c r="B16" i="22"/>
  <c r="I16" i="22"/>
  <c r="Q16" i="22"/>
  <c r="S16" i="22"/>
  <c r="B17" i="22"/>
  <c r="I17" i="22"/>
  <c r="Q17" i="22"/>
  <c r="S17" i="22"/>
  <c r="B18" i="22"/>
  <c r="I18" i="22"/>
  <c r="Q18" i="22"/>
  <c r="S18" i="22"/>
  <c r="B19" i="22"/>
  <c r="I19" i="22"/>
  <c r="Q19" i="22"/>
  <c r="S19" i="22"/>
  <c r="B20" i="22"/>
  <c r="I20" i="22"/>
  <c r="Q20" i="22"/>
  <c r="S20" i="22"/>
  <c r="B21" i="22"/>
  <c r="I21" i="22"/>
  <c r="Q21" i="22"/>
  <c r="S21" i="22"/>
  <c r="B22" i="22"/>
  <c r="I22" i="22"/>
  <c r="Q22" i="22"/>
  <c r="S22" i="22"/>
  <c r="B23" i="22"/>
  <c r="I23" i="22"/>
  <c r="Q23" i="22"/>
  <c r="S23" i="22"/>
  <c r="B24" i="22"/>
  <c r="I24" i="22"/>
  <c r="Q24" i="22"/>
  <c r="S24" i="22"/>
  <c r="B25" i="22"/>
  <c r="I25" i="22"/>
  <c r="Q25" i="22"/>
  <c r="S25" i="22"/>
  <c r="B26" i="22"/>
  <c r="I26" i="22"/>
  <c r="Q26" i="22"/>
  <c r="S26" i="22"/>
  <c r="B27" i="22"/>
  <c r="I27" i="22"/>
  <c r="Q27" i="22"/>
  <c r="S27" i="22"/>
  <c r="B28" i="22"/>
  <c r="I28" i="22"/>
  <c r="Q28" i="22"/>
  <c r="S28" i="22"/>
  <c r="B29" i="22"/>
  <c r="I29" i="22"/>
  <c r="Q29" i="22"/>
  <c r="S29" i="22"/>
  <c r="B30" i="22"/>
  <c r="I30" i="22"/>
  <c r="Q30" i="22"/>
  <c r="S30" i="22"/>
  <c r="B31" i="22"/>
  <c r="I31" i="22"/>
  <c r="Q31" i="22"/>
  <c r="S31" i="22"/>
  <c r="B32" i="22"/>
  <c r="I32" i="22"/>
  <c r="Q32" i="22"/>
  <c r="S32" i="22"/>
  <c r="B33" i="22"/>
  <c r="I33" i="22"/>
  <c r="Q33" i="22"/>
  <c r="S33" i="22"/>
  <c r="B34" i="22"/>
  <c r="I34" i="22"/>
  <c r="Q34" i="22"/>
  <c r="S34" i="22"/>
  <c r="B35" i="22"/>
  <c r="I35" i="22"/>
  <c r="Q35" i="22"/>
  <c r="S35" i="22"/>
  <c r="B36" i="22"/>
  <c r="I36" i="22"/>
  <c r="Q36" i="22"/>
  <c r="S36" i="22"/>
  <c r="B37" i="22"/>
  <c r="I37" i="22"/>
  <c r="Q37" i="22"/>
  <c r="S37" i="22"/>
  <c r="B38" i="22"/>
  <c r="I38" i="22"/>
  <c r="Q38" i="22"/>
  <c r="S38" i="22"/>
  <c r="B39" i="22"/>
  <c r="I39" i="22"/>
  <c r="Q39" i="22"/>
  <c r="S39" i="22"/>
  <c r="B40" i="22"/>
  <c r="I40" i="22"/>
  <c r="Q40" i="22"/>
  <c r="S40" i="22"/>
  <c r="B41" i="22"/>
  <c r="I41" i="22"/>
  <c r="Q41" i="22"/>
  <c r="S41" i="22"/>
  <c r="B42" i="22"/>
  <c r="I42" i="22"/>
  <c r="Q42" i="22"/>
  <c r="S42" i="22"/>
  <c r="B43" i="22"/>
  <c r="I43" i="22"/>
  <c r="Q43" i="22"/>
  <c r="S43" i="22"/>
  <c r="B44" i="22"/>
  <c r="I44" i="22"/>
  <c r="Q44" i="22"/>
  <c r="S44" i="22"/>
  <c r="B45" i="22"/>
  <c r="I45" i="22"/>
  <c r="Q45" i="22"/>
  <c r="S45" i="22"/>
  <c r="B46" i="22"/>
  <c r="I46" i="22"/>
  <c r="Q46" i="22"/>
  <c r="S46" i="22"/>
  <c r="B47" i="22"/>
  <c r="I47" i="22"/>
  <c r="Q47" i="22"/>
  <c r="S47" i="22"/>
  <c r="B48" i="22"/>
  <c r="I48" i="22"/>
  <c r="Q48" i="22"/>
  <c r="S48" i="22"/>
  <c r="B49" i="22"/>
  <c r="I49" i="22"/>
  <c r="Q49" i="22"/>
  <c r="S49" i="22"/>
  <c r="B50" i="22"/>
  <c r="I50" i="22"/>
  <c r="Q50" i="22"/>
  <c r="S50" i="22"/>
  <c r="B51" i="22"/>
  <c r="I51" i="22"/>
  <c r="Q51" i="22"/>
  <c r="S51" i="22"/>
  <c r="B52" i="22"/>
  <c r="I52" i="22"/>
  <c r="Q52" i="22"/>
  <c r="S52" i="22"/>
  <c r="B53" i="22"/>
  <c r="I53" i="22"/>
  <c r="Q53" i="22"/>
  <c r="S53" i="22"/>
  <c r="B54" i="22"/>
  <c r="I54" i="22"/>
  <c r="Q54" i="22"/>
  <c r="S54" i="22"/>
  <c r="B55" i="22"/>
  <c r="I55" i="22"/>
  <c r="Q55" i="22"/>
  <c r="S55" i="22"/>
  <c r="B56" i="22"/>
  <c r="I56" i="22"/>
  <c r="Q56" i="22"/>
  <c r="S56" i="22"/>
  <c r="B57" i="22"/>
  <c r="I57" i="22"/>
  <c r="Q57" i="22"/>
  <c r="S57" i="22"/>
  <c r="B58" i="22"/>
  <c r="I58" i="22"/>
  <c r="Q58" i="22"/>
  <c r="S58" i="22"/>
  <c r="B59" i="22"/>
  <c r="I59" i="22"/>
  <c r="Q59" i="22"/>
  <c r="S59" i="22"/>
  <c r="B60" i="22"/>
  <c r="I60" i="22"/>
  <c r="Q60" i="22"/>
  <c r="S60" i="22"/>
  <c r="B61" i="22"/>
  <c r="I61" i="22"/>
  <c r="Q61" i="22"/>
  <c r="S61" i="22"/>
  <c r="B62" i="22"/>
  <c r="I62" i="22"/>
  <c r="Q62" i="22"/>
  <c r="S62" i="22"/>
  <c r="B63" i="22"/>
  <c r="I63" i="22"/>
  <c r="Q63" i="22"/>
  <c r="S63" i="22"/>
  <c r="B64" i="22"/>
  <c r="I64" i="22"/>
  <c r="Q64" i="22"/>
  <c r="S64" i="22"/>
  <c r="B65" i="22"/>
  <c r="I65" i="22"/>
  <c r="Q65" i="22"/>
  <c r="S65" i="22"/>
  <c r="B66" i="22"/>
  <c r="I66" i="22"/>
  <c r="Q66" i="22"/>
  <c r="S66" i="22"/>
  <c r="B67" i="22"/>
  <c r="I67" i="22"/>
  <c r="Q67" i="22"/>
  <c r="S67" i="22"/>
  <c r="B68" i="22"/>
  <c r="I68" i="22"/>
  <c r="Q68" i="22"/>
  <c r="S68" i="22"/>
  <c r="B69" i="22"/>
  <c r="I69" i="22"/>
  <c r="Q69" i="22"/>
  <c r="S69" i="22"/>
  <c r="B70" i="22"/>
  <c r="I70" i="22"/>
  <c r="Q70" i="22"/>
  <c r="S70" i="22"/>
  <c r="B71" i="22"/>
  <c r="I71" i="22"/>
  <c r="Q71" i="22"/>
  <c r="S71" i="22"/>
  <c r="B72" i="22"/>
  <c r="I72" i="22"/>
  <c r="Q72" i="22"/>
  <c r="S72" i="22"/>
  <c r="B73" i="22"/>
  <c r="I73" i="22"/>
  <c r="Q73" i="22"/>
  <c r="S73" i="22"/>
  <c r="B74" i="22"/>
  <c r="I74" i="22"/>
  <c r="Q74" i="22"/>
  <c r="S74" i="22"/>
  <c r="B75" i="22"/>
  <c r="I75" i="22"/>
  <c r="Q75" i="22"/>
  <c r="S75" i="22"/>
  <c r="B76" i="22"/>
  <c r="I76" i="22"/>
  <c r="Q76" i="22"/>
  <c r="S76" i="22"/>
  <c r="B77" i="22"/>
  <c r="I77" i="22"/>
  <c r="Q77" i="22"/>
  <c r="S77" i="22"/>
  <c r="B78" i="22"/>
  <c r="I78" i="22"/>
  <c r="Q78" i="22"/>
  <c r="S78" i="22"/>
  <c r="B79" i="22"/>
  <c r="I79" i="22"/>
  <c r="Q79" i="22"/>
  <c r="S79" i="22"/>
  <c r="B80" i="22"/>
  <c r="I80" i="22"/>
  <c r="Q80" i="22"/>
  <c r="S80" i="22"/>
  <c r="B81" i="22"/>
  <c r="I81" i="22"/>
  <c r="Q81" i="22"/>
  <c r="S81" i="22"/>
  <c r="B82" i="22"/>
  <c r="I82" i="22"/>
  <c r="Q82" i="22"/>
  <c r="S82" i="22"/>
  <c r="B83" i="22"/>
  <c r="I83" i="22"/>
  <c r="Q83" i="22"/>
  <c r="S83" i="22"/>
  <c r="B84" i="22"/>
  <c r="I84" i="22"/>
  <c r="Q84" i="22"/>
  <c r="S84" i="22"/>
  <c r="B85" i="22"/>
  <c r="I85" i="22"/>
  <c r="Q85" i="22"/>
  <c r="S85" i="22"/>
  <c r="B86" i="22"/>
  <c r="I86" i="22"/>
  <c r="Q86" i="22"/>
  <c r="S86" i="22"/>
  <c r="B87" i="22"/>
  <c r="I87" i="22"/>
  <c r="Q87" i="22"/>
  <c r="S87" i="22"/>
  <c r="B88" i="22"/>
  <c r="I88" i="22"/>
  <c r="Q88" i="22"/>
  <c r="S88" i="22"/>
  <c r="B89" i="22"/>
  <c r="I89" i="22"/>
  <c r="Q89" i="22"/>
  <c r="S89" i="22"/>
  <c r="B90" i="22"/>
  <c r="I90" i="22"/>
  <c r="Q90" i="22"/>
  <c r="S90" i="22"/>
  <c r="B91" i="22"/>
  <c r="I91" i="22"/>
  <c r="Q91" i="22"/>
  <c r="S91" i="22"/>
  <c r="B92" i="22"/>
  <c r="I92" i="22"/>
  <c r="Q92" i="22"/>
  <c r="S92" i="22"/>
  <c r="B93" i="22"/>
  <c r="I93" i="22"/>
  <c r="Q93" i="22"/>
  <c r="S93" i="22"/>
  <c r="B94" i="22"/>
  <c r="I94" i="22"/>
  <c r="Q94" i="22"/>
  <c r="S94" i="22"/>
  <c r="B95" i="22"/>
  <c r="I95" i="22"/>
  <c r="Q95" i="22"/>
  <c r="S95" i="22"/>
  <c r="B96" i="22"/>
  <c r="I96" i="22"/>
  <c r="Q96" i="22"/>
  <c r="S96" i="22"/>
  <c r="B97" i="22"/>
  <c r="I97" i="22"/>
  <c r="Q97" i="22"/>
  <c r="S97" i="22"/>
  <c r="B98" i="22"/>
  <c r="I98" i="22"/>
  <c r="Q98" i="22"/>
  <c r="S98" i="22"/>
  <c r="B99" i="22"/>
  <c r="I99" i="22"/>
  <c r="Q99" i="22"/>
  <c r="S99" i="22"/>
  <c r="B100" i="22"/>
  <c r="I100" i="22"/>
  <c r="Q100" i="22"/>
  <c r="S100" i="22"/>
  <c r="B101" i="22"/>
  <c r="I101" i="22"/>
  <c r="Q101" i="22"/>
  <c r="S101" i="22"/>
  <c r="B102" i="22"/>
  <c r="I102" i="22"/>
  <c r="Q102" i="22"/>
  <c r="S102" i="22"/>
  <c r="B103" i="22"/>
  <c r="I103" i="22"/>
  <c r="Q103" i="22"/>
  <c r="S103" i="22"/>
  <c r="B104" i="22"/>
  <c r="I104" i="22"/>
  <c r="Q104" i="22"/>
  <c r="S104" i="22"/>
  <c r="B105" i="22"/>
  <c r="I105" i="22"/>
  <c r="Q105" i="22"/>
  <c r="S105" i="22"/>
  <c r="B106" i="22"/>
  <c r="I106" i="22"/>
  <c r="Q106" i="22"/>
  <c r="S106" i="22"/>
  <c r="B107" i="22"/>
  <c r="I107" i="22"/>
  <c r="Q107" i="22"/>
  <c r="S107" i="22"/>
  <c r="B108" i="22"/>
  <c r="I108" i="22"/>
  <c r="Q108" i="22"/>
  <c r="S108" i="22"/>
  <c r="B109" i="22"/>
  <c r="I109" i="22"/>
  <c r="Q109" i="22"/>
  <c r="S109" i="22"/>
  <c r="B110" i="22"/>
  <c r="I110" i="22"/>
  <c r="Q110" i="22"/>
  <c r="S110" i="22"/>
  <c r="B111" i="22"/>
  <c r="I111" i="22"/>
  <c r="Q111" i="22"/>
  <c r="S111" i="22"/>
  <c r="B112" i="22"/>
  <c r="I112" i="22"/>
  <c r="Q112" i="22"/>
  <c r="S112" i="22"/>
  <c r="B113" i="22"/>
  <c r="I113" i="22"/>
  <c r="Q113" i="22"/>
  <c r="S113" i="22"/>
  <c r="B114" i="22"/>
  <c r="I114" i="22"/>
  <c r="Q114" i="22"/>
  <c r="S114" i="22"/>
  <c r="B115" i="22"/>
  <c r="I115" i="22"/>
  <c r="Q115" i="22"/>
  <c r="S115" i="22"/>
  <c r="B116" i="22"/>
  <c r="I116" i="22"/>
  <c r="Q116" i="22"/>
  <c r="S116" i="22"/>
  <c r="B117" i="22"/>
  <c r="I117" i="22"/>
  <c r="Q117" i="22"/>
  <c r="S117" i="22"/>
  <c r="B118" i="22"/>
  <c r="I118" i="22"/>
  <c r="Q118" i="22"/>
  <c r="S118" i="22"/>
  <c r="B119" i="22"/>
  <c r="I119" i="22"/>
  <c r="Q119" i="22"/>
  <c r="S119" i="22"/>
  <c r="B120" i="22"/>
  <c r="I120" i="22"/>
  <c r="Q120" i="22"/>
  <c r="S120" i="22"/>
  <c r="B121" i="22"/>
  <c r="I121" i="22"/>
  <c r="Q121" i="22"/>
  <c r="S121" i="22"/>
  <c r="B122" i="22"/>
  <c r="I122" i="22"/>
  <c r="Q122" i="22"/>
  <c r="S122" i="22"/>
  <c r="B123" i="22"/>
  <c r="I123" i="22"/>
  <c r="Q123" i="22"/>
  <c r="S123" i="22"/>
  <c r="B124" i="22"/>
  <c r="I124" i="22"/>
  <c r="Q124" i="22"/>
  <c r="S124" i="22"/>
  <c r="B125" i="22"/>
  <c r="I125" i="22"/>
  <c r="Q125" i="22"/>
  <c r="S125" i="22"/>
  <c r="B126" i="22"/>
  <c r="I126" i="22"/>
  <c r="Q126" i="22"/>
  <c r="S126" i="22"/>
  <c r="B127" i="22"/>
  <c r="I127" i="22"/>
  <c r="Q127" i="22"/>
  <c r="S127" i="22"/>
  <c r="B128" i="22"/>
  <c r="I128" i="22"/>
  <c r="Q128" i="22"/>
  <c r="S128" i="22"/>
  <c r="B129" i="22"/>
  <c r="I129" i="22"/>
  <c r="Q129" i="22"/>
  <c r="S129" i="22"/>
  <c r="B130" i="22"/>
  <c r="I130" i="22"/>
  <c r="Q130" i="22"/>
  <c r="S130" i="22"/>
  <c r="B131" i="22"/>
  <c r="I131" i="22"/>
  <c r="Q131" i="22"/>
  <c r="S131" i="22"/>
  <c r="B132" i="22"/>
  <c r="I132" i="22"/>
  <c r="Q132" i="22"/>
  <c r="S132" i="22"/>
  <c r="B133" i="22"/>
  <c r="I133" i="22"/>
  <c r="Q133" i="22"/>
  <c r="S133" i="22"/>
  <c r="B134" i="22"/>
  <c r="I134" i="22"/>
  <c r="Q134" i="22"/>
  <c r="S134" i="22"/>
  <c r="B135" i="22"/>
  <c r="I135" i="22"/>
  <c r="Q135" i="22"/>
  <c r="S135" i="22"/>
  <c r="B136" i="22"/>
  <c r="I136" i="22"/>
  <c r="Q136" i="22"/>
  <c r="S136" i="22"/>
  <c r="B137" i="22"/>
  <c r="I137" i="22"/>
  <c r="Q137" i="22"/>
  <c r="S137" i="22"/>
  <c r="B138" i="22"/>
  <c r="I138" i="22"/>
  <c r="Q138" i="22"/>
  <c r="S138" i="22"/>
  <c r="B139" i="22"/>
  <c r="I139" i="22"/>
  <c r="Q139" i="22"/>
  <c r="S139" i="22"/>
  <c r="B140" i="22"/>
  <c r="I140" i="22"/>
  <c r="Q140" i="22"/>
  <c r="S140" i="22"/>
  <c r="B141" i="22"/>
  <c r="I141" i="22"/>
  <c r="Q141" i="22"/>
  <c r="S141" i="22"/>
  <c r="B142" i="22"/>
  <c r="I142" i="22"/>
  <c r="Q142" i="22"/>
  <c r="S142" i="22"/>
  <c r="B143" i="22"/>
  <c r="I143" i="22"/>
  <c r="Q143" i="22"/>
  <c r="S143" i="22"/>
  <c r="B144" i="22"/>
  <c r="I144" i="22"/>
  <c r="Q144" i="22"/>
  <c r="S144" i="22"/>
  <c r="B145" i="22"/>
  <c r="I145" i="22"/>
  <c r="Q145" i="22"/>
  <c r="S145" i="22"/>
  <c r="B146" i="22"/>
  <c r="I146" i="22"/>
  <c r="Q146" i="22"/>
  <c r="S146" i="22"/>
  <c r="B147" i="22"/>
  <c r="I147" i="22"/>
  <c r="Q147" i="22"/>
  <c r="S147" i="22"/>
  <c r="B148" i="22"/>
  <c r="I148" i="22"/>
  <c r="Q148" i="22"/>
  <c r="S148" i="22"/>
  <c r="B149" i="22"/>
  <c r="I149" i="22"/>
  <c r="Q149" i="22"/>
  <c r="S149" i="22"/>
  <c r="B150" i="22"/>
  <c r="I150" i="22"/>
  <c r="Q150" i="22"/>
  <c r="S150" i="22"/>
  <c r="B151" i="22"/>
  <c r="I151" i="22"/>
  <c r="Q151" i="22"/>
  <c r="S151" i="22"/>
  <c r="B152" i="22"/>
  <c r="I152" i="22"/>
  <c r="Q152" i="22"/>
  <c r="S152" i="22"/>
  <c r="B153" i="22"/>
  <c r="I153" i="22"/>
  <c r="Q153" i="22"/>
  <c r="S153" i="22"/>
  <c r="B154" i="22"/>
  <c r="I154" i="22"/>
  <c r="Q154" i="22"/>
  <c r="S154" i="22"/>
  <c r="B155" i="22"/>
  <c r="I155" i="22"/>
  <c r="Q155" i="22"/>
  <c r="S155" i="22"/>
  <c r="B156" i="22"/>
  <c r="I156" i="22"/>
  <c r="Q156" i="22"/>
  <c r="S156" i="22"/>
  <c r="B157" i="22"/>
  <c r="I157" i="22"/>
  <c r="Q157" i="22"/>
  <c r="S157" i="22"/>
  <c r="B158" i="22"/>
  <c r="I158" i="22"/>
  <c r="Q158" i="22"/>
  <c r="S158" i="22"/>
  <c r="B159" i="22"/>
  <c r="I159" i="22"/>
  <c r="Q159" i="22"/>
  <c r="S159" i="22"/>
  <c r="B160" i="22"/>
  <c r="I160" i="22"/>
  <c r="Q160" i="22"/>
  <c r="S160" i="22"/>
  <c r="B161" i="22"/>
  <c r="I161" i="22"/>
  <c r="Q161" i="22"/>
  <c r="S161" i="22"/>
  <c r="B162" i="22"/>
  <c r="I162" i="22"/>
  <c r="Q162" i="22"/>
  <c r="S162" i="22"/>
  <c r="B163" i="22"/>
  <c r="I163" i="22"/>
  <c r="Q163" i="22"/>
  <c r="S163" i="22"/>
  <c r="B164" i="22"/>
  <c r="I164" i="22"/>
  <c r="Q164" i="22"/>
  <c r="S164" i="22"/>
  <c r="B165" i="22"/>
  <c r="I165" i="22"/>
  <c r="Q165" i="22"/>
  <c r="S165" i="22"/>
  <c r="B166" i="22"/>
  <c r="I166" i="22"/>
  <c r="Q166" i="22"/>
  <c r="S166" i="22"/>
  <c r="B167" i="22"/>
  <c r="I167" i="22"/>
  <c r="Q167" i="22"/>
  <c r="S167" i="22"/>
  <c r="B168" i="22"/>
  <c r="I168" i="22"/>
  <c r="Q168" i="22"/>
  <c r="S168" i="22"/>
  <c r="B169" i="22"/>
  <c r="I169" i="22"/>
  <c r="Q169" i="22"/>
  <c r="S169" i="22"/>
  <c r="E43" i="20"/>
  <c r="K43" i="20"/>
  <c r="E44" i="20"/>
  <c r="K44" i="20"/>
  <c r="E45" i="20"/>
  <c r="E7" i="18"/>
  <c r="E8" i="18"/>
  <c r="E9" i="18"/>
  <c r="G9" i="18"/>
  <c r="E10" i="18"/>
  <c r="E11" i="18"/>
  <c r="G11" i="18"/>
  <c r="E12" i="18"/>
  <c r="E13" i="18"/>
  <c r="E14" i="18"/>
  <c r="E15" i="18"/>
  <c r="E16" i="18"/>
  <c r="E31" i="18"/>
  <c r="E22" i="12"/>
  <c r="E21" i="12"/>
  <c r="E20" i="12"/>
  <c r="E17" i="18"/>
  <c r="E18" i="18"/>
  <c r="E19" i="18"/>
  <c r="G19" i="18"/>
  <c r="E32" i="18"/>
  <c r="E20" i="18"/>
  <c r="E25" i="18"/>
  <c r="E26" i="18"/>
  <c r="E34" i="18"/>
  <c r="E21" i="18"/>
  <c r="E22" i="18"/>
  <c r="E23" i="18"/>
  <c r="G23" i="18"/>
  <c r="E24" i="18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5" i="20"/>
  <c r="E13" i="12"/>
  <c r="G13" i="12"/>
  <c r="E9" i="12"/>
  <c r="G9" i="12"/>
  <c r="A14" i="18"/>
  <c r="A13" i="18"/>
  <c r="A12" i="18"/>
  <c r="A11" i="18"/>
  <c r="A10" i="18"/>
  <c r="A9" i="18"/>
  <c r="A8" i="18"/>
  <c r="A7" i="18"/>
  <c r="G7" i="18"/>
  <c r="H7" i="18"/>
  <c r="G8" i="18"/>
  <c r="H8" i="18"/>
  <c r="H9" i="18"/>
  <c r="G10" i="18"/>
  <c r="H10" i="18"/>
  <c r="H11" i="18"/>
  <c r="G12" i="18"/>
  <c r="H12" i="18"/>
  <c r="G13" i="18"/>
  <c r="H13" i="18"/>
  <c r="G14" i="18"/>
  <c r="H14" i="18"/>
  <c r="G15" i="18"/>
  <c r="H15" i="18"/>
  <c r="G16" i="18"/>
  <c r="H16" i="18"/>
  <c r="G17" i="18"/>
  <c r="H17" i="18"/>
  <c r="G18" i="18"/>
  <c r="H18" i="18"/>
  <c r="H19" i="18"/>
  <c r="G20" i="18"/>
  <c r="H20" i="18"/>
  <c r="G21" i="18"/>
  <c r="H21" i="18"/>
  <c r="G22" i="18"/>
  <c r="H22" i="18"/>
  <c r="H23" i="18"/>
  <c r="G24" i="18"/>
  <c r="H24" i="18"/>
  <c r="G25" i="18"/>
  <c r="H25" i="18"/>
  <c r="G26" i="18"/>
  <c r="H26" i="18"/>
  <c r="B60" i="16"/>
  <c r="L58" i="17"/>
  <c r="L57" i="17"/>
  <c r="B61" i="16"/>
  <c r="E60" i="16"/>
  <c r="C61" i="16"/>
  <c r="C60" i="16"/>
  <c r="F58" i="14"/>
  <c r="F57" i="14"/>
  <c r="A10" i="17"/>
  <c r="A11" i="17"/>
  <c r="A12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112" i="17"/>
  <c r="A113" i="17"/>
  <c r="A114" i="17"/>
  <c r="A115" i="17"/>
  <c r="A116" i="17"/>
  <c r="A117" i="17"/>
  <c r="A118" i="17"/>
  <c r="A119" i="17"/>
  <c r="A120" i="17"/>
  <c r="A13" i="16"/>
  <c r="A14" i="16"/>
  <c r="A15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115" i="16"/>
  <c r="A116" i="16"/>
  <c r="A117" i="16"/>
  <c r="A118" i="16"/>
  <c r="A119" i="16"/>
  <c r="A120" i="16"/>
  <c r="A121" i="16"/>
  <c r="A122" i="16"/>
  <c r="A123" i="16"/>
  <c r="A10" i="14"/>
  <c r="A11" i="14"/>
  <c r="A12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112" i="14"/>
  <c r="A113" i="14"/>
  <c r="A114" i="14"/>
  <c r="A115" i="14"/>
  <c r="A116" i="14"/>
  <c r="A117" i="14"/>
  <c r="A118" i="14"/>
  <c r="A119" i="14"/>
  <c r="A120" i="14"/>
  <c r="A7" i="15"/>
  <c r="A8" i="15"/>
  <c r="A9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109" i="15"/>
  <c r="A110" i="15"/>
  <c r="A111" i="15"/>
  <c r="A112" i="15"/>
  <c r="A113" i="15"/>
  <c r="A114" i="15"/>
  <c r="A115" i="15"/>
  <c r="A116" i="15"/>
  <c r="A117" i="15"/>
  <c r="A21" i="12"/>
  <c r="A20" i="12"/>
  <c r="A19" i="12"/>
  <c r="A18" i="12"/>
  <c r="A17" i="12"/>
  <c r="A16" i="12"/>
  <c r="A15" i="12"/>
  <c r="A14" i="12"/>
  <c r="E17" i="12"/>
  <c r="G17" i="12"/>
  <c r="H17" i="12"/>
  <c r="E19" i="12"/>
  <c r="G19" i="12"/>
  <c r="H19" i="12"/>
  <c r="G20" i="12"/>
  <c r="H20" i="12"/>
  <c r="G21" i="12"/>
  <c r="H21" i="12"/>
  <c r="G22" i="12"/>
  <c r="H22" i="12"/>
  <c r="C33" i="12"/>
  <c r="C24" i="12"/>
  <c r="C29" i="12"/>
  <c r="H30" i="12"/>
  <c r="H28" i="12"/>
  <c r="C32" i="12"/>
  <c r="E29" i="12"/>
  <c r="G29" i="12"/>
  <c r="C25" i="12"/>
  <c r="J30" i="12"/>
  <c r="Q15" i="12"/>
  <c r="Q16" i="12"/>
  <c r="D16" i="12"/>
  <c r="H24" i="12"/>
  <c r="E24" i="12"/>
  <c r="G24" i="12"/>
  <c r="E33" i="12"/>
  <c r="G33" i="12"/>
  <c r="H33" i="12"/>
  <c r="H27" i="12"/>
  <c r="E27" i="12"/>
  <c r="G27" i="12"/>
  <c r="H32" i="12"/>
  <c r="E32" i="12"/>
  <c r="G32" i="12"/>
  <c r="E18" i="12"/>
  <c r="G18" i="12"/>
  <c r="H18" i="12"/>
  <c r="H26" i="12"/>
  <c r="E26" i="12"/>
  <c r="G26" i="12"/>
  <c r="H14" i="12"/>
  <c r="E14" i="12"/>
  <c r="G14" i="12"/>
  <c r="H23" i="12"/>
  <c r="E23" i="12"/>
  <c r="G23" i="12"/>
  <c r="H25" i="12"/>
  <c r="E25" i="12"/>
  <c r="G25" i="12"/>
  <c r="H31" i="12"/>
  <c r="E31" i="12"/>
  <c r="G31" i="12"/>
  <c r="E33" i="18"/>
  <c r="C27" i="12"/>
  <c r="C31" i="12"/>
  <c r="E12" i="12"/>
  <c r="G12" i="12"/>
  <c r="J27" i="12"/>
  <c r="C26" i="12"/>
  <c r="J26" i="12"/>
  <c r="J25" i="12"/>
  <c r="J33" i="12"/>
  <c r="J24" i="12"/>
  <c r="J32" i="12"/>
  <c r="J31" i="12"/>
  <c r="H16" i="12"/>
  <c r="E16" i="12"/>
  <c r="G16" i="12"/>
  <c r="D15" i="12"/>
  <c r="E15" i="12"/>
  <c r="G15" i="12"/>
  <c r="H15" i="12"/>
</calcChain>
</file>

<file path=xl/sharedStrings.xml><?xml version="1.0" encoding="utf-8"?>
<sst xmlns="http://schemas.openxmlformats.org/spreadsheetml/2006/main" count="276" uniqueCount="148">
  <si>
    <t>All series are extracted from Piketty 2010 appendix table A12 (link broken on 8-2-2013)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</si>
  <si>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</si>
  <si>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</si>
  <si>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</si>
  <si>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</si>
  <si>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</si>
  <si>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</si>
  <si>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</si>
  <si>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</si>
  <si>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</si>
  <si>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</si>
  <si>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</si>
  <si>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</si>
  <si>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</si>
  <si>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</si>
  <si>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including corporate income taxes</t>
  </si>
  <si>
    <t>including distributed profits (interest &amp; dividend payments)</t>
  </si>
  <si>
    <t>including retained earnings</t>
  </si>
  <si>
    <t>including other corporate transfers</t>
  </si>
  <si>
    <t>memo: Wage share in gross corporate product</t>
  </si>
  <si>
    <t>memo: Gross profit share in gross corporate product</t>
  </si>
  <si>
    <t xml:space="preserve"> Corporate wages &amp; social contribut.</t>
  </si>
  <si>
    <t>Net corporate profits</t>
  </si>
  <si>
    <t>including distributed profits (net interest &amp; dividend)</t>
  </si>
  <si>
    <r>
      <t>% net corporate product Y</t>
    </r>
    <r>
      <rPr>
        <b/>
        <vertAlign val="subscript"/>
        <sz val="10"/>
        <rFont val="Arial"/>
        <family val="2"/>
      </rPr>
      <t>ct</t>
    </r>
  </si>
  <si>
    <r>
      <t>% national income Y</t>
    </r>
    <r>
      <rPr>
        <b/>
        <vertAlign val="subscript"/>
        <sz val="10"/>
        <rFont val="Arial"/>
        <family val="2"/>
      </rPr>
      <t>t</t>
    </r>
  </si>
  <si>
    <r>
      <t xml:space="preserve">Wage    share   </t>
    </r>
    <r>
      <rPr>
        <sz val="8"/>
        <rFont val="Arial"/>
        <family val="2"/>
      </rPr>
      <t>(wages &amp; social contributions)</t>
    </r>
  </si>
  <si>
    <r>
      <t xml:space="preserve">Profit share    </t>
    </r>
    <r>
      <rPr>
        <sz val="8"/>
        <rFont val="Arial"/>
        <family val="2"/>
      </rPr>
      <t>(net profits)</t>
    </r>
  </si>
  <si>
    <r>
      <t>Y</t>
    </r>
    <r>
      <rPr>
        <b/>
        <vertAlign val="subscript"/>
        <sz val="10"/>
        <rFont val="Arial"/>
        <family val="2"/>
      </rPr>
      <t>Lct</t>
    </r>
  </si>
  <si>
    <r>
      <t>Y</t>
    </r>
    <r>
      <rPr>
        <b/>
        <vertAlign val="subscript"/>
        <sz val="10"/>
        <rFont val="Arial"/>
        <family val="2"/>
      </rPr>
      <t>Kct</t>
    </r>
  </si>
  <si>
    <t>Housing sector</t>
  </si>
  <si>
    <t>Self-employment sector</t>
  </si>
  <si>
    <t>Corporate sector</t>
  </si>
  <si>
    <t>Govt sector</t>
  </si>
  <si>
    <t>Foreign sector</t>
  </si>
  <si>
    <t>Production taxes</t>
  </si>
  <si>
    <t>Production tax rate</t>
  </si>
  <si>
    <r>
      <t>% factor-price national income Y</t>
    </r>
    <r>
      <rPr>
        <b/>
        <vertAlign val="subscript"/>
        <sz val="10"/>
        <rFont val="Arial"/>
        <family val="2"/>
      </rPr>
      <t xml:space="preserve">t </t>
    </r>
    <r>
      <rPr>
        <b/>
        <sz val="10"/>
        <rFont val="Arial"/>
        <family val="2"/>
      </rPr>
      <t>- T</t>
    </r>
    <r>
      <rPr>
        <b/>
        <vertAlign val="subscript"/>
        <sz val="10"/>
        <rFont val="Arial"/>
        <family val="2"/>
      </rPr>
      <t>pt</t>
    </r>
  </si>
  <si>
    <r>
      <t>Y</t>
    </r>
    <r>
      <rPr>
        <vertAlign val="subscript"/>
        <sz val="10"/>
        <rFont val="Arial"/>
        <family val="2"/>
      </rPr>
      <t>ht</t>
    </r>
  </si>
  <si>
    <r>
      <t>Y</t>
    </r>
    <r>
      <rPr>
        <vertAlign val="subscript"/>
        <sz val="10"/>
        <rFont val="Arial"/>
        <family val="2"/>
      </rPr>
      <t>set</t>
    </r>
  </si>
  <si>
    <r>
      <t>Y</t>
    </r>
    <r>
      <rPr>
        <vertAlign val="subscript"/>
        <sz val="10"/>
        <rFont val="Arial"/>
        <family val="2"/>
      </rPr>
      <t>ct</t>
    </r>
  </si>
  <si>
    <r>
      <t>Y</t>
    </r>
    <r>
      <rPr>
        <vertAlign val="subscript"/>
        <sz val="10"/>
        <rFont val="Arial"/>
        <family val="2"/>
      </rPr>
      <t>gt</t>
    </r>
  </si>
  <si>
    <r>
      <t>FY</t>
    </r>
    <r>
      <rPr>
        <vertAlign val="subscript"/>
        <sz val="10"/>
        <rFont val="Arial"/>
        <family val="2"/>
      </rPr>
      <t>t</t>
    </r>
  </si>
  <si>
    <r>
      <t>T</t>
    </r>
    <r>
      <rPr>
        <vertAlign val="subscript"/>
        <sz val="10"/>
        <rFont val="Arial"/>
        <family val="2"/>
      </rPr>
      <t>pt</t>
    </r>
  </si>
  <si>
    <t>[15]</t>
  </si>
  <si>
    <t>[16]</t>
  </si>
  <si>
    <t>Total capital income</t>
  </si>
  <si>
    <t>including corporate capital income (net corporate profits)</t>
  </si>
  <si>
    <t>including housing capital income (net rents)</t>
  </si>
  <si>
    <t xml:space="preserve">including capital share of self-employmt net income </t>
  </si>
  <si>
    <t>including net foreign capital income</t>
  </si>
  <si>
    <t>plus: net govt interest payments</t>
  </si>
  <si>
    <t xml:space="preserve">memo: personal interest payments </t>
  </si>
  <si>
    <t>Total labour income</t>
  </si>
  <si>
    <t>including labor income paid by corporati.</t>
  </si>
  <si>
    <t xml:space="preserve">including labor income paid by govt </t>
  </si>
  <si>
    <t xml:space="preserve">including labor share of self-employmt net income </t>
  </si>
  <si>
    <t xml:space="preserve">including net foreign labor income </t>
  </si>
  <si>
    <t>Capital share</t>
  </si>
  <si>
    <t>Labour share</t>
  </si>
  <si>
    <r>
      <t>% national income Y</t>
    </r>
    <r>
      <rPr>
        <vertAlign val="subscript"/>
        <sz val="10"/>
        <rFont val="Arial"/>
        <family val="2"/>
      </rPr>
      <t>t</t>
    </r>
  </si>
  <si>
    <r>
      <t>% factor-price national  income                             Y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- T</t>
    </r>
    <r>
      <rPr>
        <vertAlign val="subscript"/>
        <sz val="10"/>
        <rFont val="Arial"/>
        <family val="2"/>
      </rPr>
      <t>pt</t>
    </r>
  </si>
  <si>
    <r>
      <t>Capital share</t>
    </r>
    <r>
      <rPr>
        <sz val="10"/>
        <rFont val="Arial"/>
        <family val="2"/>
      </rPr>
      <t xml:space="preserve"> (excl. govt interest)</t>
    </r>
  </si>
  <si>
    <r>
      <t>Y</t>
    </r>
    <r>
      <rPr>
        <b/>
        <vertAlign val="subscript"/>
        <sz val="10"/>
        <rFont val="Arial"/>
        <family val="2"/>
      </rPr>
      <t>Kt</t>
    </r>
    <r>
      <rPr>
        <b/>
        <sz val="10"/>
        <rFont val="Arial"/>
        <family val="2"/>
      </rPr>
      <t>*</t>
    </r>
  </si>
  <si>
    <r>
      <t>Y</t>
    </r>
    <r>
      <rPr>
        <vertAlign val="subscript"/>
        <sz val="10"/>
        <rFont val="Arial"/>
        <family val="2"/>
      </rPr>
      <t>Kct</t>
    </r>
  </si>
  <si>
    <r>
      <t>Y</t>
    </r>
    <r>
      <rPr>
        <vertAlign val="subscript"/>
        <sz val="10"/>
        <rFont val="Arial"/>
        <family val="2"/>
      </rPr>
      <t>Kset</t>
    </r>
  </si>
  <si>
    <r>
      <t>FY</t>
    </r>
    <r>
      <rPr>
        <vertAlign val="subscript"/>
        <sz val="10"/>
        <rFont val="Arial"/>
        <family val="2"/>
      </rPr>
      <t>Kt</t>
    </r>
  </si>
  <si>
    <r>
      <t>Y</t>
    </r>
    <r>
      <rPr>
        <vertAlign val="subscript"/>
        <sz val="10"/>
        <rFont val="Arial"/>
        <family val="2"/>
      </rPr>
      <t>Kgt</t>
    </r>
  </si>
  <si>
    <r>
      <t>Y</t>
    </r>
    <r>
      <rPr>
        <b/>
        <vertAlign val="subscript"/>
        <sz val="10"/>
        <rFont val="Arial"/>
        <family val="2"/>
      </rPr>
      <t>Lt</t>
    </r>
  </si>
  <si>
    <r>
      <t>Y</t>
    </r>
    <r>
      <rPr>
        <vertAlign val="subscript"/>
        <sz val="10"/>
        <rFont val="Arial"/>
        <family val="2"/>
      </rPr>
      <t>Lct</t>
    </r>
  </si>
  <si>
    <r>
      <t>Y</t>
    </r>
    <r>
      <rPr>
        <vertAlign val="subscript"/>
        <sz val="10"/>
        <rFont val="Arial"/>
        <family val="2"/>
      </rPr>
      <t>Lset</t>
    </r>
  </si>
  <si>
    <r>
      <t>FY</t>
    </r>
    <r>
      <rPr>
        <vertAlign val="subscript"/>
        <sz val="10"/>
        <rFont val="Arial"/>
        <family val="2"/>
      </rPr>
      <t>Lt</t>
    </r>
  </si>
  <si>
    <r>
      <t>Y</t>
    </r>
    <r>
      <rPr>
        <b/>
        <vertAlign val="subscript"/>
        <sz val="10"/>
        <rFont val="Arial"/>
        <family val="2"/>
      </rPr>
      <t>Kt</t>
    </r>
    <r>
      <rPr>
        <b/>
        <vertAlign val="superscript"/>
        <sz val="10"/>
        <rFont val="Arial"/>
        <family val="2"/>
      </rPr>
      <t>*</t>
    </r>
  </si>
  <si>
    <r>
      <t>Y</t>
    </r>
    <r>
      <rPr>
        <b/>
        <vertAlign val="subscript"/>
        <sz val="10"/>
        <rFont val="Arial"/>
        <family val="2"/>
      </rPr>
      <t>Kt</t>
    </r>
    <r>
      <rPr>
        <b/>
        <sz val="10"/>
        <rFont val="Arial"/>
        <family val="2"/>
      </rPr>
      <t xml:space="preserve"> </t>
    </r>
  </si>
  <si>
    <t>All series are extracted from Piketty 2010 appendix table A6 (link broken on 8-2-2013)</t>
  </si>
  <si>
    <t>All series are extracted from Piketty 2010 appendix table A7 (link broken on 8-2-2013)</t>
  </si>
  <si>
    <t>All series are extracted from Piketty 2010 appendix table A8 (link broken on 8-2-2013)</t>
  </si>
  <si>
    <t>[17]</t>
  </si>
  <si>
    <t>incl. after-tax capital income</t>
  </si>
  <si>
    <t>incl. after-tax labor income</t>
  </si>
  <si>
    <t>incl.  after-tax replac. income</t>
  </si>
  <si>
    <t>memo: after-tax capital income excl. retained earnings</t>
  </si>
  <si>
    <t>memo: retained earnings</t>
  </si>
  <si>
    <t>Personal savings</t>
  </si>
  <si>
    <t>memo: Private savings - war destructions</t>
  </si>
  <si>
    <t>Disposable income         = national income              - taxes         + transfers   + net govt interest</t>
  </si>
  <si>
    <r>
      <t>% disposable income Y</t>
    </r>
    <r>
      <rPr>
        <b/>
        <vertAlign val="subscript"/>
        <sz val="10"/>
        <rFont val="Arial"/>
        <family val="2"/>
      </rPr>
      <t>dt</t>
    </r>
  </si>
  <si>
    <r>
      <t>Disposable income Y</t>
    </r>
    <r>
      <rPr>
        <b/>
        <vertAlign val="subscript"/>
        <sz val="10"/>
        <rFont val="Arial"/>
        <family val="2"/>
      </rPr>
      <t>dt</t>
    </r>
    <r>
      <rPr>
        <b/>
        <sz val="10"/>
        <rFont val="Arial"/>
        <family val="2"/>
      </rPr>
      <t xml:space="preserve">       = national income        - taxes        + transfers  + net govt interest</t>
    </r>
  </si>
  <si>
    <r>
      <t xml:space="preserve">Private savings </t>
    </r>
    <r>
      <rPr>
        <sz val="10"/>
        <rFont val="Arial"/>
        <family val="2"/>
      </rPr>
      <t>(personal savings + retained earnings)</t>
    </r>
  </si>
  <si>
    <r>
      <t>S</t>
    </r>
    <r>
      <rPr>
        <vertAlign val="subscript"/>
        <sz val="10"/>
        <rFont val="Arial"/>
        <family val="2"/>
      </rPr>
      <t>0t</t>
    </r>
    <r>
      <rPr>
        <sz val="10"/>
        <rFont val="Arial"/>
        <family val="2"/>
      </rPr>
      <t xml:space="preserve"> </t>
    </r>
  </si>
  <si>
    <r>
      <t>S</t>
    </r>
    <r>
      <rPr>
        <b/>
        <vertAlign val="subscript"/>
        <sz val="10"/>
        <rFont val="Arial"/>
        <family val="2"/>
      </rPr>
      <t>t</t>
    </r>
    <r>
      <rPr>
        <b/>
        <sz val="10"/>
        <rFont val="Arial"/>
        <family val="2"/>
      </rPr>
      <t xml:space="preserve"> </t>
    </r>
  </si>
  <si>
    <r>
      <t>S</t>
    </r>
    <r>
      <rPr>
        <vertAlign val="subscript"/>
        <sz val="10"/>
        <rFont val="Arial Narrow"/>
        <family val="2"/>
      </rPr>
      <t>t</t>
    </r>
    <r>
      <rPr>
        <sz val="10"/>
        <rFont val="Arial Narrow"/>
        <family val="2"/>
      </rPr>
      <t xml:space="preserve"> + WD</t>
    </r>
    <r>
      <rPr>
        <vertAlign val="subscript"/>
        <sz val="10"/>
        <rFont val="Arial Narrow"/>
        <family val="2"/>
      </rPr>
      <t>t</t>
    </r>
  </si>
  <si>
    <t>All series are extracted from Piketty 2010 appendix table A10 (link broken on 8-2-2013)</t>
  </si>
  <si>
    <t>France</t>
  </si>
  <si>
    <t>Canada</t>
  </si>
  <si>
    <t>Europe</t>
  </si>
  <si>
    <t>Table S6.7: Structure of national income in France, 1896-2008: disposable income &amp; savings</t>
  </si>
  <si>
    <t>Table S6.6: Structure of national income in France, 1896-2008: capital &amp; labor shares in national income</t>
  </si>
  <si>
    <t>Table S6.5: Structure of national income in France, 1896-2008: profits &amp; wages in the corporate sector</t>
  </si>
  <si>
    <t>Table S6.4: Structure of national income in France, 1896-2008: decomposition by production sectors</t>
  </si>
  <si>
    <t>1820-1913</t>
  </si>
  <si>
    <t>1913-1950</t>
  </si>
  <si>
    <t>1950-2012</t>
  </si>
  <si>
    <t>1700-1820</t>
  </si>
  <si>
    <t>1990-2012</t>
  </si>
  <si>
    <t>Series extracted from Piketty-Zucman 2013 (link frozen on 17-3-2013)</t>
  </si>
  <si>
    <t>Table UK.11a: Structure of national income in the UK, 1855-2010: capital &amp; labor shares in national income</t>
  </si>
  <si>
    <t>FMOS have a much lower labor share in 1856 (58%, but this is a fraction of GNP)</t>
  </si>
  <si>
    <t>In any case they find a rising labor share 1855-1973 which is not what we have here</t>
  </si>
  <si>
    <t>They also have much much higher wages and much much lower self-employemnt (they have almost stable self-employment labor inc over 1856-1973, 7.5% to 5%)</t>
  </si>
  <si>
    <t xml:space="preserve">Key difference is that we assume same factor income decomposition in corp vs. Non corp sector, and apparently this is completely wrong in 1856 </t>
  </si>
  <si>
    <t xml:space="preserve">including capital share of non-corporate income </t>
  </si>
  <si>
    <t>1920a</t>
  </si>
  <si>
    <t>1920b</t>
  </si>
  <si>
    <r>
      <t>Capital share</t>
    </r>
    <r>
      <rPr>
        <sz val="10"/>
        <rFont val="Arial"/>
        <family val="2"/>
      </rPr>
      <t xml:space="preserve"> (excl. govt interest)</t>
    </r>
  </si>
  <si>
    <t>Table extracted from Piketty-Zucman 2013 (links frozen 19-4-2013)</t>
  </si>
  <si>
    <t>Allen 2007 figure 2 (land rent share)</t>
  </si>
  <si>
    <t>Allen 2007 figure 2 (profit share)</t>
  </si>
  <si>
    <t>National wealth/ National income ratio (TS3.1-TS4.5)</t>
  </si>
  <si>
    <t>1770-1910: estimates from Allen 2007 Figure 2</t>
  </si>
  <si>
    <t xml:space="preserve">1910-2010: decennial averages from Piketty-Zucman 2013 </t>
  </si>
  <si>
    <t>U.S.</t>
  </si>
  <si>
    <t>Japan</t>
  </si>
  <si>
    <t>Germany</t>
  </si>
  <si>
    <t>U.K.</t>
  </si>
  <si>
    <t>Italy</t>
  </si>
  <si>
    <t>Australia</t>
  </si>
  <si>
    <t xml:space="preserve">Table S6.2. Capital-labor split in France, 1820-2010                                                                          (series used for figures 6.2, 6.4 et S6.2)                                                                                             </t>
  </si>
  <si>
    <t>Secular averages used in chapter 10</t>
  </si>
  <si>
    <t>Average rate of return (observed)</t>
  </si>
  <si>
    <t>Minimum rate of return</t>
  </si>
  <si>
    <t>Pure rate of return (estimate)</t>
  </si>
  <si>
    <t xml:space="preserve"> Capital income share (observed)</t>
  </si>
  <si>
    <t>Labour income share (observed)</t>
  </si>
  <si>
    <t>Capital income (PZ 2013)</t>
  </si>
  <si>
    <t>Memo: capital income (incl. govt interests)</t>
  </si>
  <si>
    <t>Housing share in national income</t>
  </si>
  <si>
    <t>Capital share in national income</t>
  </si>
  <si>
    <t>After-tax capital income excl. retained earnings</t>
  </si>
  <si>
    <t xml:space="preserve"> Pure capital share (estimate)</t>
  </si>
  <si>
    <t xml:space="preserve">Table S6.3. Capital share in rich countries, 1970-2010                                                                                                                                                  (series used for figure 6.5)                                                                                                                                                                          </t>
  </si>
  <si>
    <t xml:space="preserve">Table S6.4. Capital share in France, 1896-2010                                                                                                                (series used for figures 6.6-6.8 and S6.3)     </t>
  </si>
  <si>
    <t>Minimum capital share</t>
  </si>
  <si>
    <t xml:space="preserve"> Pure capital share  (estimate)</t>
  </si>
  <si>
    <t>Memo: capital income (incl. govt interest)</t>
  </si>
  <si>
    <r>
      <t>Net p</t>
    </r>
    <r>
      <rPr>
        <sz val="10"/>
        <rFont val="Arial"/>
        <family val="2"/>
      </rPr>
      <t>rofit</t>
    </r>
    <r>
      <rPr>
        <sz val="10"/>
        <rFont val="Arial"/>
        <family val="2"/>
      </rPr>
      <t>s</t>
    </r>
    <r>
      <rPr>
        <sz val="10"/>
        <rFont val="Arial"/>
        <family val="2"/>
      </rPr>
      <t xml:space="preserve"> share </t>
    </r>
    <r>
      <rPr>
        <sz val="10"/>
        <rFont val="Arial"/>
        <family val="2"/>
      </rPr>
      <t>in net value added</t>
    </r>
    <r>
      <rPr>
        <sz val="10"/>
        <rFont val="Arial"/>
        <family val="2"/>
      </rPr>
      <t xml:space="preserve">   </t>
    </r>
  </si>
  <si>
    <t>Gross profit share in gross value added</t>
  </si>
  <si>
    <t xml:space="preserve">Table S6.1. The capita-labor split in the Britain, 1770-2010                                                                     (series used for figures 6.1, 6.3 et S6.1 )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</si>
</sst>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\$#,##0\ ;\(\$#,##0\)"/>
    <numFmt numFmtId="165" formatCode="0.0%"/>
    <numFmt numFmtId="166" formatCode="0.0000%"/>
    <numFmt numFmtId="167" formatCode="0.000%"/>
    <numFmt numFmtId="168" formatCode="#,##0.000"/>
    <numFmt numFmtId="169" formatCode="#,##0.0000"/>
    <numFmt numFmtId="170" formatCode="#,##0.000000"/>
  </numFmts>
  <fonts count="43" x14ac:knownFonts="1">
    <font>
      <sz val="12"/>
      <color indexed="8"/>
      <name val="Calibri"/>
      <family val="2"/>
    </font>
    <font>
      <sz val="11"/>
      <color indexed="8"/>
      <name val="Calibri"/>
      <family val="2"/>
    </font>
    <font>
      <u/>
      <sz val="12"/>
      <color indexed="12"/>
      <name val="Calibri"/>
      <family val="2"/>
    </font>
    <font>
      <sz val="12"/>
      <color indexed="8"/>
      <name val="Calibri"/>
      <family val="2"/>
    </font>
    <font>
      <b/>
      <vertAlign val="subscript"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indexed="24"/>
      <name val="Arial"/>
      <family val="2"/>
    </font>
    <font>
      <b/>
      <sz val="8"/>
      <color indexed="24"/>
      <name val="Times New Roman"/>
      <family val="1"/>
    </font>
    <font>
      <sz val="8"/>
      <color indexed="24"/>
      <name val="Times New Roman"/>
      <family val="1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name val="Arial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7"/>
      <name val="Helvetica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name val="Arial Narrow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i/>
      <sz val="8"/>
      <name val="Arial"/>
      <family val="2"/>
    </font>
    <font>
      <b/>
      <vertAlign val="superscript"/>
      <sz val="10"/>
      <name val="Arial"/>
      <family val="2"/>
    </font>
    <font>
      <sz val="10"/>
      <name val="Arial Narrow"/>
      <family val="2"/>
    </font>
    <font>
      <vertAlign val="subscript"/>
      <sz val="10"/>
      <name val="Arial Narrow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u/>
      <sz val="10"/>
      <color indexed="12"/>
      <name val="Arial"/>
      <family val="2"/>
    </font>
    <font>
      <b/>
      <i/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51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8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  <border>
      <left/>
      <right style="thick">
        <color auto="1"/>
      </right>
      <top style="dashed">
        <color auto="1"/>
      </top>
      <bottom/>
      <diagonal/>
    </border>
    <border>
      <left style="thick">
        <color auto="1"/>
      </left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/>
      <top/>
      <bottom style="dashed">
        <color auto="1"/>
      </bottom>
      <diagonal/>
    </border>
    <border>
      <left style="medium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/>
      <right style="thick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dashed">
        <color auto="1"/>
      </top>
      <bottom/>
      <diagonal/>
    </border>
    <border>
      <left style="thin">
        <color auto="1"/>
      </left>
      <right style="thick">
        <color auto="1"/>
      </right>
      <top/>
      <bottom style="dashed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0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3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5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5" borderId="0" applyNumberFormat="0" applyBorder="0" applyAlignment="0" applyProtection="0"/>
    <xf numFmtId="0" fontId="7" fillId="21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14" borderId="1" applyNumberFormat="0" applyAlignment="0" applyProtection="0"/>
    <xf numFmtId="0" fontId="11" fillId="14" borderId="1" applyNumberFormat="0" applyAlignment="0" applyProtection="0"/>
    <xf numFmtId="0" fontId="12" fillId="0" borderId="2" applyNumberFormat="0" applyFill="0" applyAlignment="0" applyProtection="0"/>
    <xf numFmtId="0" fontId="13" fillId="22" borderId="3" applyNumberFormat="0" applyAlignment="0" applyProtection="0"/>
    <xf numFmtId="0" fontId="1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3" borderId="1" applyNumberFormat="0" applyAlignment="0" applyProtection="0"/>
    <xf numFmtId="0" fontId="18" fillId="0" borderId="0" applyNumberFormat="0" applyFill="0" applyBorder="0" applyAlignment="0" applyProtection="0"/>
    <xf numFmtId="3" fontId="14" fillId="0" borderId="0" applyFont="0" applyFill="0" applyBorder="0" applyAlignment="0" applyProtection="0"/>
    <xf numFmtId="0" fontId="10" fillId="7" borderId="0" applyNumberFormat="0" applyBorder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17" fillId="3" borderId="1" applyNumberFormat="0" applyAlignment="0" applyProtection="0"/>
    <xf numFmtId="0" fontId="9" fillId="6" borderId="0" applyNumberFormat="0" applyBorder="0" applyAlignment="0" applyProtection="0"/>
    <xf numFmtId="0" fontId="2" fillId="0" borderId="0" applyNumberFormat="0" applyFill="0" applyBorder="0" applyAlignment="0" applyProtection="0"/>
    <xf numFmtId="0" fontId="12" fillId="0" borderId="2" applyNumberFormat="0" applyFill="0" applyAlignment="0" applyProtection="0"/>
    <xf numFmtId="164" fontId="14" fillId="0" borderId="0" applyFont="0" applyFill="0" applyBorder="0" applyAlignment="0" applyProtection="0"/>
    <xf numFmtId="0" fontId="22" fillId="0" borderId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0" fontId="22" fillId="24" borderId="7" applyNumberFormat="0" applyFont="0" applyAlignment="0" applyProtection="0"/>
    <xf numFmtId="0" fontId="24" fillId="14" borderId="8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7" borderId="0" applyNumberFormat="0" applyBorder="0" applyAlignment="0" applyProtection="0"/>
    <xf numFmtId="0" fontId="24" fillId="14" borderId="8" applyNumberFormat="0" applyAlignment="0" applyProtection="0"/>
    <xf numFmtId="0" fontId="22" fillId="0" borderId="0"/>
    <xf numFmtId="0" fontId="25" fillId="0" borderId="9">
      <alignment horizontal="center"/>
    </xf>
    <xf numFmtId="0" fontId="1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7" fillId="0" borderId="10" applyNumberFormat="0" applyFill="0" applyAlignment="0" applyProtection="0"/>
    <xf numFmtId="2" fontId="14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34">
    <xf numFmtId="0" fontId="0" fillId="0" borderId="0" xfId="0"/>
    <xf numFmtId="0" fontId="30" fillId="0" borderId="0" xfId="77" applyFont="1"/>
    <xf numFmtId="0" fontId="22" fillId="0" borderId="0" xfId="77"/>
    <xf numFmtId="0" fontId="22" fillId="0" borderId="0" xfId="77" applyAlignment="1">
      <alignment horizontal="center" vertical="center" wrapText="1"/>
    </xf>
    <xf numFmtId="0" fontId="22" fillId="0" borderId="0" xfId="77" applyAlignment="1">
      <alignment horizontal="center"/>
    </xf>
    <xf numFmtId="165" fontId="22" fillId="0" borderId="0" xfId="77" applyNumberFormat="1" applyAlignment="1">
      <alignment horizontal="center"/>
    </xf>
    <xf numFmtId="0" fontId="22" fillId="0" borderId="11" xfId="77" applyBorder="1"/>
    <xf numFmtId="0" fontId="22" fillId="0" borderId="0" xfId="77" applyBorder="1"/>
    <xf numFmtId="0" fontId="22" fillId="0" borderId="12" xfId="77" applyBorder="1"/>
    <xf numFmtId="0" fontId="22" fillId="0" borderId="0" xfId="77" applyBorder="1" applyAlignment="1">
      <alignment horizontal="center" vertical="center"/>
    </xf>
    <xf numFmtId="0" fontId="22" fillId="0" borderId="0" xfId="77" applyFont="1" applyBorder="1" applyAlignment="1">
      <alignment horizontal="center" vertical="center" wrapText="1"/>
    </xf>
    <xf numFmtId="0" fontId="22" fillId="0" borderId="12" xfId="77" applyFont="1" applyBorder="1" applyAlignment="1">
      <alignment horizontal="center" vertical="center" wrapText="1"/>
    </xf>
    <xf numFmtId="0" fontId="22" fillId="0" borderId="11" xfId="77" applyBorder="1" applyAlignment="1">
      <alignment horizontal="center"/>
    </xf>
    <xf numFmtId="165" fontId="22" fillId="0" borderId="0" xfId="77" applyNumberFormat="1" applyBorder="1" applyAlignment="1">
      <alignment horizontal="center"/>
    </xf>
    <xf numFmtId="165" fontId="22" fillId="0" borderId="12" xfId="77" applyNumberFormat="1" applyBorder="1" applyAlignment="1">
      <alignment horizontal="center"/>
    </xf>
    <xf numFmtId="0" fontId="22" fillId="0" borderId="13" xfId="77" applyBorder="1" applyAlignment="1">
      <alignment horizontal="center"/>
    </xf>
    <xf numFmtId="165" fontId="22" fillId="0" borderId="14" xfId="77" applyNumberFormat="1" applyBorder="1" applyAlignment="1">
      <alignment horizontal="center"/>
    </xf>
    <xf numFmtId="0" fontId="22" fillId="0" borderId="0" xfId="75"/>
    <xf numFmtId="0" fontId="30" fillId="0" borderId="0" xfId="75" applyFont="1"/>
    <xf numFmtId="165" fontId="30" fillId="0" borderId="0" xfId="75" applyNumberFormat="1" applyFont="1"/>
    <xf numFmtId="0" fontId="22" fillId="0" borderId="11" xfId="75" applyBorder="1"/>
    <xf numFmtId="0" fontId="22" fillId="0" borderId="0" xfId="75" applyBorder="1"/>
    <xf numFmtId="0" fontId="22" fillId="0" borderId="12" xfId="75" applyBorder="1"/>
    <xf numFmtId="0" fontId="22" fillId="0" borderId="15" xfId="75" applyBorder="1" applyAlignment="1">
      <alignment horizontal="center"/>
    </xf>
    <xf numFmtId="0" fontId="22" fillId="0" borderId="16" xfId="75" applyBorder="1" applyAlignment="1">
      <alignment horizontal="center"/>
    </xf>
    <xf numFmtId="0" fontId="30" fillId="0" borderId="17" xfId="75" applyFont="1" applyBorder="1" applyAlignment="1">
      <alignment horizontal="center" vertical="center" wrapText="1"/>
    </xf>
    <xf numFmtId="0" fontId="29" fillId="0" borderId="17" xfId="75" applyFont="1" applyBorder="1" applyAlignment="1">
      <alignment horizontal="center" vertical="center" wrapText="1"/>
    </xf>
    <xf numFmtId="0" fontId="32" fillId="0" borderId="18" xfId="75" applyFont="1" applyBorder="1" applyAlignment="1">
      <alignment horizontal="center" vertical="center" wrapText="1"/>
    </xf>
    <xf numFmtId="0" fontId="32" fillId="0" borderId="17" xfId="75" applyFont="1" applyBorder="1" applyAlignment="1">
      <alignment horizontal="center" vertical="center" wrapText="1"/>
    </xf>
    <xf numFmtId="0" fontId="30" fillId="0" borderId="19" xfId="75" applyFont="1" applyBorder="1" applyAlignment="1">
      <alignment horizontal="center" vertical="center" wrapText="1"/>
    </xf>
    <xf numFmtId="0" fontId="30" fillId="0" borderId="20" xfId="75" applyFont="1" applyBorder="1" applyAlignment="1">
      <alignment horizontal="center" vertical="center" wrapText="1"/>
    </xf>
    <xf numFmtId="0" fontId="33" fillId="0" borderId="21" xfId="75" applyFont="1" applyBorder="1" applyAlignment="1">
      <alignment horizontal="center" vertical="justify"/>
    </xf>
    <xf numFmtId="9" fontId="30" fillId="0" borderId="17" xfId="75" applyNumberFormat="1" applyFont="1" applyBorder="1" applyAlignment="1">
      <alignment horizontal="center"/>
    </xf>
    <xf numFmtId="9" fontId="33" fillId="0" borderId="17" xfId="75" applyNumberFormat="1" applyFont="1" applyBorder="1" applyAlignment="1">
      <alignment horizontal="center"/>
    </xf>
    <xf numFmtId="9" fontId="33" fillId="0" borderId="22" xfId="75" applyNumberFormat="1" applyFont="1" applyBorder="1" applyAlignment="1">
      <alignment horizontal="center"/>
    </xf>
    <xf numFmtId="9" fontId="6" fillId="0" borderId="23" xfId="75" applyNumberFormat="1" applyFont="1" applyBorder="1" applyAlignment="1">
      <alignment horizontal="center"/>
    </xf>
    <xf numFmtId="9" fontId="6" fillId="0" borderId="24" xfId="75" applyNumberFormat="1" applyFont="1" applyBorder="1" applyAlignment="1">
      <alignment horizontal="center"/>
    </xf>
    <xf numFmtId="9" fontId="30" fillId="0" borderId="18" xfId="75" applyNumberFormat="1" applyFont="1" applyBorder="1" applyAlignment="1">
      <alignment horizontal="center"/>
    </xf>
    <xf numFmtId="9" fontId="33" fillId="0" borderId="25" xfId="75" applyNumberFormat="1" applyFont="1" applyBorder="1" applyAlignment="1">
      <alignment horizontal="center"/>
    </xf>
    <xf numFmtId="9" fontId="22" fillId="0" borderId="0" xfId="75" applyNumberFormat="1"/>
    <xf numFmtId="0" fontId="33" fillId="0" borderId="11" xfId="75" applyFont="1" applyBorder="1" applyAlignment="1">
      <alignment horizontal="center" vertical="justify"/>
    </xf>
    <xf numFmtId="9" fontId="30" fillId="0" borderId="19" xfId="75" applyNumberFormat="1" applyFont="1" applyBorder="1" applyAlignment="1">
      <alignment horizontal="center"/>
    </xf>
    <xf numFmtId="9" fontId="33" fillId="0" borderId="19" xfId="75" applyNumberFormat="1" applyFont="1" applyBorder="1" applyAlignment="1">
      <alignment horizontal="center"/>
    </xf>
    <xf numFmtId="9" fontId="33" fillId="0" borderId="9" xfId="75" applyNumberFormat="1" applyFont="1" applyBorder="1" applyAlignment="1">
      <alignment horizontal="center"/>
    </xf>
    <xf numFmtId="9" fontId="6" fillId="0" borderId="26" xfId="75" applyNumberFormat="1" applyFont="1" applyBorder="1" applyAlignment="1">
      <alignment horizontal="center"/>
    </xf>
    <xf numFmtId="9" fontId="6" fillId="0" borderId="27" xfId="75" applyNumberFormat="1" applyFont="1" applyBorder="1" applyAlignment="1">
      <alignment horizontal="center"/>
    </xf>
    <xf numFmtId="9" fontId="30" fillId="0" borderId="20" xfId="75" applyNumberFormat="1" applyFont="1" applyBorder="1" applyAlignment="1">
      <alignment horizontal="center"/>
    </xf>
    <xf numFmtId="9" fontId="33" fillId="0" borderId="12" xfId="75" applyNumberFormat="1" applyFont="1" applyBorder="1" applyAlignment="1">
      <alignment horizontal="center"/>
    </xf>
    <xf numFmtId="0" fontId="33" fillId="0" borderId="28" xfId="75" applyFont="1" applyBorder="1" applyAlignment="1">
      <alignment horizontal="center" vertical="justify"/>
    </xf>
    <xf numFmtId="9" fontId="30" fillId="0" borderId="29" xfId="75" applyNumberFormat="1" applyFont="1" applyBorder="1" applyAlignment="1">
      <alignment horizontal="center"/>
    </xf>
    <xf numFmtId="9" fontId="33" fillId="0" borderId="29" xfId="75" applyNumberFormat="1" applyFont="1" applyBorder="1" applyAlignment="1">
      <alignment horizontal="center"/>
    </xf>
    <xf numFmtId="9" fontId="33" fillId="0" borderId="30" xfId="75" applyNumberFormat="1" applyFont="1" applyBorder="1" applyAlignment="1">
      <alignment horizontal="center"/>
    </xf>
    <xf numFmtId="9" fontId="6" fillId="0" borderId="31" xfId="75" applyNumberFormat="1" applyFont="1" applyBorder="1" applyAlignment="1">
      <alignment horizontal="center"/>
    </xf>
    <xf numFmtId="9" fontId="6" fillId="0" borderId="32" xfId="75" applyNumberFormat="1" applyFont="1" applyBorder="1" applyAlignment="1">
      <alignment horizontal="center"/>
    </xf>
    <xf numFmtId="9" fontId="30" fillId="0" borderId="33" xfId="75" applyNumberFormat="1" applyFont="1" applyBorder="1" applyAlignment="1">
      <alignment horizontal="center"/>
    </xf>
    <xf numFmtId="9" fontId="33" fillId="0" borderId="34" xfId="75" applyNumberFormat="1" applyFont="1" applyBorder="1" applyAlignment="1">
      <alignment horizontal="center"/>
    </xf>
    <xf numFmtId="0" fontId="33" fillId="0" borderId="35" xfId="75" applyFont="1" applyBorder="1" applyAlignment="1">
      <alignment horizontal="center" vertical="justify"/>
    </xf>
    <xf numFmtId="9" fontId="30" fillId="0" borderId="36" xfId="75" applyNumberFormat="1" applyFont="1" applyBorder="1" applyAlignment="1">
      <alignment horizontal="center"/>
    </xf>
    <xf numFmtId="9" fontId="33" fillId="0" borderId="36" xfId="75" applyNumberFormat="1" applyFont="1" applyBorder="1" applyAlignment="1">
      <alignment horizontal="center"/>
    </xf>
    <xf numFmtId="9" fontId="33" fillId="0" borderId="37" xfId="75" applyNumberFormat="1" applyFont="1" applyBorder="1" applyAlignment="1">
      <alignment horizontal="center"/>
    </xf>
    <xf numFmtId="9" fontId="6" fillId="0" borderId="38" xfId="75" applyNumberFormat="1" applyFont="1" applyBorder="1" applyAlignment="1">
      <alignment horizontal="center"/>
    </xf>
    <xf numFmtId="9" fontId="6" fillId="0" borderId="39" xfId="75" applyNumberFormat="1" applyFont="1" applyBorder="1" applyAlignment="1">
      <alignment horizontal="center"/>
    </xf>
    <xf numFmtId="9" fontId="30" fillId="0" borderId="40" xfId="75" applyNumberFormat="1" applyFont="1" applyBorder="1" applyAlignment="1">
      <alignment horizontal="center"/>
    </xf>
    <xf numFmtId="9" fontId="33" fillId="0" borderId="41" xfId="75" applyNumberFormat="1" applyFont="1" applyBorder="1" applyAlignment="1">
      <alignment horizontal="center"/>
    </xf>
    <xf numFmtId="3" fontId="22" fillId="0" borderId="0" xfId="75" applyNumberFormat="1" applyAlignment="1">
      <alignment horizontal="center"/>
    </xf>
    <xf numFmtId="0" fontId="22" fillId="0" borderId="11" xfId="75" applyBorder="1" applyAlignment="1">
      <alignment horizontal="center"/>
    </xf>
    <xf numFmtId="0" fontId="22" fillId="0" borderId="28" xfId="75" applyBorder="1" applyAlignment="1">
      <alignment horizontal="center"/>
    </xf>
    <xf numFmtId="0" fontId="22" fillId="0" borderId="13" xfId="75" applyBorder="1" applyAlignment="1">
      <alignment horizontal="center"/>
    </xf>
    <xf numFmtId="9" fontId="30" fillId="0" borderId="42" xfId="75" applyNumberFormat="1" applyFont="1" applyBorder="1" applyAlignment="1">
      <alignment horizontal="center"/>
    </xf>
    <xf numFmtId="9" fontId="33" fillId="0" borderId="42" xfId="75" applyNumberFormat="1" applyFont="1" applyBorder="1" applyAlignment="1">
      <alignment horizontal="center"/>
    </xf>
    <xf numFmtId="9" fontId="33" fillId="0" borderId="43" xfId="75" applyNumberFormat="1" applyFont="1" applyBorder="1" applyAlignment="1">
      <alignment horizontal="center"/>
    </xf>
    <xf numFmtId="9" fontId="6" fillId="0" borderId="44" xfId="75" applyNumberFormat="1" applyFont="1" applyBorder="1" applyAlignment="1">
      <alignment horizontal="center"/>
    </xf>
    <xf numFmtId="9" fontId="6" fillId="0" borderId="45" xfId="75" applyNumberFormat="1" applyFont="1" applyBorder="1" applyAlignment="1">
      <alignment horizontal="center"/>
    </xf>
    <xf numFmtId="9" fontId="30" fillId="0" borderId="46" xfId="75" applyNumberFormat="1" applyFont="1" applyBorder="1" applyAlignment="1">
      <alignment horizontal="center"/>
    </xf>
    <xf numFmtId="9" fontId="33" fillId="0" borderId="14" xfId="75" applyNumberFormat="1" applyFont="1" applyBorder="1" applyAlignment="1">
      <alignment horizontal="center"/>
    </xf>
    <xf numFmtId="3" fontId="22" fillId="0" borderId="0" xfId="75" applyNumberFormat="1"/>
    <xf numFmtId="168" fontId="22" fillId="0" borderId="0" xfId="75" applyNumberFormat="1"/>
    <xf numFmtId="3" fontId="6" fillId="0" borderId="0" xfId="75" applyNumberFormat="1" applyFont="1"/>
    <xf numFmtId="0" fontId="33" fillId="0" borderId="9" xfId="75" applyFont="1" applyBorder="1" applyAlignment="1">
      <alignment horizontal="center" vertical="center" wrapText="1"/>
    </xf>
    <xf numFmtId="0" fontId="33" fillId="0" borderId="17" xfId="75" applyFont="1" applyBorder="1" applyAlignment="1">
      <alignment horizontal="center" vertical="center" wrapText="1"/>
    </xf>
    <xf numFmtId="0" fontId="22" fillId="0" borderId="17" xfId="75" applyBorder="1" applyAlignment="1">
      <alignment horizontal="center" vertical="center" wrapText="1"/>
    </xf>
    <xf numFmtId="0" fontId="22" fillId="0" borderId="24" xfId="75" applyBorder="1" applyAlignment="1">
      <alignment horizontal="center" vertical="center" wrapText="1"/>
    </xf>
    <xf numFmtId="0" fontId="33" fillId="0" borderId="18" xfId="75" applyFont="1" applyBorder="1" applyAlignment="1">
      <alignment horizontal="center" vertical="center" wrapText="1"/>
    </xf>
    <xf numFmtId="0" fontId="22" fillId="0" borderId="47" xfId="75" applyBorder="1" applyAlignment="1">
      <alignment horizontal="center" vertical="center" wrapText="1"/>
    </xf>
    <xf numFmtId="0" fontId="33" fillId="0" borderId="48" xfId="75" applyFont="1" applyBorder="1" applyAlignment="1">
      <alignment horizontal="center" vertical="center" wrapText="1"/>
    </xf>
    <xf numFmtId="0" fontId="33" fillId="0" borderId="49" xfId="75" applyFont="1" applyBorder="1" applyAlignment="1">
      <alignment horizontal="center" vertical="center" wrapText="1"/>
    </xf>
    <xf numFmtId="0" fontId="22" fillId="0" borderId="49" xfId="75" applyBorder="1" applyAlignment="1">
      <alignment horizontal="center" vertical="center" wrapText="1"/>
    </xf>
    <xf numFmtId="0" fontId="33" fillId="0" borderId="50" xfId="75" applyFont="1" applyBorder="1" applyAlignment="1">
      <alignment horizontal="center" vertical="center" wrapText="1"/>
    </xf>
    <xf numFmtId="0" fontId="33" fillId="0" borderId="20" xfId="75" applyFont="1" applyBorder="1" applyAlignment="1">
      <alignment horizontal="center" vertical="center" wrapText="1"/>
    </xf>
    <xf numFmtId="0" fontId="33" fillId="0" borderId="19" xfId="75" applyFont="1" applyBorder="1" applyAlignment="1">
      <alignment horizontal="center" vertical="center" wrapText="1"/>
    </xf>
    <xf numFmtId="0" fontId="22" fillId="0" borderId="19" xfId="75" applyBorder="1" applyAlignment="1">
      <alignment horizontal="center" vertical="center" wrapText="1"/>
    </xf>
    <xf numFmtId="0" fontId="33" fillId="0" borderId="51" xfId="75" applyFont="1" applyBorder="1" applyAlignment="1">
      <alignment horizontal="center" vertical="center" wrapText="1"/>
    </xf>
    <xf numFmtId="9" fontId="33" fillId="0" borderId="24" xfId="75" applyNumberFormat="1" applyFont="1" applyBorder="1" applyAlignment="1">
      <alignment horizontal="center"/>
    </xf>
    <xf numFmtId="9" fontId="22" fillId="0" borderId="18" xfId="75" applyNumberFormat="1" applyBorder="1" applyAlignment="1">
      <alignment horizontal="center"/>
    </xf>
    <xf numFmtId="9" fontId="22" fillId="0" borderId="17" xfId="75" applyNumberFormat="1" applyBorder="1" applyAlignment="1">
      <alignment horizontal="center"/>
    </xf>
    <xf numFmtId="9" fontId="22" fillId="0" borderId="47" xfId="75" applyNumberFormat="1" applyBorder="1" applyAlignment="1">
      <alignment horizontal="center"/>
    </xf>
    <xf numFmtId="9" fontId="33" fillId="0" borderId="27" xfId="75" applyNumberFormat="1" applyFont="1" applyBorder="1" applyAlignment="1">
      <alignment horizontal="center"/>
    </xf>
    <xf numFmtId="9" fontId="22" fillId="0" borderId="20" xfId="75" applyNumberFormat="1" applyBorder="1" applyAlignment="1">
      <alignment horizontal="center"/>
    </xf>
    <xf numFmtId="9" fontId="22" fillId="0" borderId="19" xfId="75" applyNumberFormat="1" applyBorder="1" applyAlignment="1">
      <alignment horizontal="center"/>
    </xf>
    <xf numFmtId="9" fontId="22" fillId="0" borderId="51" xfId="75" applyNumberFormat="1" applyBorder="1" applyAlignment="1">
      <alignment horizontal="center"/>
    </xf>
    <xf numFmtId="9" fontId="33" fillId="0" borderId="32" xfId="75" applyNumberFormat="1" applyFont="1" applyBorder="1" applyAlignment="1">
      <alignment horizontal="center"/>
    </xf>
    <xf numFmtId="9" fontId="22" fillId="0" borderId="33" xfId="75" applyNumberFormat="1" applyBorder="1" applyAlignment="1">
      <alignment horizontal="center"/>
    </xf>
    <xf numFmtId="9" fontId="22" fillId="0" borderId="29" xfId="75" applyNumberFormat="1" applyBorder="1" applyAlignment="1">
      <alignment horizontal="center"/>
    </xf>
    <xf numFmtId="9" fontId="22" fillId="0" borderId="52" xfId="75" applyNumberFormat="1" applyBorder="1" applyAlignment="1">
      <alignment horizontal="center"/>
    </xf>
    <xf numFmtId="9" fontId="33" fillId="0" borderId="39" xfId="75" applyNumberFormat="1" applyFont="1" applyBorder="1" applyAlignment="1">
      <alignment horizontal="center"/>
    </xf>
    <xf numFmtId="9" fontId="22" fillId="0" borderId="40" xfId="75" applyNumberFormat="1" applyBorder="1" applyAlignment="1">
      <alignment horizontal="center"/>
    </xf>
    <xf numFmtId="9" fontId="22" fillId="0" borderId="36" xfId="75" applyNumberFormat="1" applyBorder="1" applyAlignment="1">
      <alignment horizontal="center"/>
    </xf>
    <xf numFmtId="9" fontId="22" fillId="0" borderId="53" xfId="75" applyNumberFormat="1" applyBorder="1" applyAlignment="1">
      <alignment horizontal="center"/>
    </xf>
    <xf numFmtId="9" fontId="33" fillId="0" borderId="45" xfId="75" applyNumberFormat="1" applyFont="1" applyBorder="1" applyAlignment="1">
      <alignment horizontal="center"/>
    </xf>
    <xf numFmtId="9" fontId="22" fillId="0" borderId="46" xfId="75" applyNumberFormat="1" applyBorder="1" applyAlignment="1">
      <alignment horizontal="center"/>
    </xf>
    <xf numFmtId="9" fontId="22" fillId="0" borderId="42" xfId="75" applyNumberFormat="1" applyBorder="1" applyAlignment="1">
      <alignment horizontal="center"/>
    </xf>
    <xf numFmtId="9" fontId="22" fillId="0" borderId="54" xfId="75" applyNumberFormat="1" applyBorder="1" applyAlignment="1">
      <alignment horizontal="center"/>
    </xf>
    <xf numFmtId="0" fontId="5" fillId="0" borderId="17" xfId="75" applyFont="1" applyFill="1" applyBorder="1" applyAlignment="1">
      <alignment horizontal="center" vertical="center" wrapText="1"/>
    </xf>
    <xf numFmtId="0" fontId="5" fillId="0" borderId="24" xfId="75" applyFont="1" applyFill="1" applyBorder="1" applyAlignment="1">
      <alignment horizontal="center" vertical="center" wrapText="1"/>
    </xf>
    <xf numFmtId="0" fontId="30" fillId="0" borderId="18" xfId="75" applyFont="1" applyBorder="1" applyAlignment="1">
      <alignment horizontal="center" vertical="center" wrapText="1"/>
    </xf>
    <xf numFmtId="0" fontId="30" fillId="0" borderId="12" xfId="75" applyFont="1" applyBorder="1" applyAlignment="1">
      <alignment horizontal="center" vertical="center" wrapText="1"/>
    </xf>
    <xf numFmtId="0" fontId="30" fillId="0" borderId="49" xfId="75" applyFont="1" applyBorder="1" applyAlignment="1">
      <alignment horizontal="center" vertical="center" wrapText="1"/>
    </xf>
    <xf numFmtId="9" fontId="6" fillId="0" borderId="17" xfId="75" applyNumberFormat="1" applyFont="1" applyBorder="1" applyAlignment="1">
      <alignment horizontal="center"/>
    </xf>
    <xf numFmtId="9" fontId="30" fillId="0" borderId="25" xfId="75" applyNumberFormat="1" applyFont="1" applyBorder="1" applyAlignment="1">
      <alignment horizontal="center"/>
    </xf>
    <xf numFmtId="9" fontId="6" fillId="0" borderId="19" xfId="75" applyNumberFormat="1" applyFont="1" applyBorder="1" applyAlignment="1">
      <alignment horizontal="center"/>
    </xf>
    <xf numFmtId="9" fontId="30" fillId="0" borderId="12" xfId="75" applyNumberFormat="1" applyFont="1" applyBorder="1" applyAlignment="1">
      <alignment horizontal="center"/>
    </xf>
    <xf numFmtId="9" fontId="6" fillId="0" borderId="42" xfId="75" applyNumberFormat="1" applyFont="1" applyBorder="1" applyAlignment="1">
      <alignment horizontal="center"/>
    </xf>
    <xf numFmtId="9" fontId="30" fillId="0" borderId="14" xfId="75" applyNumberFormat="1" applyFont="1" applyBorder="1" applyAlignment="1">
      <alignment horizontal="center"/>
    </xf>
    <xf numFmtId="0" fontId="37" fillId="0" borderId="17" xfId="75" applyFont="1" applyBorder="1" applyAlignment="1">
      <alignment horizontal="center" vertical="center" wrapText="1"/>
    </xf>
    <xf numFmtId="0" fontId="30" fillId="0" borderId="25" xfId="75" applyFont="1" applyBorder="1" applyAlignment="1">
      <alignment horizontal="center" vertical="center" wrapText="1"/>
    </xf>
    <xf numFmtId="0" fontId="37" fillId="0" borderId="19" xfId="75" applyFont="1" applyBorder="1" applyAlignment="1">
      <alignment horizontal="center" vertical="center" wrapText="1"/>
    </xf>
    <xf numFmtId="9" fontId="6" fillId="0" borderId="29" xfId="75" applyNumberFormat="1" applyFont="1" applyBorder="1" applyAlignment="1">
      <alignment horizontal="center"/>
    </xf>
    <xf numFmtId="9" fontId="6" fillId="0" borderId="36" xfId="75" applyNumberFormat="1" applyFont="1" applyBorder="1" applyAlignment="1">
      <alignment horizontal="center"/>
    </xf>
    <xf numFmtId="168" fontId="22" fillId="0" borderId="0" xfId="75" applyNumberFormat="1" applyAlignment="1">
      <alignment horizontal="center"/>
    </xf>
    <xf numFmtId="169" fontId="22" fillId="0" borderId="0" xfId="75" applyNumberFormat="1"/>
    <xf numFmtId="170" fontId="22" fillId="0" borderId="0" xfId="75" applyNumberFormat="1"/>
    <xf numFmtId="0" fontId="39" fillId="0" borderId="0" xfId="0" applyFont="1"/>
    <xf numFmtId="0" fontId="40" fillId="0" borderId="0" xfId="0" applyFont="1"/>
    <xf numFmtId="0" fontId="40" fillId="0" borderId="55" xfId="0" applyFont="1" applyBorder="1" applyAlignment="1">
      <alignment horizontal="center"/>
    </xf>
    <xf numFmtId="0" fontId="40" fillId="0" borderId="15" xfId="0" applyFont="1" applyBorder="1" applyAlignment="1">
      <alignment horizontal="center" vertical="center"/>
    </xf>
    <xf numFmtId="0" fontId="40" fillId="0" borderId="0" xfId="0" applyFont="1" applyAlignment="1">
      <alignment horizontal="center"/>
    </xf>
    <xf numFmtId="0" fontId="40" fillId="0" borderId="11" xfId="0" applyFont="1" applyBorder="1" applyAlignment="1">
      <alignment horizontal="center"/>
    </xf>
    <xf numFmtId="9" fontId="40" fillId="0" borderId="0" xfId="0" applyNumberFormat="1" applyFont="1" applyBorder="1" applyAlignment="1">
      <alignment horizontal="center"/>
    </xf>
    <xf numFmtId="9" fontId="40" fillId="0" borderId="12" xfId="0" applyNumberFormat="1" applyFont="1" applyBorder="1" applyAlignment="1">
      <alignment horizontal="center"/>
    </xf>
    <xf numFmtId="9" fontId="40" fillId="0" borderId="0" xfId="0" applyNumberFormat="1" applyFont="1" applyAlignment="1">
      <alignment horizontal="center"/>
    </xf>
    <xf numFmtId="9" fontId="40" fillId="0" borderId="0" xfId="80" applyFont="1" applyBorder="1" applyAlignment="1">
      <alignment horizontal="center"/>
    </xf>
    <xf numFmtId="0" fontId="40" fillId="0" borderId="13" xfId="0" applyFont="1" applyBorder="1" applyAlignment="1">
      <alignment horizontal="center"/>
    </xf>
    <xf numFmtId="9" fontId="40" fillId="0" borderId="56" xfId="0" applyNumberFormat="1" applyFont="1" applyBorder="1" applyAlignment="1">
      <alignment horizontal="center"/>
    </xf>
    <xf numFmtId="9" fontId="40" fillId="0" borderId="56" xfId="80" applyFont="1" applyBorder="1" applyAlignment="1">
      <alignment horizontal="center"/>
    </xf>
    <xf numFmtId="9" fontId="40" fillId="0" borderId="0" xfId="0" applyNumberFormat="1" applyFont="1"/>
    <xf numFmtId="0" fontId="22" fillId="0" borderId="0" xfId="77" applyFont="1" applyBorder="1"/>
    <xf numFmtId="0" fontId="22" fillId="0" borderId="0" xfId="77" applyFont="1"/>
    <xf numFmtId="0" fontId="22" fillId="0" borderId="0" xfId="76"/>
    <xf numFmtId="0" fontId="30" fillId="0" borderId="0" xfId="76" applyFont="1"/>
    <xf numFmtId="0" fontId="22" fillId="0" borderId="11" xfId="76" applyBorder="1"/>
    <xf numFmtId="0" fontId="22" fillId="0" borderId="0" xfId="76" applyBorder="1"/>
    <xf numFmtId="0" fontId="22" fillId="0" borderId="12" xfId="76" applyBorder="1"/>
    <xf numFmtId="0" fontId="22" fillId="0" borderId="15" xfId="76" applyBorder="1" applyAlignment="1">
      <alignment horizontal="center"/>
    </xf>
    <xf numFmtId="0" fontId="22" fillId="0" borderId="16" xfId="76" applyBorder="1" applyAlignment="1">
      <alignment horizontal="center"/>
    </xf>
    <xf numFmtId="0" fontId="30" fillId="0" borderId="22" xfId="76" applyFont="1" applyBorder="1" applyAlignment="1">
      <alignment horizontal="center" vertical="center" wrapText="1"/>
    </xf>
    <xf numFmtId="0" fontId="5" fillId="0" borderId="57" xfId="76" applyFont="1" applyBorder="1" applyAlignment="1">
      <alignment horizontal="center" vertical="center" wrapText="1"/>
    </xf>
    <xf numFmtId="0" fontId="5" fillId="0" borderId="18" xfId="76" applyFont="1" applyBorder="1" applyAlignment="1">
      <alignment horizontal="center" vertical="center" wrapText="1"/>
    </xf>
    <xf numFmtId="0" fontId="5" fillId="0" borderId="57" xfId="76" applyFont="1" applyFill="1" applyBorder="1" applyAlignment="1">
      <alignment horizontal="center" vertical="center" wrapText="1"/>
    </xf>
    <xf numFmtId="0" fontId="5" fillId="0" borderId="58" xfId="76" applyFont="1" applyFill="1" applyBorder="1" applyAlignment="1">
      <alignment horizontal="center" vertical="center" wrapText="1"/>
    </xf>
    <xf numFmtId="0" fontId="30" fillId="0" borderId="57" xfId="76" applyFont="1" applyBorder="1" applyAlignment="1">
      <alignment horizontal="center" vertical="center" wrapText="1"/>
    </xf>
    <xf numFmtId="0" fontId="30" fillId="0" borderId="18" xfId="76" applyFont="1" applyBorder="1" applyAlignment="1">
      <alignment horizontal="center" vertical="center" wrapText="1"/>
    </xf>
    <xf numFmtId="0" fontId="30" fillId="0" borderId="12" xfId="76" applyFont="1" applyBorder="1" applyAlignment="1">
      <alignment horizontal="center" vertical="center" wrapText="1"/>
    </xf>
    <xf numFmtId="0" fontId="30" fillId="0" borderId="48" xfId="76" applyFont="1" applyBorder="1" applyAlignment="1">
      <alignment horizontal="center" vertical="center" wrapText="1"/>
    </xf>
    <xf numFmtId="0" fontId="22" fillId="0" borderId="15" xfId="76" applyFont="1" applyBorder="1" applyAlignment="1">
      <alignment horizontal="center" vertical="center" wrapText="1"/>
    </xf>
    <xf numFmtId="0" fontId="22" fillId="0" borderId="59" xfId="76" applyFont="1" applyBorder="1" applyAlignment="1">
      <alignment horizontal="center" vertical="center" wrapText="1"/>
    </xf>
    <xf numFmtId="0" fontId="22" fillId="0" borderId="60" xfId="76" applyFont="1" applyBorder="1" applyAlignment="1">
      <alignment horizontal="center" vertical="center" wrapText="1"/>
    </xf>
    <xf numFmtId="0" fontId="30" fillId="0" borderId="0" xfId="76" applyFont="1" applyBorder="1" applyAlignment="1">
      <alignment horizontal="center" vertical="center" wrapText="1"/>
    </xf>
    <xf numFmtId="0" fontId="30" fillId="0" borderId="20" xfId="76" applyFont="1" applyBorder="1" applyAlignment="1">
      <alignment horizontal="center" vertical="center" wrapText="1"/>
    </xf>
    <xf numFmtId="0" fontId="30" fillId="0" borderId="9" xfId="76" applyFont="1" applyBorder="1" applyAlignment="1">
      <alignment horizontal="center" vertical="center" wrapText="1"/>
    </xf>
    <xf numFmtId="0" fontId="22" fillId="0" borderId="11" xfId="76" applyFont="1" applyBorder="1" applyAlignment="1">
      <alignment horizontal="center" vertical="justify"/>
    </xf>
    <xf numFmtId="9" fontId="30" fillId="0" borderId="9" xfId="76" applyNumberFormat="1" applyFont="1" applyBorder="1" applyAlignment="1">
      <alignment horizontal="center"/>
    </xf>
    <xf numFmtId="9" fontId="22" fillId="0" borderId="0" xfId="76" applyNumberFormat="1" applyFont="1" applyBorder="1" applyAlignment="1">
      <alignment horizontal="center"/>
    </xf>
    <xf numFmtId="9" fontId="22" fillId="0" borderId="0" xfId="80" applyFont="1" applyBorder="1" applyAlignment="1">
      <alignment horizontal="center"/>
    </xf>
    <xf numFmtId="9" fontId="22" fillId="0" borderId="20" xfId="76" applyNumberFormat="1" applyFont="1" applyBorder="1" applyAlignment="1">
      <alignment horizontal="center"/>
    </xf>
    <xf numFmtId="9" fontId="6" fillId="0" borderId="19" xfId="76" applyNumberFormat="1" applyFont="1" applyBorder="1" applyAlignment="1">
      <alignment horizontal="center"/>
    </xf>
    <xf numFmtId="9" fontId="22" fillId="0" borderId="61" xfId="76" applyNumberFormat="1" applyFont="1" applyBorder="1" applyAlignment="1">
      <alignment horizontal="center"/>
    </xf>
    <xf numFmtId="9" fontId="30" fillId="0" borderId="0" xfId="76" applyNumberFormat="1" applyFont="1" applyBorder="1" applyAlignment="1">
      <alignment horizontal="center"/>
    </xf>
    <xf numFmtId="9" fontId="30" fillId="0" borderId="20" xfId="76" applyNumberFormat="1" applyFont="1" applyBorder="1" applyAlignment="1">
      <alignment horizontal="center"/>
    </xf>
    <xf numFmtId="9" fontId="30" fillId="0" borderId="9" xfId="80" applyFont="1" applyBorder="1" applyAlignment="1">
      <alignment horizontal="center"/>
    </xf>
    <xf numFmtId="9" fontId="30" fillId="0" borderId="12" xfId="76" applyNumberFormat="1" applyFont="1" applyBorder="1" applyAlignment="1">
      <alignment horizontal="center"/>
    </xf>
    <xf numFmtId="166" fontId="22" fillId="0" borderId="0" xfId="76" applyNumberFormat="1"/>
    <xf numFmtId="0" fontId="22" fillId="0" borderId="35" xfId="76" applyFont="1" applyBorder="1" applyAlignment="1">
      <alignment horizontal="center" vertical="justify"/>
    </xf>
    <xf numFmtId="9" fontId="30" fillId="0" borderId="37" xfId="76" applyNumberFormat="1" applyFont="1" applyBorder="1" applyAlignment="1">
      <alignment horizontal="center"/>
    </xf>
    <xf numFmtId="9" fontId="22" fillId="0" borderId="62" xfId="76" applyNumberFormat="1" applyFont="1" applyBorder="1" applyAlignment="1">
      <alignment horizontal="center"/>
    </xf>
    <xf numFmtId="9" fontId="22" fillId="0" borderId="40" xfId="76" applyNumberFormat="1" applyFont="1" applyBorder="1" applyAlignment="1">
      <alignment horizontal="center"/>
    </xf>
    <xf numFmtId="9" fontId="6" fillId="0" borderId="36" xfId="76" applyNumberFormat="1" applyFont="1" applyBorder="1" applyAlignment="1">
      <alignment horizontal="center"/>
    </xf>
    <xf numFmtId="9" fontId="22" fillId="0" borderId="63" xfId="76" applyNumberFormat="1" applyFont="1" applyBorder="1" applyAlignment="1">
      <alignment horizontal="center"/>
    </xf>
    <xf numFmtId="9" fontId="30" fillId="0" borderId="62" xfId="76" applyNumberFormat="1" applyFont="1" applyBorder="1" applyAlignment="1">
      <alignment horizontal="center"/>
    </xf>
    <xf numFmtId="9" fontId="30" fillId="0" borderId="40" xfId="76" applyNumberFormat="1" applyFont="1" applyBorder="1" applyAlignment="1">
      <alignment horizontal="center"/>
    </xf>
    <xf numFmtId="9" fontId="30" fillId="0" borderId="37" xfId="80" applyFont="1" applyBorder="1" applyAlignment="1">
      <alignment horizontal="center"/>
    </xf>
    <xf numFmtId="9" fontId="30" fillId="0" borderId="41" xfId="76" applyNumberFormat="1" applyFont="1" applyBorder="1" applyAlignment="1">
      <alignment horizontal="center"/>
    </xf>
    <xf numFmtId="167" fontId="22" fillId="0" borderId="0" xfId="76" applyNumberFormat="1"/>
    <xf numFmtId="0" fontId="22" fillId="0" borderId="35" xfId="76" applyBorder="1" applyAlignment="1">
      <alignment horizontal="center"/>
    </xf>
    <xf numFmtId="0" fontId="22" fillId="0" borderId="11" xfId="76" applyBorder="1" applyAlignment="1">
      <alignment horizontal="center"/>
    </xf>
    <xf numFmtId="0" fontId="22" fillId="0" borderId="13" xfId="76" applyBorder="1" applyAlignment="1">
      <alignment horizontal="center"/>
    </xf>
    <xf numFmtId="9" fontId="30" fillId="0" borderId="43" xfId="76" applyNumberFormat="1" applyFont="1" applyBorder="1" applyAlignment="1">
      <alignment horizontal="center"/>
    </xf>
    <xf numFmtId="9" fontId="22" fillId="0" borderId="56" xfId="76" applyNumberFormat="1" applyFont="1" applyBorder="1" applyAlignment="1">
      <alignment horizontal="center"/>
    </xf>
    <xf numFmtId="9" fontId="22" fillId="0" borderId="46" xfId="76" applyNumberFormat="1" applyFont="1" applyBorder="1" applyAlignment="1">
      <alignment horizontal="center"/>
    </xf>
    <xf numFmtId="9" fontId="6" fillId="0" borderId="42" xfId="76" applyNumberFormat="1" applyFont="1" applyBorder="1" applyAlignment="1">
      <alignment horizontal="center"/>
    </xf>
    <xf numFmtId="9" fontId="22" fillId="0" borderId="64" xfId="76" applyNumberFormat="1" applyFont="1" applyBorder="1" applyAlignment="1">
      <alignment horizontal="center"/>
    </xf>
    <xf numFmtId="9" fontId="30" fillId="0" borderId="65" xfId="76" applyNumberFormat="1" applyFont="1" applyBorder="1" applyAlignment="1">
      <alignment horizontal="center"/>
    </xf>
    <xf numFmtId="9" fontId="30" fillId="0" borderId="46" xfId="76" applyNumberFormat="1" applyFont="1" applyBorder="1" applyAlignment="1">
      <alignment horizontal="center"/>
    </xf>
    <xf numFmtId="9" fontId="30" fillId="0" borderId="14" xfId="76" applyNumberFormat="1" applyFont="1" applyBorder="1" applyAlignment="1">
      <alignment horizontal="center"/>
    </xf>
    <xf numFmtId="3" fontId="22" fillId="0" borderId="0" xfId="76" applyNumberFormat="1" applyAlignment="1">
      <alignment horizontal="center"/>
    </xf>
    <xf numFmtId="3" fontId="22" fillId="0" borderId="0" xfId="76" applyNumberFormat="1"/>
    <xf numFmtId="0" fontId="22" fillId="0" borderId="0" xfId="76" applyFont="1"/>
    <xf numFmtId="9" fontId="41" fillId="0" borderId="0" xfId="63" applyNumberFormat="1" applyFont="1" applyAlignment="1">
      <alignment horizontal="left"/>
    </xf>
    <xf numFmtId="0" fontId="22" fillId="0" borderId="66" xfId="77" applyFont="1" applyBorder="1"/>
    <xf numFmtId="0" fontId="22" fillId="0" borderId="67" xfId="77" applyBorder="1"/>
    <xf numFmtId="165" fontId="22" fillId="0" borderId="68" xfId="77" applyNumberFormat="1" applyBorder="1" applyAlignment="1">
      <alignment horizontal="center"/>
    </xf>
    <xf numFmtId="0" fontId="22" fillId="0" borderId="11" xfId="77" applyFont="1" applyBorder="1"/>
    <xf numFmtId="0" fontId="22" fillId="0" borderId="13" xfId="77" applyFont="1" applyBorder="1"/>
    <xf numFmtId="0" fontId="22" fillId="0" borderId="56" xfId="77" applyBorder="1"/>
    <xf numFmtId="9" fontId="22" fillId="0" borderId="12" xfId="77" applyNumberFormat="1" applyBorder="1" applyAlignment="1">
      <alignment horizontal="center"/>
    </xf>
    <xf numFmtId="9" fontId="22" fillId="0" borderId="14" xfId="77" applyNumberFormat="1" applyBorder="1" applyAlignment="1">
      <alignment horizontal="center"/>
    </xf>
    <xf numFmtId="0" fontId="22" fillId="0" borderId="66" xfId="77" applyFont="1" applyBorder="1" applyAlignment="1">
      <alignment horizontal="center" vertical="center" wrapText="1"/>
    </xf>
    <xf numFmtId="0" fontId="22" fillId="0" borderId="68" xfId="77" applyFont="1" applyBorder="1" applyAlignment="1">
      <alignment horizontal="center" vertical="center" wrapText="1"/>
    </xf>
    <xf numFmtId="9" fontId="22" fillId="0" borderId="11" xfId="77" applyNumberFormat="1" applyFont="1" applyBorder="1" applyAlignment="1">
      <alignment horizontal="center" vertical="center" wrapText="1"/>
    </xf>
    <xf numFmtId="9" fontId="22" fillId="0" borderId="12" xfId="77" applyNumberFormat="1" applyBorder="1" applyAlignment="1">
      <alignment horizontal="center" vertical="center" wrapText="1"/>
    </xf>
    <xf numFmtId="9" fontId="22" fillId="0" borderId="11" xfId="77" applyNumberFormat="1" applyBorder="1" applyAlignment="1">
      <alignment horizontal="center"/>
    </xf>
    <xf numFmtId="9" fontId="22" fillId="0" borderId="13" xfId="77" applyNumberFormat="1" applyBorder="1" applyAlignment="1">
      <alignment horizontal="center"/>
    </xf>
    <xf numFmtId="9" fontId="22" fillId="0" borderId="69" xfId="77" applyNumberFormat="1" applyBorder="1" applyAlignment="1">
      <alignment horizontal="center"/>
    </xf>
    <xf numFmtId="9" fontId="30" fillId="0" borderId="69" xfId="76" applyNumberFormat="1" applyFont="1" applyBorder="1" applyAlignment="1">
      <alignment horizontal="center"/>
    </xf>
    <xf numFmtId="9" fontId="42" fillId="0" borderId="69" xfId="76" applyNumberFormat="1" applyFont="1" applyBorder="1" applyAlignment="1">
      <alignment horizontal="center"/>
    </xf>
    <xf numFmtId="0" fontId="22" fillId="0" borderId="0" xfId="77" applyFont="1" applyAlignment="1">
      <alignment horizontal="center" vertical="center" wrapText="1"/>
    </xf>
    <xf numFmtId="0" fontId="0" fillId="0" borderId="68" xfId="0" applyBorder="1" applyAlignment="1">
      <alignment wrapText="1"/>
    </xf>
    <xf numFmtId="0" fontId="0" fillId="0" borderId="12" xfId="0" applyBorder="1" applyAlignment="1">
      <alignment wrapText="1"/>
    </xf>
    <xf numFmtId="9" fontId="30" fillId="0" borderId="70" xfId="76" applyNumberFormat="1" applyFont="1" applyBorder="1" applyAlignment="1">
      <alignment horizontal="center"/>
    </xf>
    <xf numFmtId="9" fontId="30" fillId="0" borderId="69" xfId="77" applyNumberFormat="1" applyFont="1" applyBorder="1" applyAlignment="1">
      <alignment horizontal="center"/>
    </xf>
    <xf numFmtId="9" fontId="30" fillId="0" borderId="71" xfId="77" applyNumberFormat="1" applyFont="1" applyBorder="1" applyAlignment="1">
      <alignment horizontal="center"/>
    </xf>
    <xf numFmtId="0" fontId="31" fillId="0" borderId="67" xfId="77" applyFont="1" applyBorder="1" applyAlignment="1">
      <alignment vertical="center" wrapText="1"/>
    </xf>
    <xf numFmtId="0" fontId="31" fillId="0" borderId="0" xfId="77" applyFont="1" applyBorder="1" applyAlignment="1">
      <alignment vertical="center" wrapText="1"/>
    </xf>
    <xf numFmtId="0" fontId="31" fillId="0" borderId="69" xfId="77" applyFont="1" applyBorder="1" applyAlignment="1">
      <alignment horizontal="center" vertical="center" wrapText="1"/>
    </xf>
    <xf numFmtId="9" fontId="22" fillId="0" borderId="71" xfId="77" applyNumberFormat="1" applyBorder="1" applyAlignment="1">
      <alignment horizontal="center"/>
    </xf>
    <xf numFmtId="9" fontId="22" fillId="0" borderId="69" xfId="77" applyNumberFormat="1" applyBorder="1" applyAlignment="1">
      <alignment horizontal="center" vertical="center" wrapText="1"/>
    </xf>
    <xf numFmtId="165" fontId="22" fillId="0" borderId="69" xfId="77" applyNumberFormat="1" applyBorder="1" applyAlignment="1">
      <alignment horizontal="center"/>
    </xf>
    <xf numFmtId="9" fontId="22" fillId="0" borderId="71" xfId="77" applyNumberFormat="1" applyBorder="1" applyAlignment="1">
      <alignment horizontal="center" vertical="center" wrapText="1"/>
    </xf>
    <xf numFmtId="165" fontId="22" fillId="0" borderId="71" xfId="77" applyNumberFormat="1" applyBorder="1" applyAlignment="1">
      <alignment horizontal="center"/>
    </xf>
    <xf numFmtId="0" fontId="22" fillId="0" borderId="69" xfId="77" applyBorder="1" applyAlignment="1">
      <alignment horizontal="center"/>
    </xf>
    <xf numFmtId="0" fontId="22" fillId="0" borderId="71" xfId="77" applyBorder="1" applyAlignment="1">
      <alignment horizontal="center"/>
    </xf>
    <xf numFmtId="0" fontId="30" fillId="0" borderId="72" xfId="77" applyFont="1" applyBorder="1" applyAlignment="1">
      <alignment horizontal="center" vertical="center" wrapText="1"/>
    </xf>
    <xf numFmtId="9" fontId="30" fillId="0" borderId="70" xfId="77" applyNumberFormat="1" applyFont="1" applyBorder="1" applyAlignment="1">
      <alignment horizontal="center"/>
    </xf>
    <xf numFmtId="165" fontId="30" fillId="0" borderId="70" xfId="77" applyNumberFormat="1" applyFont="1" applyBorder="1" applyAlignment="1">
      <alignment horizontal="center"/>
    </xf>
    <xf numFmtId="165" fontId="22" fillId="0" borderId="70" xfId="77" applyNumberFormat="1" applyBorder="1" applyAlignment="1">
      <alignment horizontal="center"/>
    </xf>
    <xf numFmtId="9" fontId="22" fillId="0" borderId="70" xfId="77" applyNumberFormat="1" applyBorder="1" applyAlignment="1">
      <alignment horizontal="center"/>
    </xf>
    <xf numFmtId="165" fontId="30" fillId="0" borderId="69" xfId="77" applyNumberFormat="1" applyFont="1" applyBorder="1" applyAlignment="1">
      <alignment horizontal="center"/>
    </xf>
    <xf numFmtId="165" fontId="30" fillId="0" borderId="71" xfId="77" applyNumberFormat="1" applyFont="1" applyBorder="1" applyAlignment="1">
      <alignment horizontal="center"/>
    </xf>
    <xf numFmtId="0" fontId="40" fillId="0" borderId="16" xfId="0" applyFont="1" applyBorder="1" applyAlignment="1">
      <alignment horizontal="center" vertical="center"/>
    </xf>
    <xf numFmtId="9" fontId="40" fillId="0" borderId="12" xfId="80" applyFont="1" applyBorder="1" applyAlignment="1">
      <alignment horizontal="center"/>
    </xf>
    <xf numFmtId="9" fontId="40" fillId="0" borderId="14" xfId="80" applyFont="1" applyBorder="1" applyAlignment="1">
      <alignment horizontal="center"/>
    </xf>
    <xf numFmtId="0" fontId="29" fillId="0" borderId="70" xfId="75" applyFont="1" applyBorder="1" applyAlignment="1">
      <alignment horizontal="center" vertical="center" wrapText="1"/>
    </xf>
    <xf numFmtId="0" fontId="33" fillId="0" borderId="69" xfId="75" applyFont="1" applyBorder="1" applyAlignment="1">
      <alignment horizontal="center" vertical="justify"/>
    </xf>
    <xf numFmtId="9" fontId="22" fillId="0" borderId="69" xfId="75" applyNumberFormat="1" applyBorder="1" applyAlignment="1">
      <alignment horizontal="center"/>
    </xf>
    <xf numFmtId="0" fontId="22" fillId="0" borderId="69" xfId="75" applyBorder="1" applyAlignment="1">
      <alignment horizontal="center"/>
    </xf>
    <xf numFmtId="0" fontId="22" fillId="0" borderId="71" xfId="75" applyBorder="1" applyAlignment="1">
      <alignment horizontal="center"/>
    </xf>
    <xf numFmtId="9" fontId="22" fillId="0" borderId="71" xfId="75" applyNumberFormat="1" applyBorder="1" applyAlignment="1">
      <alignment horizontal="center"/>
    </xf>
    <xf numFmtId="0" fontId="22" fillId="0" borderId="73" xfId="75" applyBorder="1"/>
    <xf numFmtId="0" fontId="22" fillId="0" borderId="70" xfId="75" applyFont="1" applyBorder="1" applyAlignment="1">
      <alignment horizontal="center" vertical="center" wrapText="1"/>
    </xf>
    <xf numFmtId="0" fontId="30" fillId="0" borderId="74" xfId="77" applyFont="1" applyBorder="1" applyAlignment="1">
      <alignment horizontal="center" vertical="center" wrapText="1"/>
    </xf>
    <xf numFmtId="0" fontId="22" fillId="0" borderId="72" xfId="77" applyFont="1" applyBorder="1" applyAlignment="1">
      <alignment horizontal="center" vertical="center" wrapText="1"/>
    </xf>
    <xf numFmtId="0" fontId="31" fillId="0" borderId="66" xfId="77" applyFont="1" applyBorder="1" applyAlignment="1">
      <alignment horizontal="center" vertical="center" wrapText="1"/>
    </xf>
    <xf numFmtId="0" fontId="31" fillId="0" borderId="67" xfId="77" applyFont="1" applyBorder="1" applyAlignment="1">
      <alignment horizontal="center" vertical="center" wrapText="1"/>
    </xf>
    <xf numFmtId="0" fontId="31" fillId="0" borderId="68" xfId="77" applyFont="1" applyBorder="1" applyAlignment="1">
      <alignment horizontal="center" vertical="center" wrapText="1"/>
    </xf>
    <xf numFmtId="0" fontId="31" fillId="0" borderId="13" xfId="77" applyFont="1" applyBorder="1" applyAlignment="1">
      <alignment horizontal="center" vertical="center" wrapText="1"/>
    </xf>
    <xf numFmtId="0" fontId="31" fillId="0" borderId="56" xfId="77" applyFont="1" applyBorder="1" applyAlignment="1">
      <alignment horizontal="center" vertical="center" wrapText="1"/>
    </xf>
    <xf numFmtId="0" fontId="31" fillId="0" borderId="14" xfId="77" applyFont="1" applyBorder="1" applyAlignment="1">
      <alignment horizontal="center" vertical="center" wrapText="1"/>
    </xf>
    <xf numFmtId="0" fontId="0" fillId="0" borderId="68" xfId="0" applyBorder="1" applyAlignment="1">
      <alignment wrapText="1"/>
    </xf>
    <xf numFmtId="0" fontId="0" fillId="0" borderId="14" xfId="0" applyBorder="1" applyAlignment="1">
      <alignment wrapText="1"/>
    </xf>
    <xf numFmtId="0" fontId="39" fillId="0" borderId="74" xfId="0" applyFont="1" applyBorder="1" applyAlignment="1">
      <alignment horizontal="center" vertical="center" wrapText="1"/>
    </xf>
    <xf numFmtId="0" fontId="39" fillId="0" borderId="73" xfId="0" applyFont="1" applyBorder="1" applyAlignment="1">
      <alignment horizontal="center" vertical="center" wrapText="1"/>
    </xf>
    <xf numFmtId="0" fontId="39" fillId="0" borderId="75" xfId="0" applyFont="1" applyBorder="1" applyAlignment="1">
      <alignment horizontal="center" vertical="center" wrapText="1"/>
    </xf>
    <xf numFmtId="0" fontId="31" fillId="0" borderId="66" xfId="75" applyFont="1" applyBorder="1" applyAlignment="1">
      <alignment horizontal="center" vertical="center" wrapText="1"/>
    </xf>
    <xf numFmtId="0" fontId="22" fillId="0" borderId="67" xfId="75" applyBorder="1" applyAlignment="1">
      <alignment horizontal="center" vertical="center" wrapText="1"/>
    </xf>
    <xf numFmtId="0" fontId="22" fillId="0" borderId="68" xfId="75" applyBorder="1" applyAlignment="1"/>
    <xf numFmtId="0" fontId="30" fillId="0" borderId="76" xfId="75" applyFont="1" applyBorder="1" applyAlignment="1">
      <alignment horizontal="center"/>
    </xf>
    <xf numFmtId="0" fontId="30" fillId="0" borderId="77" xfId="75" applyFont="1" applyBorder="1" applyAlignment="1">
      <alignment horizontal="center"/>
    </xf>
    <xf numFmtId="0" fontId="30" fillId="0" borderId="78" xfId="75" applyFont="1" applyBorder="1" applyAlignment="1">
      <alignment horizontal="center"/>
    </xf>
    <xf numFmtId="0" fontId="30" fillId="0" borderId="79" xfId="75" applyFont="1" applyBorder="1" applyAlignment="1">
      <alignment horizontal="center"/>
    </xf>
    <xf numFmtId="0" fontId="29" fillId="0" borderId="11" xfId="75" applyFont="1" applyBorder="1" applyAlignment="1">
      <alignment horizontal="center" vertical="center" wrapText="1"/>
    </xf>
    <xf numFmtId="0" fontId="6" fillId="0" borderId="23" xfId="75" applyFont="1" applyBorder="1" applyAlignment="1">
      <alignment horizontal="center" vertical="center" wrapText="1"/>
    </xf>
    <xf numFmtId="0" fontId="6" fillId="0" borderId="26" xfId="75" applyFont="1" applyBorder="1" applyAlignment="1">
      <alignment horizontal="center" vertical="center" wrapText="1"/>
    </xf>
    <xf numFmtId="0" fontId="29" fillId="0" borderId="17" xfId="75" applyFont="1" applyBorder="1" applyAlignment="1">
      <alignment horizontal="center" vertical="center" wrapText="1"/>
    </xf>
    <xf numFmtId="0" fontId="29" fillId="0" borderId="19" xfId="75" applyFont="1" applyBorder="1" applyAlignment="1">
      <alignment horizontal="center" vertical="center" wrapText="1"/>
    </xf>
    <xf numFmtId="0" fontId="29" fillId="0" borderId="22" xfId="75" applyFont="1" applyBorder="1" applyAlignment="1">
      <alignment horizontal="center" vertical="center" wrapText="1"/>
    </xf>
    <xf numFmtId="0" fontId="29" fillId="0" borderId="9" xfId="75" applyFont="1" applyBorder="1" applyAlignment="1">
      <alignment horizontal="center" vertical="center" wrapText="1"/>
    </xf>
    <xf numFmtId="0" fontId="6" fillId="0" borderId="24" xfId="75" applyFont="1" applyBorder="1" applyAlignment="1">
      <alignment horizontal="center" vertical="center" wrapText="1"/>
    </xf>
    <xf numFmtId="0" fontId="6" fillId="0" borderId="27" xfId="75" applyFont="1" applyBorder="1" applyAlignment="1">
      <alignment horizontal="center" vertical="center" wrapText="1"/>
    </xf>
    <xf numFmtId="0" fontId="22" fillId="0" borderId="76" xfId="75" applyBorder="1" applyAlignment="1">
      <alignment horizontal="center" vertical="center"/>
    </xf>
    <xf numFmtId="0" fontId="22" fillId="0" borderId="78" xfId="75" applyBorder="1" applyAlignment="1">
      <alignment horizontal="center" vertical="center"/>
    </xf>
    <xf numFmtId="0" fontId="29" fillId="0" borderId="25" xfId="75" applyFont="1" applyBorder="1" applyAlignment="1">
      <alignment horizontal="center" vertical="center" wrapText="1"/>
    </xf>
    <xf numFmtId="0" fontId="29" fillId="0" borderId="12" xfId="75" applyFont="1" applyBorder="1" applyAlignment="1">
      <alignment horizontal="center" vertical="center" wrapText="1"/>
    </xf>
    <xf numFmtId="0" fontId="22" fillId="0" borderId="22" xfId="75" applyBorder="1" applyAlignment="1">
      <alignment horizontal="center" vertical="center" wrapText="1"/>
    </xf>
    <xf numFmtId="0" fontId="22" fillId="0" borderId="57" xfId="75" applyBorder="1" applyAlignment="1">
      <alignment horizontal="center" vertical="center" wrapText="1"/>
    </xf>
    <xf numFmtId="0" fontId="22" fillId="0" borderId="25" xfId="75" applyBorder="1" applyAlignment="1">
      <alignment horizontal="center" vertical="center" wrapText="1"/>
    </xf>
    <xf numFmtId="0" fontId="22" fillId="0" borderId="9" xfId="75" applyBorder="1" applyAlignment="1">
      <alignment horizontal="center" vertical="center" wrapText="1"/>
    </xf>
    <xf numFmtId="0" fontId="22" fillId="0" borderId="0" xfId="75" applyBorder="1" applyAlignment="1">
      <alignment horizontal="center" vertical="center" wrapText="1"/>
    </xf>
    <xf numFmtId="0" fontId="22" fillId="0" borderId="12" xfId="75" applyBorder="1" applyAlignment="1">
      <alignment horizontal="center" vertical="center" wrapText="1"/>
    </xf>
    <xf numFmtId="0" fontId="22" fillId="0" borderId="48" xfId="75" applyBorder="1" applyAlignment="1">
      <alignment horizontal="center" vertical="center" wrapText="1"/>
    </xf>
    <xf numFmtId="0" fontId="22" fillId="0" borderId="15" xfId="75" applyBorder="1" applyAlignment="1">
      <alignment horizontal="center" vertical="center" wrapText="1"/>
    </xf>
    <xf numFmtId="0" fontId="22" fillId="0" borderId="16" xfId="75" applyBorder="1" applyAlignment="1">
      <alignment horizontal="center" vertical="center" wrapText="1"/>
    </xf>
    <xf numFmtId="0" fontId="22" fillId="0" borderId="68" xfId="75" applyBorder="1" applyAlignment="1">
      <alignment horizontal="center" vertical="center" wrapText="1"/>
    </xf>
    <xf numFmtId="0" fontId="35" fillId="0" borderId="17" xfId="75" applyFont="1" applyBorder="1" applyAlignment="1">
      <alignment horizontal="center" vertical="center" wrapText="1"/>
    </xf>
    <xf numFmtId="0" fontId="22" fillId="0" borderId="49" xfId="75" applyBorder="1" applyAlignment="1">
      <alignment horizontal="center" vertical="center" wrapText="1"/>
    </xf>
    <xf numFmtId="0" fontId="22" fillId="0" borderId="18" xfId="75" applyBorder="1" applyAlignment="1">
      <alignment horizontal="center" vertical="center" wrapText="1"/>
    </xf>
    <xf numFmtId="0" fontId="22" fillId="0" borderId="20" xfId="75" applyBorder="1" applyAlignment="1">
      <alignment horizontal="center" vertical="center" wrapText="1"/>
    </xf>
    <xf numFmtId="0" fontId="22" fillId="0" borderId="59" xfId="75" applyBorder="1" applyAlignment="1">
      <alignment horizontal="center" vertical="center" wrapText="1"/>
    </xf>
    <xf numFmtId="0" fontId="30" fillId="0" borderId="76" xfId="75" applyFont="1" applyBorder="1" applyAlignment="1">
      <alignment horizontal="center" vertical="center" wrapText="1"/>
    </xf>
    <xf numFmtId="0" fontId="30" fillId="0" borderId="77" xfId="75" applyFont="1" applyBorder="1" applyAlignment="1">
      <alignment horizontal="center" vertical="center" wrapText="1"/>
    </xf>
    <xf numFmtId="0" fontId="30" fillId="0" borderId="79" xfId="75" applyFont="1" applyBorder="1" applyAlignment="1">
      <alignment horizontal="center" vertical="center" wrapText="1"/>
    </xf>
    <xf numFmtId="0" fontId="33" fillId="0" borderId="17" xfId="75" applyFont="1" applyBorder="1" applyAlignment="1">
      <alignment horizontal="center" vertical="center" wrapText="1"/>
    </xf>
    <xf numFmtId="0" fontId="33" fillId="0" borderId="19" xfId="75" applyFont="1" applyBorder="1" applyAlignment="1">
      <alignment horizontal="center" vertical="center" wrapText="1"/>
    </xf>
    <xf numFmtId="0" fontId="37" fillId="0" borderId="17" xfId="75" applyFont="1" applyBorder="1" applyAlignment="1">
      <alignment horizontal="center" vertical="center" wrapText="1"/>
    </xf>
    <xf numFmtId="0" fontId="37" fillId="0" borderId="19" xfId="75" applyFont="1" applyBorder="1" applyAlignment="1">
      <alignment horizontal="center" vertical="center" wrapText="1"/>
    </xf>
    <xf numFmtId="0" fontId="30" fillId="0" borderId="17" xfId="75" applyFont="1" applyBorder="1" applyAlignment="1">
      <alignment horizontal="center" vertical="center" wrapText="1"/>
    </xf>
    <xf numFmtId="0" fontId="22" fillId="0" borderId="19" xfId="75" applyBorder="1" applyAlignment="1">
      <alignment horizontal="center" vertical="center" wrapText="1"/>
    </xf>
    <xf numFmtId="0" fontId="22" fillId="0" borderId="22" xfId="76" applyBorder="1" applyAlignment="1">
      <alignment horizontal="center" vertical="center" wrapText="1"/>
    </xf>
    <xf numFmtId="0" fontId="22" fillId="0" borderId="57" xfId="76" applyBorder="1" applyAlignment="1">
      <alignment horizontal="center" vertical="center" wrapText="1"/>
    </xf>
    <xf numFmtId="0" fontId="22" fillId="0" borderId="25" xfId="76" applyBorder="1" applyAlignment="1">
      <alignment horizontal="center" vertical="center" wrapText="1"/>
    </xf>
    <xf numFmtId="0" fontId="22" fillId="0" borderId="9" xfId="76" applyBorder="1" applyAlignment="1">
      <alignment horizontal="center" vertical="center" wrapText="1"/>
    </xf>
    <xf numFmtId="0" fontId="22" fillId="0" borderId="0" xfId="76" applyBorder="1" applyAlignment="1">
      <alignment horizontal="center" vertical="center" wrapText="1"/>
    </xf>
    <xf numFmtId="0" fontId="22" fillId="0" borderId="12" xfId="76" applyBorder="1" applyAlignment="1">
      <alignment horizontal="center" vertical="center" wrapText="1"/>
    </xf>
    <xf numFmtId="0" fontId="22" fillId="0" borderId="48" xfId="76" applyBorder="1" applyAlignment="1">
      <alignment horizontal="center" vertical="center" wrapText="1"/>
    </xf>
    <xf numFmtId="0" fontId="22" fillId="0" borderId="15" xfId="76" applyBorder="1" applyAlignment="1">
      <alignment horizontal="center" vertical="center" wrapText="1"/>
    </xf>
    <xf numFmtId="0" fontId="22" fillId="0" borderId="16" xfId="76" applyBorder="1" applyAlignment="1">
      <alignment horizontal="center" vertical="center" wrapText="1"/>
    </xf>
    <xf numFmtId="0" fontId="31" fillId="0" borderId="66" xfId="76" applyFont="1" applyBorder="1" applyAlignment="1">
      <alignment horizontal="center" vertical="center" wrapText="1"/>
    </xf>
    <xf numFmtId="0" fontId="31" fillId="0" borderId="67" xfId="76" applyFont="1" applyBorder="1" applyAlignment="1">
      <alignment horizontal="center" vertical="center" wrapText="1"/>
    </xf>
    <xf numFmtId="0" fontId="31" fillId="0" borderId="68" xfId="76" applyFont="1" applyBorder="1" applyAlignment="1">
      <alignment horizontal="center" vertical="center" wrapText="1"/>
    </xf>
    <xf numFmtId="0" fontId="35" fillId="0" borderId="17" xfId="76" applyFont="1" applyBorder="1" applyAlignment="1">
      <alignment horizontal="center" vertical="center" wrapText="1"/>
    </xf>
    <xf numFmtId="0" fontId="35" fillId="0" borderId="49" xfId="76" applyFont="1" applyBorder="1" applyAlignment="1">
      <alignment horizontal="center" vertical="center" wrapText="1"/>
    </xf>
    <xf numFmtId="0" fontId="22" fillId="0" borderId="18" xfId="76" applyBorder="1" applyAlignment="1">
      <alignment horizontal="center" vertical="center" wrapText="1"/>
    </xf>
    <xf numFmtId="0" fontId="22" fillId="0" borderId="20" xfId="76" applyBorder="1" applyAlignment="1">
      <alignment horizontal="center" vertical="center" wrapText="1"/>
    </xf>
    <xf numFmtId="0" fontId="22" fillId="0" borderId="59" xfId="76" applyBorder="1" applyAlignment="1">
      <alignment horizontal="center" vertical="center" wrapText="1"/>
    </xf>
    <xf numFmtId="0" fontId="5" fillId="0" borderId="80" xfId="76" applyFont="1" applyBorder="1" applyAlignment="1">
      <alignment horizontal="center" vertical="center" wrapText="1"/>
    </xf>
    <xf numFmtId="0" fontId="5" fillId="0" borderId="81" xfId="76" applyFont="1" applyBorder="1" applyAlignment="1">
      <alignment horizontal="center" vertical="center" wrapText="1"/>
    </xf>
  </cellXfs>
  <cellStyles count="101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20% - Accent1" xfId="7"/>
    <cellStyle name="20% - Accent2" xfId="8"/>
    <cellStyle name="20% - Accent3" xfId="9"/>
    <cellStyle name="20% - Accent4" xfId="10"/>
    <cellStyle name="20% - Accent5" xfId="11"/>
    <cellStyle name="20% - Accent6" xfId="12"/>
    <cellStyle name="40 % - Accent1" xfId="13" builtinId="31" customBuiltin="1"/>
    <cellStyle name="40 % - Accent2" xfId="14" builtinId="35" customBuiltin="1"/>
    <cellStyle name="40 % - Accent3" xfId="15" builtinId="39" customBuiltin="1"/>
    <cellStyle name="40 % - Accent4" xfId="16" builtinId="43" customBuiltin="1"/>
    <cellStyle name="40 % - Accent5" xfId="17" builtinId="47" customBuiltin="1"/>
    <cellStyle name="40 % - Accent6" xfId="18" builtinId="51" customBuiltin="1"/>
    <cellStyle name="40% - Accent1" xfId="19"/>
    <cellStyle name="40% - Accent2" xfId="20"/>
    <cellStyle name="40% - Accent3" xfId="21"/>
    <cellStyle name="40% - Accent4" xfId="22"/>
    <cellStyle name="40% - Accent5" xfId="23"/>
    <cellStyle name="40% - Accent6" xfId="24"/>
    <cellStyle name="60 % - Accent1" xfId="25" builtinId="32" customBuiltin="1"/>
    <cellStyle name="60 % - Accent2" xfId="26" builtinId="36" customBuiltin="1"/>
    <cellStyle name="60 % - Accent3" xfId="27" builtinId="40" customBuiltin="1"/>
    <cellStyle name="60 % - Accent4" xfId="28" builtinId="44" customBuiltin="1"/>
    <cellStyle name="60 % - Accent5" xfId="29" builtinId="48" customBuiltin="1"/>
    <cellStyle name="60 % - Accent6" xfId="30" builtinId="52" customBuiltin="1"/>
    <cellStyle name="60% - Accent1" xfId="31"/>
    <cellStyle name="60% - Accent2" xfId="32"/>
    <cellStyle name="60% - Accent3" xfId="33"/>
    <cellStyle name="60% - Accent4" xfId="34"/>
    <cellStyle name="60% - Accent5" xfId="35"/>
    <cellStyle name="60% - Accent6" xfId="36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Avertissement" xfId="43" builtinId="11" customBuiltin="1"/>
    <cellStyle name="Bad" xfId="44"/>
    <cellStyle name="Bon" xfId="45"/>
    <cellStyle name="Calcul" xfId="46" builtinId="22" customBuiltin="1"/>
    <cellStyle name="Calculation" xfId="47"/>
    <cellStyle name="Cellule liée" xfId="48" builtinId="24" customBuiltin="1"/>
    <cellStyle name="Check Cell" xfId="49"/>
    <cellStyle name="Date" xfId="50"/>
    <cellStyle name="En-tête 1" xfId="51"/>
    <cellStyle name="En-tête 2" xfId="52"/>
    <cellStyle name="Entrée" xfId="53" builtinId="20" customBuiltin="1"/>
    <cellStyle name="Explanatory Text" xfId="54"/>
    <cellStyle name="Financier0" xfId="55"/>
    <cellStyle name="Good" xfId="56"/>
    <cellStyle name="Heading 1" xfId="57"/>
    <cellStyle name="Heading 2" xfId="58"/>
    <cellStyle name="Heading 3" xfId="59"/>
    <cellStyle name="Heading 4" xfId="60"/>
    <cellStyle name="Input" xfId="61"/>
    <cellStyle name="Insatisfaisant" xfId="62" builtinId="27" customBuiltin="1"/>
    <cellStyle name="Lien hypertexte" xfId="63" builtinId="8"/>
    <cellStyle name="Linked Cell" xfId="64"/>
    <cellStyle name="Monétaire0" xfId="65"/>
    <cellStyle name="Motif" xfId="66"/>
    <cellStyle name="Neutral" xfId="67"/>
    <cellStyle name="Neutre" xfId="68" builtinId="28" customBuiltin="1"/>
    <cellStyle name="Normal" xfId="0" builtinId="0"/>
    <cellStyle name="Normal 2" xfId="69"/>
    <cellStyle name="Normal 2 2" xfId="70"/>
    <cellStyle name="Normal 2 3" xfId="71"/>
    <cellStyle name="Normal 2_AccumulationEquation" xfId="72"/>
    <cellStyle name="Normal 3" xfId="73"/>
    <cellStyle name="Normal 4" xfId="74"/>
    <cellStyle name="Normal_AppendixTables(NationalAccountsData)" xfId="75"/>
    <cellStyle name="Normal_France" xfId="76"/>
    <cellStyle name="Normal_MainTablesFigures" xfId="77"/>
    <cellStyle name="Note" xfId="78"/>
    <cellStyle name="Output" xfId="79"/>
    <cellStyle name="Pourcentage" xfId="80" builtinId="5"/>
    <cellStyle name="Pourcentage 2" xfId="81"/>
    <cellStyle name="Pourcentage 3" xfId="82"/>
    <cellStyle name="Pourcentage 4" xfId="83"/>
    <cellStyle name="Satisfaisant" xfId="84"/>
    <cellStyle name="Sortie" xfId="85" builtinId="21" customBuiltin="1"/>
    <cellStyle name="Standard_2 + 3" xfId="86"/>
    <cellStyle name="style_col_headings" xfId="87"/>
    <cellStyle name="Texte explicatif" xfId="88" builtinId="53" customBuiltin="1"/>
    <cellStyle name="Title" xfId="89"/>
    <cellStyle name="Titre 1" xfId="90"/>
    <cellStyle name="Titre 1" xfId="91"/>
    <cellStyle name="Titre 2" xfId="92"/>
    <cellStyle name="Titre 2" xfId="93"/>
    <cellStyle name="Titre 3" xfId="94"/>
    <cellStyle name="Titre 3" xfId="95"/>
    <cellStyle name="Titre 4" xfId="96"/>
    <cellStyle name="Titre 4" xfId="97"/>
    <cellStyle name="Total" xfId="98" builtinId="25" customBuiltin="1"/>
    <cellStyle name="Virgule fixe" xfId="99"/>
    <cellStyle name="Warning Text" xfId="10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hartsheet" Target="chartsheets/sheet9.xml"/><Relationship Id="rId20" Type="http://schemas.openxmlformats.org/officeDocument/2006/relationships/worksheet" Target="worksheets/sheet9.xml"/><Relationship Id="rId21" Type="http://schemas.openxmlformats.org/officeDocument/2006/relationships/externalLink" Target="externalLinks/externalLink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chartsheet" Target="chartsheets/sheet10.xml"/><Relationship Id="rId11" Type="http://schemas.openxmlformats.org/officeDocument/2006/relationships/chartsheet" Target="chartsheets/sheet11.xml"/><Relationship Id="rId12" Type="http://schemas.openxmlformats.org/officeDocument/2006/relationships/worksheet" Target="worksheets/sheet1.xml"/><Relationship Id="rId13" Type="http://schemas.openxmlformats.org/officeDocument/2006/relationships/worksheet" Target="worksheets/sheet2.xml"/><Relationship Id="rId14" Type="http://schemas.openxmlformats.org/officeDocument/2006/relationships/worksheet" Target="worksheets/sheet3.xml"/><Relationship Id="rId15" Type="http://schemas.openxmlformats.org/officeDocument/2006/relationships/worksheet" Target="worksheets/sheet4.xml"/><Relationship Id="rId16" Type="http://schemas.openxmlformats.org/officeDocument/2006/relationships/worksheet" Target="worksheets/sheet5.xml"/><Relationship Id="rId17" Type="http://schemas.openxmlformats.org/officeDocument/2006/relationships/worksheet" Target="worksheets/sheet6.xml"/><Relationship Id="rId18" Type="http://schemas.openxmlformats.org/officeDocument/2006/relationships/worksheet" Target="worksheets/sheet7.xml"/><Relationship Id="rId19" Type="http://schemas.openxmlformats.org/officeDocument/2006/relationships/worksheet" Target="worksheets/sheet8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chartsheet" Target="chartsheets/sheet7.xml"/><Relationship Id="rId8" Type="http://schemas.openxmlformats.org/officeDocument/2006/relationships/chartsheet" Target="chart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6.1. The</a:t>
            </a:r>
            <a:r>
              <a:rPr lang="fr-FR" baseline="0"/>
              <a:t> capital-labor split in the </a:t>
            </a:r>
            <a:r>
              <a:rPr lang="en-US" sz="1600" b="1" i="0" u="none" strike="noStrike" baseline="0">
                <a:effectLst/>
              </a:rPr>
              <a:t>Britain</a:t>
            </a:r>
            <a:r>
              <a:rPr lang="fr-FR"/>
              <a:t>, 1770-2010  </a:t>
            </a:r>
          </a:p>
        </c:rich>
      </c:tx>
      <c:layout>
        <c:manualLayout>
          <c:xMode val="edge"/>
          <c:yMode val="edge"/>
          <c:x val="0.177327215182942"/>
          <c:y val="0.0067567567567567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1743119266055"/>
          <c:y val="0.0809716599190283"/>
          <c:w val="0.878231859883236"/>
          <c:h val="0.780026990553306"/>
        </c:manualLayout>
      </c:layout>
      <c:lineChart>
        <c:grouping val="standard"/>
        <c:varyColors val="0"/>
        <c:ser>
          <c:idx val="0"/>
          <c:order val="0"/>
          <c:tx>
            <c:v>Labor income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'TS6.1'!$A$9:$A$33</c:f>
              <c:numCache>
                <c:formatCode>General</c:formatCode>
                <c:ptCount val="25"/>
                <c:pt idx="0">
                  <c:v>1770.0</c:v>
                </c:pt>
                <c:pt idx="1">
                  <c:v>1780.0</c:v>
                </c:pt>
                <c:pt idx="2">
                  <c:v>1790.0</c:v>
                </c:pt>
                <c:pt idx="3">
                  <c:v>1800.0</c:v>
                </c:pt>
                <c:pt idx="4">
                  <c:v>1810.0</c:v>
                </c:pt>
                <c:pt idx="5">
                  <c:v>1820.0</c:v>
                </c:pt>
                <c:pt idx="6">
                  <c:v>1830.0</c:v>
                </c:pt>
                <c:pt idx="7">
                  <c:v>1840.0</c:v>
                </c:pt>
                <c:pt idx="8">
                  <c:v>1850.0</c:v>
                </c:pt>
                <c:pt idx="9">
                  <c:v>1860.0</c:v>
                </c:pt>
                <c:pt idx="10">
                  <c:v>1870.0</c:v>
                </c:pt>
                <c:pt idx="11">
                  <c:v>1880.0</c:v>
                </c:pt>
                <c:pt idx="12">
                  <c:v>1890.0</c:v>
                </c:pt>
                <c:pt idx="13">
                  <c:v>1900.0</c:v>
                </c:pt>
                <c:pt idx="14">
                  <c:v>1910.0</c:v>
                </c:pt>
                <c:pt idx="15">
                  <c:v>1920.0</c:v>
                </c:pt>
                <c:pt idx="16">
                  <c:v>1930.0</c:v>
                </c:pt>
                <c:pt idx="17">
                  <c:v>1940.0</c:v>
                </c:pt>
                <c:pt idx="18">
                  <c:v>1950.0</c:v>
                </c:pt>
                <c:pt idx="19">
                  <c:v>1960.0</c:v>
                </c:pt>
                <c:pt idx="20">
                  <c:v>1970.0</c:v>
                </c:pt>
                <c:pt idx="21">
                  <c:v>1980.0</c:v>
                </c:pt>
                <c:pt idx="22">
                  <c:v>1990.0</c:v>
                </c:pt>
                <c:pt idx="23">
                  <c:v>2000.0</c:v>
                </c:pt>
                <c:pt idx="24">
                  <c:v>2010.0</c:v>
                </c:pt>
              </c:numCache>
            </c:numRef>
          </c:cat>
          <c:val>
            <c:numRef>
              <c:f>'TS6.1'!$C$9:$C$33</c:f>
              <c:numCache>
                <c:formatCode>0%</c:formatCode>
                <c:ptCount val="25"/>
                <c:pt idx="0">
                  <c:v>0.64</c:v>
                </c:pt>
                <c:pt idx="1">
                  <c:v>0.65</c:v>
                </c:pt>
                <c:pt idx="2">
                  <c:v>0.66</c:v>
                </c:pt>
                <c:pt idx="3">
                  <c:v>0.65</c:v>
                </c:pt>
                <c:pt idx="4">
                  <c:v>0.62</c:v>
                </c:pt>
                <c:pt idx="5">
                  <c:v>0.6</c:v>
                </c:pt>
                <c:pt idx="6">
                  <c:v>0.59</c:v>
                </c:pt>
                <c:pt idx="7">
                  <c:v>0.58</c:v>
                </c:pt>
                <c:pt idx="8">
                  <c:v>0.57</c:v>
                </c:pt>
                <c:pt idx="9">
                  <c:v>0.57</c:v>
                </c:pt>
                <c:pt idx="10">
                  <c:v>0.59</c:v>
                </c:pt>
                <c:pt idx="11">
                  <c:v>0.63</c:v>
                </c:pt>
                <c:pt idx="12">
                  <c:v>0.67</c:v>
                </c:pt>
                <c:pt idx="13">
                  <c:v>0.65</c:v>
                </c:pt>
                <c:pt idx="14">
                  <c:v>0.64</c:v>
                </c:pt>
                <c:pt idx="15">
                  <c:v>0.785879164723291</c:v>
                </c:pt>
                <c:pt idx="16">
                  <c:v>0.74955512065003</c:v>
                </c:pt>
                <c:pt idx="17">
                  <c:v>0.722591197916222</c:v>
                </c:pt>
                <c:pt idx="18">
                  <c:v>0.738990013187155</c:v>
                </c:pt>
                <c:pt idx="19">
                  <c:v>0.761416090577973</c:v>
                </c:pt>
                <c:pt idx="20">
                  <c:v>0.804414843973275</c:v>
                </c:pt>
                <c:pt idx="21">
                  <c:v>0.79138289336172</c:v>
                </c:pt>
                <c:pt idx="22">
                  <c:v>0.755817530760883</c:v>
                </c:pt>
                <c:pt idx="23">
                  <c:v>0.723239824749788</c:v>
                </c:pt>
                <c:pt idx="24">
                  <c:v>0.733653616120691</c:v>
                </c:pt>
              </c:numCache>
            </c:numRef>
          </c:val>
          <c:smooth val="0"/>
        </c:ser>
        <c:ser>
          <c:idx val="1"/>
          <c:order val="1"/>
          <c:tx>
            <c:v>Capital income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'TS6.1'!$A$9:$A$33</c:f>
              <c:numCache>
                <c:formatCode>General</c:formatCode>
                <c:ptCount val="25"/>
                <c:pt idx="0">
                  <c:v>1770.0</c:v>
                </c:pt>
                <c:pt idx="1">
                  <c:v>1780.0</c:v>
                </c:pt>
                <c:pt idx="2">
                  <c:v>1790.0</c:v>
                </c:pt>
                <c:pt idx="3">
                  <c:v>1800.0</c:v>
                </c:pt>
                <c:pt idx="4">
                  <c:v>1810.0</c:v>
                </c:pt>
                <c:pt idx="5">
                  <c:v>1820.0</c:v>
                </c:pt>
                <c:pt idx="6">
                  <c:v>1830.0</c:v>
                </c:pt>
                <c:pt idx="7">
                  <c:v>1840.0</c:v>
                </c:pt>
                <c:pt idx="8">
                  <c:v>1850.0</c:v>
                </c:pt>
                <c:pt idx="9">
                  <c:v>1860.0</c:v>
                </c:pt>
                <c:pt idx="10">
                  <c:v>1870.0</c:v>
                </c:pt>
                <c:pt idx="11">
                  <c:v>1880.0</c:v>
                </c:pt>
                <c:pt idx="12">
                  <c:v>1890.0</c:v>
                </c:pt>
                <c:pt idx="13">
                  <c:v>1900.0</c:v>
                </c:pt>
                <c:pt idx="14">
                  <c:v>1910.0</c:v>
                </c:pt>
                <c:pt idx="15">
                  <c:v>1920.0</c:v>
                </c:pt>
                <c:pt idx="16">
                  <c:v>1930.0</c:v>
                </c:pt>
                <c:pt idx="17">
                  <c:v>1940.0</c:v>
                </c:pt>
                <c:pt idx="18">
                  <c:v>1950.0</c:v>
                </c:pt>
                <c:pt idx="19">
                  <c:v>1960.0</c:v>
                </c:pt>
                <c:pt idx="20">
                  <c:v>1970.0</c:v>
                </c:pt>
                <c:pt idx="21">
                  <c:v>1980.0</c:v>
                </c:pt>
                <c:pt idx="22">
                  <c:v>1990.0</c:v>
                </c:pt>
                <c:pt idx="23">
                  <c:v>2000.0</c:v>
                </c:pt>
                <c:pt idx="24">
                  <c:v>2010.0</c:v>
                </c:pt>
              </c:numCache>
            </c:numRef>
          </c:cat>
          <c:val>
            <c:numRef>
              <c:f>'TS6.1'!$B$9:$B$33</c:f>
              <c:numCache>
                <c:formatCode>0%</c:formatCode>
                <c:ptCount val="25"/>
                <c:pt idx="0">
                  <c:v>0.36</c:v>
                </c:pt>
                <c:pt idx="1">
                  <c:v>0.35</c:v>
                </c:pt>
                <c:pt idx="2">
                  <c:v>0.34</c:v>
                </c:pt>
                <c:pt idx="3">
                  <c:v>0.35</c:v>
                </c:pt>
                <c:pt idx="4">
                  <c:v>0.38</c:v>
                </c:pt>
                <c:pt idx="5">
                  <c:v>0.4</c:v>
                </c:pt>
                <c:pt idx="6">
                  <c:v>0.41</c:v>
                </c:pt>
                <c:pt idx="7">
                  <c:v>0.42</c:v>
                </c:pt>
                <c:pt idx="8">
                  <c:v>0.43</c:v>
                </c:pt>
                <c:pt idx="9">
                  <c:v>0.43</c:v>
                </c:pt>
                <c:pt idx="10">
                  <c:v>0.41</c:v>
                </c:pt>
                <c:pt idx="11">
                  <c:v>0.37</c:v>
                </c:pt>
                <c:pt idx="12">
                  <c:v>0.33</c:v>
                </c:pt>
                <c:pt idx="13">
                  <c:v>0.35</c:v>
                </c:pt>
                <c:pt idx="14">
                  <c:v>0.36</c:v>
                </c:pt>
                <c:pt idx="15">
                  <c:v>0.214120835276709</c:v>
                </c:pt>
                <c:pt idx="16">
                  <c:v>0.25044487934997</c:v>
                </c:pt>
                <c:pt idx="17">
                  <c:v>0.277408802083778</c:v>
                </c:pt>
                <c:pt idx="18">
                  <c:v>0.261009986812845</c:v>
                </c:pt>
                <c:pt idx="19">
                  <c:v>0.238583909422027</c:v>
                </c:pt>
                <c:pt idx="20">
                  <c:v>0.195585156026725</c:v>
                </c:pt>
                <c:pt idx="21">
                  <c:v>0.20861710663828</c:v>
                </c:pt>
                <c:pt idx="22">
                  <c:v>0.244182469239117</c:v>
                </c:pt>
                <c:pt idx="23">
                  <c:v>0.276760175250212</c:v>
                </c:pt>
                <c:pt idx="24">
                  <c:v>0.266346383879309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967496"/>
        <c:axId val="2139722248"/>
      </c:lineChart>
      <c:catAx>
        <c:axId val="2096967496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defRPr>
                </a:pPr>
                <a:r>
                  <a:rPr lang="fr-FR" sz="1100">
                    <a:latin typeface="Arial"/>
                    <a:cs typeface="Arial"/>
                  </a:rPr>
                  <a:t>During the 19th century, capital income (rent, profits, dividends, interest,..) absorbed about 40% of national income, vs. 60% for labor income (salaried and non salaried). 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3427858026787"/>
              <c:y val="0.9283783783783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39722248"/>
        <c:crossesAt val="0.0"/>
        <c:auto val="1"/>
        <c:lblAlgn val="ctr"/>
        <c:lblOffset val="100"/>
        <c:tickLblSkip val="2"/>
        <c:tickMarkSkip val="2"/>
        <c:noMultiLvlLbl val="0"/>
      </c:catAx>
      <c:valAx>
        <c:axId val="2139722248"/>
        <c:scaling>
          <c:orientation val="minMax"/>
          <c:max val="1.0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Labor</a:t>
                </a:r>
                <a:r>
                  <a:rPr lang="fr-FR" baseline="0"/>
                  <a:t> and capital income (% national income)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0"/>
              <c:y val="0.16059374334964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96967496"/>
        <c:crosses val="autoZero"/>
        <c:crossBetween val="midCat"/>
        <c:majorUnit val="0.1"/>
        <c:minorUnit val="0.002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5000054756716"/>
          <c:y val="0.115124139887919"/>
          <c:w val="0.254166657540547"/>
          <c:h val="0.1557561892601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S6.2. Capital</a:t>
            </a:r>
            <a:r>
              <a:rPr lang="fr-FR" baseline="0"/>
              <a:t> share in </a:t>
            </a:r>
            <a:r>
              <a:rPr lang="fr-FR"/>
              <a:t>France, 1820-2010  </a:t>
            </a:r>
          </a:p>
        </c:rich>
      </c:tx>
      <c:layout>
        <c:manualLayout>
          <c:xMode val="edge"/>
          <c:yMode val="edge"/>
          <c:x val="0.235496369629735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09007506255213"/>
          <c:y val="0.0796221322537112"/>
          <c:w val="0.88907422852377"/>
          <c:h val="0.781376518218624"/>
        </c:manualLayout>
      </c:layout>
      <c:lineChart>
        <c:grouping val="standard"/>
        <c:varyColors val="0"/>
        <c:ser>
          <c:idx val="1"/>
          <c:order val="0"/>
          <c:tx>
            <c:v>Capital share (observed)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'TS6.2'!$A$7:$A$26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'TS6.2'!$B$7:$B$26</c:f>
              <c:numCache>
                <c:formatCode>0%</c:formatCode>
                <c:ptCount val="20"/>
                <c:pt idx="0">
                  <c:v>0.300154893894822</c:v>
                </c:pt>
                <c:pt idx="1">
                  <c:v>0.346340904204541</c:v>
                </c:pt>
                <c:pt idx="2">
                  <c:v>0.365968867800482</c:v>
                </c:pt>
                <c:pt idx="3">
                  <c:v>0.432612773978573</c:v>
                </c:pt>
                <c:pt idx="4">
                  <c:v>0.433661429748152</c:v>
                </c:pt>
                <c:pt idx="5">
                  <c:v>0.41626490472362</c:v>
                </c:pt>
                <c:pt idx="6">
                  <c:v>0.298798439663496</c:v>
                </c:pt>
                <c:pt idx="7">
                  <c:v>0.256257917354057</c:v>
                </c:pt>
                <c:pt idx="8">
                  <c:v>0.260556832619628</c:v>
                </c:pt>
                <c:pt idx="9">
                  <c:v>0.343499753983589</c:v>
                </c:pt>
                <c:pt idx="10">
                  <c:v>0.290880452326428</c:v>
                </c:pt>
                <c:pt idx="11">
                  <c:v>0.278311531919462</c:v>
                </c:pt>
                <c:pt idx="12">
                  <c:v>0.141996804308662</c:v>
                </c:pt>
                <c:pt idx="13">
                  <c:v>0.230995006664683</c:v>
                </c:pt>
                <c:pt idx="14">
                  <c:v>0.230475280553073</c:v>
                </c:pt>
                <c:pt idx="15">
                  <c:v>0.21337571383338</c:v>
                </c:pt>
                <c:pt idx="16">
                  <c:v>0.190679509030541</c:v>
                </c:pt>
                <c:pt idx="17">
                  <c:v>0.238723227548549</c:v>
                </c:pt>
                <c:pt idx="18">
                  <c:v>0.245795676387538</c:v>
                </c:pt>
                <c:pt idx="19">
                  <c:v>0.259795676387538</c:v>
                </c:pt>
              </c:numCache>
            </c:numRef>
          </c:val>
          <c:smooth val="0"/>
        </c:ser>
        <c:ser>
          <c:idx val="0"/>
          <c:order val="1"/>
          <c:tx>
            <c:v>Pure capital share (estimate)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'TS6.2'!$A$7:$A$26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'TS6.2'!$G$7:$G$26</c:f>
              <c:numCache>
                <c:formatCode>0%</c:formatCode>
                <c:ptCount val="20"/>
                <c:pt idx="0">
                  <c:v>0.248712861951401</c:v>
                </c:pt>
                <c:pt idx="1">
                  <c:v>0.290447213625216</c:v>
                </c:pt>
                <c:pt idx="2">
                  <c:v>0.311247162270673</c:v>
                </c:pt>
                <c:pt idx="3">
                  <c:v>0.356675313664033</c:v>
                </c:pt>
                <c:pt idx="4">
                  <c:v>0.354598059543765</c:v>
                </c:pt>
                <c:pt idx="5">
                  <c:v>0.354839194345012</c:v>
                </c:pt>
                <c:pt idx="6">
                  <c:v>0.265879954807006</c:v>
                </c:pt>
                <c:pt idx="7">
                  <c:v>0.224993085967983</c:v>
                </c:pt>
                <c:pt idx="8">
                  <c:v>0.229712558389787</c:v>
                </c:pt>
                <c:pt idx="9">
                  <c:v>0.281918203249549</c:v>
                </c:pt>
                <c:pt idx="10">
                  <c:v>0.201487491349241</c:v>
                </c:pt>
                <c:pt idx="11">
                  <c:v>0.210846787220211</c:v>
                </c:pt>
                <c:pt idx="12">
                  <c:v>0.119889148148036</c:v>
                </c:pt>
                <c:pt idx="13">
                  <c:v>0.146226359547406</c:v>
                </c:pt>
                <c:pt idx="14">
                  <c:v>0.150764807626974</c:v>
                </c:pt>
                <c:pt idx="15">
                  <c:v>0.154971734420946</c:v>
                </c:pt>
                <c:pt idx="16">
                  <c:v>0.133884500797973</c:v>
                </c:pt>
                <c:pt idx="17">
                  <c:v>0.179887787187588</c:v>
                </c:pt>
                <c:pt idx="18">
                  <c:v>0.204426142619227</c:v>
                </c:pt>
                <c:pt idx="19">
                  <c:v>0.204214207920839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14360"/>
        <c:axId val="2097028136"/>
      </c:lineChart>
      <c:catAx>
        <c:axId val="21391143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In the 1850s-1860s, capital income (rent, benefits, interests,.) accounted for 45% of the national income, against 55 % for labor income (employed or self-employed). </a:t>
                </a: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Sources and series: see piketty.pse.ens.fr/capital21c</a:t>
                </a:r>
              </a:p>
            </c:rich>
          </c:tx>
          <c:layout>
            <c:manualLayout>
              <c:xMode val="edge"/>
              <c:yMode val="edge"/>
              <c:x val="0.143170304337827"/>
              <c:y val="0.920946123288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97028136"/>
        <c:crossesAt val="0.0"/>
        <c:auto val="1"/>
        <c:lblAlgn val="ctr"/>
        <c:lblOffset val="100"/>
        <c:tickLblSkip val="2"/>
        <c:tickMarkSkip val="2"/>
        <c:noMultiLvlLbl val="0"/>
      </c:catAx>
      <c:valAx>
        <c:axId val="2097028136"/>
        <c:scaling>
          <c:orientation val="minMax"/>
          <c:max val="0.5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 anchor="ctr"/>
              <a:lstStyle/>
              <a:p>
                <a:pPr algn="ctr"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050"/>
                  <a:t>Labor and capital share (% of national income)</a:t>
                </a:r>
              </a:p>
            </c:rich>
          </c:tx>
          <c:layout>
            <c:manualLayout>
              <c:xMode val="edge"/>
              <c:yMode val="edge"/>
              <c:x val="0.0"/>
              <c:y val="0.23135277009292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39114360"/>
        <c:crosses val="autoZero"/>
        <c:crossBetween val="midCat"/>
        <c:majorUnit val="0.05"/>
        <c:minorUnit val="0.002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22224655854"/>
          <c:y val="0.110609526849684"/>
          <c:w val="0.229166712297264"/>
          <c:h val="0.2347628928140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S6.3. Capital share in the disposable income in France, 1896-2010</a:t>
            </a:r>
          </a:p>
        </c:rich>
      </c:tx>
      <c:layout>
        <c:manualLayout>
          <c:xMode val="edge"/>
          <c:yMode val="edge"/>
          <c:x val="0.168473711300691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7246928436271"/>
          <c:y val="0.111560953666217"/>
          <c:w val="0.889422833773685"/>
          <c:h val="0.767431399010346"/>
        </c:manualLayout>
      </c:layout>
      <c:lineChart>
        <c:grouping val="standard"/>
        <c:varyColors val="0"/>
        <c:ser>
          <c:idx val="1"/>
          <c:order val="0"/>
          <c:tx>
            <c:v>Capital income share (without non-distributed profits) in disposable household income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'DetailsTS6.4(4)'!$A$13:$A$123</c:f>
              <c:numCache>
                <c:formatCode>General</c:formatCode>
                <c:ptCount val="111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  <c:pt idx="105">
                  <c:v>2005.0</c:v>
                </c:pt>
                <c:pt idx="106">
                  <c:v>2006.0</c:v>
                </c:pt>
                <c:pt idx="107">
                  <c:v>2007.0</c:v>
                </c:pt>
                <c:pt idx="108">
                  <c:v>2008.0</c:v>
                </c:pt>
                <c:pt idx="109">
                  <c:v>2009.0</c:v>
                </c:pt>
                <c:pt idx="110">
                  <c:v>2010.0</c:v>
                </c:pt>
              </c:numCache>
            </c:numRef>
          </c:cat>
          <c:val>
            <c:numRef>
              <c:f>'DetailsTS6.4(4)'!$O$13:$O$123</c:f>
              <c:numCache>
                <c:formatCode>0%</c:formatCode>
                <c:ptCount val="111"/>
                <c:pt idx="0">
                  <c:v>0.275370629571522</c:v>
                </c:pt>
                <c:pt idx="1">
                  <c:v>0.245176784929781</c:v>
                </c:pt>
                <c:pt idx="2">
                  <c:v>0.247640817920965</c:v>
                </c:pt>
                <c:pt idx="3">
                  <c:v>0.248340924224525</c:v>
                </c:pt>
                <c:pt idx="4">
                  <c:v>0.251696926977745</c:v>
                </c:pt>
                <c:pt idx="5">
                  <c:v>0.270292881613759</c:v>
                </c:pt>
                <c:pt idx="6">
                  <c:v>0.253826659485426</c:v>
                </c:pt>
                <c:pt idx="7">
                  <c:v>0.299692513434107</c:v>
                </c:pt>
                <c:pt idx="8">
                  <c:v>0.271593566290148</c:v>
                </c:pt>
                <c:pt idx="9">
                  <c:v>0.28641054358461</c:v>
                </c:pt>
                <c:pt idx="10">
                  <c:v>0.27810412838513</c:v>
                </c:pt>
                <c:pt idx="11">
                  <c:v>0.306989938366172</c:v>
                </c:pt>
                <c:pt idx="12">
                  <c:v>0.34562035587025</c:v>
                </c:pt>
                <c:pt idx="13">
                  <c:v>0.338734160252829</c:v>
                </c:pt>
                <c:pt idx="14">
                  <c:v>0.224184100116938</c:v>
                </c:pt>
                <c:pt idx="15">
                  <c:v>0.181839176137985</c:v>
                </c:pt>
                <c:pt idx="16">
                  <c:v>0.244386883375378</c:v>
                </c:pt>
                <c:pt idx="17">
                  <c:v>0.247448437520954</c:v>
                </c:pt>
                <c:pt idx="18">
                  <c:v>0.203805950458244</c:v>
                </c:pt>
                <c:pt idx="19">
                  <c:v>0.255058710951496</c:v>
                </c:pt>
                <c:pt idx="20">
                  <c:v>0.246944515002594</c:v>
                </c:pt>
                <c:pt idx="21">
                  <c:v>0.25373138094223</c:v>
                </c:pt>
                <c:pt idx="22">
                  <c:v>0.265746105709592</c:v>
                </c:pt>
                <c:pt idx="23">
                  <c:v>0.281599643881313</c:v>
                </c:pt>
                <c:pt idx="24">
                  <c:v>0.284068617478788</c:v>
                </c:pt>
                <c:pt idx="25">
                  <c:v>0.286468191043677</c:v>
                </c:pt>
                <c:pt idx="26">
                  <c:v>0.293031741845149</c:v>
                </c:pt>
                <c:pt idx="27">
                  <c:v>0.292204338765222</c:v>
                </c:pt>
                <c:pt idx="28">
                  <c:v>0.281190109125812</c:v>
                </c:pt>
                <c:pt idx="29">
                  <c:v>0.283126836132412</c:v>
                </c:pt>
                <c:pt idx="30">
                  <c:v>0.258067152267359</c:v>
                </c:pt>
                <c:pt idx="31">
                  <c:v>0.239157507533541</c:v>
                </c:pt>
                <c:pt idx="32">
                  <c:v>0.214890121774238</c:v>
                </c:pt>
                <c:pt idx="33">
                  <c:v>0.223982978290951</c:v>
                </c:pt>
                <c:pt idx="34">
                  <c:v>0.233706378702966</c:v>
                </c:pt>
                <c:pt idx="35">
                  <c:v>0.247081889532063</c:v>
                </c:pt>
                <c:pt idx="36">
                  <c:v>0.242349825363937</c:v>
                </c:pt>
                <c:pt idx="37">
                  <c:v>0.231700890949348</c:v>
                </c:pt>
                <c:pt idx="38">
                  <c:v>0.238812276859575</c:v>
                </c:pt>
                <c:pt idx="39">
                  <c:v>0.237913417287323</c:v>
                </c:pt>
                <c:pt idx="40">
                  <c:v>0.180287336637692</c:v>
                </c:pt>
                <c:pt idx="41">
                  <c:v>0.154010360941221</c:v>
                </c:pt>
                <c:pt idx="42">
                  <c:v>0.129529134295954</c:v>
                </c:pt>
                <c:pt idx="43">
                  <c:v>0.096063432284314</c:v>
                </c:pt>
                <c:pt idx="44">
                  <c:v>0.0410898520623839</c:v>
                </c:pt>
                <c:pt idx="45">
                  <c:v>0.0249477470613257</c:v>
                </c:pt>
                <c:pt idx="46">
                  <c:v>0.0855926284824429</c:v>
                </c:pt>
                <c:pt idx="47">
                  <c:v>0.0742671763561977</c:v>
                </c:pt>
                <c:pt idx="48">
                  <c:v>0.0912413474145301</c:v>
                </c:pt>
                <c:pt idx="49">
                  <c:v>0.173389082380554</c:v>
                </c:pt>
                <c:pt idx="50">
                  <c:v>0.192031335562548</c:v>
                </c:pt>
                <c:pt idx="51">
                  <c:v>0.180077638202394</c:v>
                </c:pt>
                <c:pt idx="52">
                  <c:v>0.164962087287396</c:v>
                </c:pt>
                <c:pt idx="53">
                  <c:v>0.176765583956817</c:v>
                </c:pt>
                <c:pt idx="54">
                  <c:v>0.175960515322532</c:v>
                </c:pt>
                <c:pt idx="55">
                  <c:v>0.174513054695549</c:v>
                </c:pt>
                <c:pt idx="56">
                  <c:v>0.169406234986213</c:v>
                </c:pt>
                <c:pt idx="57">
                  <c:v>0.172722796406693</c:v>
                </c:pt>
                <c:pt idx="58">
                  <c:v>0.171298426463046</c:v>
                </c:pt>
                <c:pt idx="59">
                  <c:v>0.1674637864307</c:v>
                </c:pt>
                <c:pt idx="60">
                  <c:v>0.174769510110991</c:v>
                </c:pt>
                <c:pt idx="61">
                  <c:v>0.170542369331911</c:v>
                </c:pt>
                <c:pt idx="62">
                  <c:v>0.169260208016356</c:v>
                </c:pt>
                <c:pt idx="63">
                  <c:v>0.161825755078711</c:v>
                </c:pt>
                <c:pt idx="64">
                  <c:v>0.159745703571705</c:v>
                </c:pt>
                <c:pt idx="65">
                  <c:v>0.162529751373591</c:v>
                </c:pt>
                <c:pt idx="66">
                  <c:v>0.164343980067212</c:v>
                </c:pt>
                <c:pt idx="67">
                  <c:v>0.169565668103082</c:v>
                </c:pt>
                <c:pt idx="68">
                  <c:v>0.169767747214036</c:v>
                </c:pt>
                <c:pt idx="69">
                  <c:v>0.17493877707943</c:v>
                </c:pt>
                <c:pt idx="70">
                  <c:v>0.175563712215562</c:v>
                </c:pt>
                <c:pt idx="71">
                  <c:v>0.174329101163398</c:v>
                </c:pt>
                <c:pt idx="72">
                  <c:v>0.172632322814451</c:v>
                </c:pt>
                <c:pt idx="73">
                  <c:v>0.171097121074284</c:v>
                </c:pt>
                <c:pt idx="74">
                  <c:v>0.182084556386204</c:v>
                </c:pt>
                <c:pt idx="75">
                  <c:v>0.16259672984218</c:v>
                </c:pt>
                <c:pt idx="76">
                  <c:v>0.159042046606973</c:v>
                </c:pt>
                <c:pt idx="77">
                  <c:v>0.156322282090785</c:v>
                </c:pt>
                <c:pt idx="78">
                  <c:v>0.149545570032026</c:v>
                </c:pt>
                <c:pt idx="79">
                  <c:v>0.15502419039311</c:v>
                </c:pt>
                <c:pt idx="80">
                  <c:v>0.152238219771224</c:v>
                </c:pt>
                <c:pt idx="81">
                  <c:v>0.165384065479977</c:v>
                </c:pt>
                <c:pt idx="82">
                  <c:v>0.161094733166733</c:v>
                </c:pt>
                <c:pt idx="83">
                  <c:v>0.166571470328389</c:v>
                </c:pt>
                <c:pt idx="84">
                  <c:v>0.174791649511078</c:v>
                </c:pt>
                <c:pt idx="85">
                  <c:v>0.180014683760295</c:v>
                </c:pt>
                <c:pt idx="86">
                  <c:v>0.176776607875811</c:v>
                </c:pt>
                <c:pt idx="87">
                  <c:v>0.187272589320631</c:v>
                </c:pt>
                <c:pt idx="88">
                  <c:v>0.186384049914171</c:v>
                </c:pt>
                <c:pt idx="89">
                  <c:v>0.200401617736689</c:v>
                </c:pt>
                <c:pt idx="90">
                  <c:v>0.201556571328743</c:v>
                </c:pt>
                <c:pt idx="91">
                  <c:v>0.206356536053202</c:v>
                </c:pt>
                <c:pt idx="92">
                  <c:v>0.210068202761137</c:v>
                </c:pt>
                <c:pt idx="93">
                  <c:v>0.215210211861922</c:v>
                </c:pt>
                <c:pt idx="94">
                  <c:v>0.212140901285243</c:v>
                </c:pt>
                <c:pt idx="95">
                  <c:v>0.21818998160443</c:v>
                </c:pt>
                <c:pt idx="96">
                  <c:v>0.217470508653184</c:v>
                </c:pt>
                <c:pt idx="97">
                  <c:v>0.215900490819414</c:v>
                </c:pt>
                <c:pt idx="98">
                  <c:v>0.212718386833824</c:v>
                </c:pt>
                <c:pt idx="99">
                  <c:v>0.20263849773561</c:v>
                </c:pt>
                <c:pt idx="100">
                  <c:v>0.209309857724679</c:v>
                </c:pt>
                <c:pt idx="101">
                  <c:v>0.210892796830797</c:v>
                </c:pt>
                <c:pt idx="102">
                  <c:v>0.210020432083488</c:v>
                </c:pt>
                <c:pt idx="103">
                  <c:v>0.207888436864618</c:v>
                </c:pt>
                <c:pt idx="104">
                  <c:v>0.213192693827335</c:v>
                </c:pt>
                <c:pt idx="105">
                  <c:v>0.214620003800864</c:v>
                </c:pt>
                <c:pt idx="106">
                  <c:v>0.219437371118052</c:v>
                </c:pt>
                <c:pt idx="107">
                  <c:v>0.220739831528135</c:v>
                </c:pt>
                <c:pt idx="108">
                  <c:v>0.222410001372306</c:v>
                </c:pt>
                <c:pt idx="109">
                  <c:v>0.212410001372306</c:v>
                </c:pt>
                <c:pt idx="110">
                  <c:v>0.226410001372306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616184"/>
        <c:axId val="2116067768"/>
      </c:lineChart>
      <c:catAx>
        <c:axId val="-2140616184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The capital income share in disposable household income rose from 15-20% in 1950-1980 to 20-25% </a:t>
                </a:r>
              </a:p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0" i="0" u="none" strike="noStrike" baseline="0">
                    <a:latin typeface="Calibri"/>
                    <a:ea typeface="Calibri"/>
                    <a:cs typeface="Calibri"/>
                  </a:rPr>
                  <a:t>in 1990-2010. Sources et series: see piketty.pse.ens.fr/capital21c.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16067768"/>
        <c:crossesAt val="0.0"/>
        <c:auto val="1"/>
        <c:lblAlgn val="ctr"/>
        <c:lblOffset val="100"/>
        <c:tickLblSkip val="10"/>
        <c:tickMarkSkip val="10"/>
        <c:noMultiLvlLbl val="0"/>
      </c:catAx>
      <c:valAx>
        <c:axId val="2116067768"/>
        <c:scaling>
          <c:orientation val="minMax"/>
          <c:max val="0.5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Capital share (% of disposable houselhold income)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40616184"/>
        <c:crosses val="autoZero"/>
        <c:crossBetween val="between"/>
        <c:majorUnit val="0.1"/>
        <c:min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111112327927"/>
          <c:y val="0.175355394764844"/>
          <c:w val="0.509722273936899"/>
          <c:h val="0.1611374760587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6.2. The</a:t>
            </a:r>
            <a:r>
              <a:rPr lang="fr-FR" baseline="0"/>
              <a:t> capital-labor split in</a:t>
            </a:r>
            <a:r>
              <a:rPr lang="fr-FR"/>
              <a:t> France, 1820-2010  </a:t>
            </a:r>
          </a:p>
        </c:rich>
      </c:tx>
      <c:layout>
        <c:manualLayout>
          <c:xMode val="edge"/>
          <c:yMode val="edge"/>
          <c:x val="0.205170895710359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2410341951626"/>
          <c:y val="0.0769230769230769"/>
          <c:w val="0.880733944954128"/>
          <c:h val="0.797570850202429"/>
        </c:manualLayout>
      </c:layout>
      <c:lineChart>
        <c:grouping val="standard"/>
        <c:varyColors val="0"/>
        <c:ser>
          <c:idx val="0"/>
          <c:order val="0"/>
          <c:tx>
            <c:v>Labor income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'TS6.2'!$A$7:$A$26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'TS6.2'!$C$7:$C$26</c:f>
              <c:numCache>
                <c:formatCode>0%</c:formatCode>
                <c:ptCount val="20"/>
                <c:pt idx="0">
                  <c:v>0.699845106105178</c:v>
                </c:pt>
                <c:pt idx="1">
                  <c:v>0.653659095795459</c:v>
                </c:pt>
                <c:pt idx="2">
                  <c:v>0.634031132199518</c:v>
                </c:pt>
                <c:pt idx="3">
                  <c:v>0.567387226021427</c:v>
                </c:pt>
                <c:pt idx="4">
                  <c:v>0.566338570251848</c:v>
                </c:pt>
                <c:pt idx="5">
                  <c:v>0.58373509527638</c:v>
                </c:pt>
                <c:pt idx="6">
                  <c:v>0.701201560336504</c:v>
                </c:pt>
                <c:pt idx="7">
                  <c:v>0.743742082645942</c:v>
                </c:pt>
                <c:pt idx="8">
                  <c:v>0.739443167380372</c:v>
                </c:pt>
                <c:pt idx="9">
                  <c:v>0.656500246016411</c:v>
                </c:pt>
                <c:pt idx="10">
                  <c:v>0.709119547673572</c:v>
                </c:pt>
                <c:pt idx="11">
                  <c:v>0.721688468080538</c:v>
                </c:pt>
                <c:pt idx="12">
                  <c:v>0.858003195691338</c:v>
                </c:pt>
                <c:pt idx="13">
                  <c:v>0.769004993335317</c:v>
                </c:pt>
                <c:pt idx="14">
                  <c:v>0.769524719446927</c:v>
                </c:pt>
                <c:pt idx="15">
                  <c:v>0.78662428616662</c:v>
                </c:pt>
                <c:pt idx="16">
                  <c:v>0.809320490969459</c:v>
                </c:pt>
                <c:pt idx="17">
                  <c:v>0.761276772451451</c:v>
                </c:pt>
                <c:pt idx="18">
                  <c:v>0.754204323612462</c:v>
                </c:pt>
                <c:pt idx="19">
                  <c:v>0.740204323612462</c:v>
                </c:pt>
              </c:numCache>
            </c:numRef>
          </c:val>
          <c:smooth val="0"/>
        </c:ser>
        <c:ser>
          <c:idx val="1"/>
          <c:order val="1"/>
          <c:tx>
            <c:v>Capital income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'TS6.2'!$A$7:$A$26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'TS6.2'!$B$7:$B$26</c:f>
              <c:numCache>
                <c:formatCode>0%</c:formatCode>
                <c:ptCount val="20"/>
                <c:pt idx="0">
                  <c:v>0.300154893894822</c:v>
                </c:pt>
                <c:pt idx="1">
                  <c:v>0.346340904204541</c:v>
                </c:pt>
                <c:pt idx="2">
                  <c:v>0.365968867800482</c:v>
                </c:pt>
                <c:pt idx="3">
                  <c:v>0.432612773978573</c:v>
                </c:pt>
                <c:pt idx="4">
                  <c:v>0.433661429748152</c:v>
                </c:pt>
                <c:pt idx="5">
                  <c:v>0.41626490472362</c:v>
                </c:pt>
                <c:pt idx="6">
                  <c:v>0.298798439663496</c:v>
                </c:pt>
                <c:pt idx="7">
                  <c:v>0.256257917354057</c:v>
                </c:pt>
                <c:pt idx="8">
                  <c:v>0.260556832619628</c:v>
                </c:pt>
                <c:pt idx="9">
                  <c:v>0.343499753983589</c:v>
                </c:pt>
                <c:pt idx="10">
                  <c:v>0.290880452326428</c:v>
                </c:pt>
                <c:pt idx="11">
                  <c:v>0.278311531919462</c:v>
                </c:pt>
                <c:pt idx="12">
                  <c:v>0.141996804308662</c:v>
                </c:pt>
                <c:pt idx="13">
                  <c:v>0.230995006664683</c:v>
                </c:pt>
                <c:pt idx="14">
                  <c:v>0.230475280553073</c:v>
                </c:pt>
                <c:pt idx="15">
                  <c:v>0.21337571383338</c:v>
                </c:pt>
                <c:pt idx="16">
                  <c:v>0.190679509030541</c:v>
                </c:pt>
                <c:pt idx="17">
                  <c:v>0.238723227548549</c:v>
                </c:pt>
                <c:pt idx="18">
                  <c:v>0.245795676387538</c:v>
                </c:pt>
                <c:pt idx="19">
                  <c:v>0.259795676387538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748552"/>
        <c:axId val="2116307800"/>
      </c:lineChart>
      <c:catAx>
        <c:axId val="2068748552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In the 21st century, capital income (rent, profits, dividends, interest,..) absorbs about 30% of national income, vs. 70% for labor income (salaried and non salaried). Sources and series: see piketty.pse.ens.fr/capital21c. </a:t>
                </a:r>
              </a:p>
            </c:rich>
          </c:tx>
          <c:layout>
            <c:manualLayout>
              <c:xMode val="edge"/>
              <c:yMode val="edge"/>
              <c:x val="0.138448742238236"/>
              <c:y val="0.9283783783783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16307800"/>
        <c:crossesAt val="0.0"/>
        <c:auto val="1"/>
        <c:lblAlgn val="ctr"/>
        <c:lblOffset val="100"/>
        <c:tickLblSkip val="2"/>
        <c:tickMarkSkip val="2"/>
        <c:noMultiLvlLbl val="0"/>
      </c:catAx>
      <c:valAx>
        <c:axId val="2116307800"/>
        <c:scaling>
          <c:orientation val="minMax"/>
          <c:max val="1.0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Labor</a:t>
                </a:r>
                <a:r>
                  <a:rPr lang="fr-FR" baseline="0"/>
                  <a:t> and capital income (% national income)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00278010798024378"/>
              <c:y val="0.1964487124920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68748552"/>
        <c:crosses val="autoZero"/>
        <c:crossBetween val="midCat"/>
        <c:majorUnit val="0.1"/>
        <c:minorUnit val="0.002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9166712297263"/>
          <c:y val="0.0925507200113499"/>
          <c:w val="0.229166712297263"/>
          <c:h val="0.169300205717529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</a:t>
            </a:r>
            <a:r>
              <a:rPr lang="fr-FR" baseline="0"/>
              <a:t> </a:t>
            </a:r>
            <a:r>
              <a:rPr lang="fr-FR"/>
              <a:t>6.3. The</a:t>
            </a:r>
            <a:r>
              <a:rPr lang="fr-FR" baseline="0"/>
              <a:t> pure return to capital in Britain</a:t>
            </a:r>
            <a:r>
              <a:rPr lang="fr-FR"/>
              <a:t>, 1770-2010  </a:t>
            </a:r>
          </a:p>
        </c:rich>
      </c:tx>
      <c:layout>
        <c:manualLayout>
          <c:xMode val="edge"/>
          <c:yMode val="edge"/>
          <c:x val="0.214396307207079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7347789824854"/>
          <c:y val="0.0701754385964912"/>
          <c:w val="0.88907422852377"/>
          <c:h val="0.781376518218624"/>
        </c:manualLayout>
      </c:layout>
      <c:lineChart>
        <c:grouping val="standard"/>
        <c:varyColors val="0"/>
        <c:ser>
          <c:idx val="1"/>
          <c:order val="0"/>
          <c:tx>
            <c:v>Observed average rate of return to capital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'TS6.1'!$A$9:$A$33</c:f>
              <c:numCache>
                <c:formatCode>General</c:formatCode>
                <c:ptCount val="25"/>
                <c:pt idx="0">
                  <c:v>1770.0</c:v>
                </c:pt>
                <c:pt idx="1">
                  <c:v>1780.0</c:v>
                </c:pt>
                <c:pt idx="2">
                  <c:v>1790.0</c:v>
                </c:pt>
                <c:pt idx="3">
                  <c:v>1800.0</c:v>
                </c:pt>
                <c:pt idx="4">
                  <c:v>1810.0</c:v>
                </c:pt>
                <c:pt idx="5">
                  <c:v>1820.0</c:v>
                </c:pt>
                <c:pt idx="6">
                  <c:v>1830.0</c:v>
                </c:pt>
                <c:pt idx="7">
                  <c:v>1840.0</c:v>
                </c:pt>
                <c:pt idx="8">
                  <c:v>1850.0</c:v>
                </c:pt>
                <c:pt idx="9">
                  <c:v>1860.0</c:v>
                </c:pt>
                <c:pt idx="10">
                  <c:v>1870.0</c:v>
                </c:pt>
                <c:pt idx="11">
                  <c:v>1880.0</c:v>
                </c:pt>
                <c:pt idx="12">
                  <c:v>1890.0</c:v>
                </c:pt>
                <c:pt idx="13">
                  <c:v>1900.0</c:v>
                </c:pt>
                <c:pt idx="14">
                  <c:v>1910.0</c:v>
                </c:pt>
                <c:pt idx="15">
                  <c:v>1920.0</c:v>
                </c:pt>
                <c:pt idx="16">
                  <c:v>1930.0</c:v>
                </c:pt>
                <c:pt idx="17">
                  <c:v>1940.0</c:v>
                </c:pt>
                <c:pt idx="18">
                  <c:v>1950.0</c:v>
                </c:pt>
                <c:pt idx="19">
                  <c:v>1960.0</c:v>
                </c:pt>
                <c:pt idx="20">
                  <c:v>1970.0</c:v>
                </c:pt>
                <c:pt idx="21">
                  <c:v>1980.0</c:v>
                </c:pt>
                <c:pt idx="22">
                  <c:v>1990.0</c:v>
                </c:pt>
                <c:pt idx="23">
                  <c:v>2000.0</c:v>
                </c:pt>
                <c:pt idx="24">
                  <c:v>2010.0</c:v>
                </c:pt>
              </c:numCache>
            </c:numRef>
          </c:cat>
          <c:val>
            <c:numRef>
              <c:f>'TS6.1'!$D$9:$D$33</c:f>
              <c:numCache>
                <c:formatCode>0.0%</c:formatCode>
                <c:ptCount val="25"/>
                <c:pt idx="0">
                  <c:v>0.0528512678887892</c:v>
                </c:pt>
                <c:pt idx="1">
                  <c:v>0.0513831771141006</c:v>
                </c:pt>
                <c:pt idx="2">
                  <c:v>0.049915086339412</c:v>
                </c:pt>
                <c:pt idx="3">
                  <c:v>0.0513831771141006</c:v>
                </c:pt>
                <c:pt idx="4">
                  <c:v>0.0552829761059246</c:v>
                </c:pt>
                <c:pt idx="5">
                  <c:v>0.0581926064272891</c:v>
                </c:pt>
                <c:pt idx="6">
                  <c:v>0.0596474215879713</c:v>
                </c:pt>
                <c:pt idx="7">
                  <c:v>0.0611022367486535</c:v>
                </c:pt>
                <c:pt idx="8">
                  <c:v>0.0619308075439874</c:v>
                </c:pt>
                <c:pt idx="9">
                  <c:v>0.0629409600311882</c:v>
                </c:pt>
                <c:pt idx="10">
                  <c:v>0.0610085836245813</c:v>
                </c:pt>
                <c:pt idx="11">
                  <c:v>0.0547591229582354</c:v>
                </c:pt>
                <c:pt idx="12">
                  <c:v>0.0488392177735613</c:v>
                </c:pt>
                <c:pt idx="13">
                  <c:v>0.0517991703658983</c:v>
                </c:pt>
                <c:pt idx="14">
                  <c:v>0.0529928902627512</c:v>
                </c:pt>
                <c:pt idx="15">
                  <c:v>0.074420561366253</c:v>
                </c:pt>
                <c:pt idx="16">
                  <c:v>0.0693391518106149</c:v>
                </c:pt>
                <c:pt idx="17">
                  <c:v>0.106210285575358</c:v>
                </c:pt>
                <c:pt idx="18">
                  <c:v>0.111229375088559</c:v>
                </c:pt>
                <c:pt idx="19">
                  <c:v>0.0840441286612587</c:v>
                </c:pt>
                <c:pt idx="20">
                  <c:v>0.058716747590863</c:v>
                </c:pt>
                <c:pt idx="21">
                  <c:v>0.0524572397068755</c:v>
                </c:pt>
                <c:pt idx="22">
                  <c:v>0.052821310319878</c:v>
                </c:pt>
                <c:pt idx="23">
                  <c:v>0.0562043717163702</c:v>
                </c:pt>
                <c:pt idx="24">
                  <c:v>0.0509700360445184</c:v>
                </c:pt>
              </c:numCache>
            </c:numRef>
          </c:val>
          <c:smooth val="0"/>
        </c:ser>
        <c:ser>
          <c:idx val="0"/>
          <c:order val="1"/>
          <c:tx>
            <c:v>Pure rate of return to capital (estimate)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'TS6.1'!$A$9:$A$33</c:f>
              <c:numCache>
                <c:formatCode>General</c:formatCode>
                <c:ptCount val="25"/>
                <c:pt idx="0">
                  <c:v>1770.0</c:v>
                </c:pt>
                <c:pt idx="1">
                  <c:v>1780.0</c:v>
                </c:pt>
                <c:pt idx="2">
                  <c:v>1790.0</c:v>
                </c:pt>
                <c:pt idx="3">
                  <c:v>1800.0</c:v>
                </c:pt>
                <c:pt idx="4">
                  <c:v>1810.0</c:v>
                </c:pt>
                <c:pt idx="5">
                  <c:v>1820.0</c:v>
                </c:pt>
                <c:pt idx="6">
                  <c:v>1830.0</c:v>
                </c:pt>
                <c:pt idx="7">
                  <c:v>1840.0</c:v>
                </c:pt>
                <c:pt idx="8">
                  <c:v>1850.0</c:v>
                </c:pt>
                <c:pt idx="9">
                  <c:v>1860.0</c:v>
                </c:pt>
                <c:pt idx="10">
                  <c:v>1870.0</c:v>
                </c:pt>
                <c:pt idx="11">
                  <c:v>1880.0</c:v>
                </c:pt>
                <c:pt idx="12">
                  <c:v>1890.0</c:v>
                </c:pt>
                <c:pt idx="13">
                  <c:v>1900.0</c:v>
                </c:pt>
                <c:pt idx="14">
                  <c:v>1910.0</c:v>
                </c:pt>
                <c:pt idx="15">
                  <c:v>1920.0</c:v>
                </c:pt>
                <c:pt idx="16">
                  <c:v>1930.0</c:v>
                </c:pt>
                <c:pt idx="17">
                  <c:v>1940.0</c:v>
                </c:pt>
                <c:pt idx="18">
                  <c:v>1950.0</c:v>
                </c:pt>
                <c:pt idx="19">
                  <c:v>1960.0</c:v>
                </c:pt>
                <c:pt idx="20">
                  <c:v>1970.0</c:v>
                </c:pt>
                <c:pt idx="21">
                  <c:v>1980.0</c:v>
                </c:pt>
                <c:pt idx="22">
                  <c:v>1990.0</c:v>
                </c:pt>
                <c:pt idx="23">
                  <c:v>2000.0</c:v>
                </c:pt>
                <c:pt idx="24">
                  <c:v>2010.0</c:v>
                </c:pt>
              </c:numCache>
            </c:numRef>
          </c:cat>
          <c:val>
            <c:numRef>
              <c:f>'TS6.1'!$E$9:$E$33</c:f>
              <c:numCache>
                <c:formatCode>0.0%</c:formatCode>
                <c:ptCount val="25"/>
                <c:pt idx="0">
                  <c:v>0.0428512678887892</c:v>
                </c:pt>
                <c:pt idx="1">
                  <c:v>0.0413831771141006</c:v>
                </c:pt>
                <c:pt idx="2">
                  <c:v>0.039915086339412</c:v>
                </c:pt>
                <c:pt idx="3">
                  <c:v>0.0413831771141006</c:v>
                </c:pt>
                <c:pt idx="4">
                  <c:v>0.0452829761059246</c:v>
                </c:pt>
                <c:pt idx="5">
                  <c:v>0.0481926064272891</c:v>
                </c:pt>
                <c:pt idx="6">
                  <c:v>0.0496474215879713</c:v>
                </c:pt>
                <c:pt idx="7">
                  <c:v>0.0511022367486535</c:v>
                </c:pt>
                <c:pt idx="8">
                  <c:v>0.0469308075439874</c:v>
                </c:pt>
                <c:pt idx="9">
                  <c:v>0.0479409600311882</c:v>
                </c:pt>
                <c:pt idx="10">
                  <c:v>0.0510085836245813</c:v>
                </c:pt>
                <c:pt idx="11">
                  <c:v>0.0497591229582354</c:v>
                </c:pt>
                <c:pt idx="12">
                  <c:v>0.0438392177735613</c:v>
                </c:pt>
                <c:pt idx="13">
                  <c:v>0.0467991703658984</c:v>
                </c:pt>
                <c:pt idx="14">
                  <c:v>0.0429928902627512</c:v>
                </c:pt>
                <c:pt idx="15">
                  <c:v>0.044420561366253</c:v>
                </c:pt>
                <c:pt idx="16">
                  <c:v>0.0493391518106149</c:v>
                </c:pt>
                <c:pt idx="17">
                  <c:v>0.0662102855753584</c:v>
                </c:pt>
                <c:pt idx="18">
                  <c:v>0.0612293750885585</c:v>
                </c:pt>
                <c:pt idx="19">
                  <c:v>0.0540441286612587</c:v>
                </c:pt>
                <c:pt idx="20">
                  <c:v>0.038716747590863</c:v>
                </c:pt>
                <c:pt idx="21">
                  <c:v>0.0324572397068755</c:v>
                </c:pt>
                <c:pt idx="22">
                  <c:v>0.032821310319878</c:v>
                </c:pt>
                <c:pt idx="23">
                  <c:v>0.0462043717163702</c:v>
                </c:pt>
                <c:pt idx="24">
                  <c:v>0.0409700360445184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876264"/>
        <c:axId val="-2140280056"/>
      </c:lineChart>
      <c:catAx>
        <c:axId val="-2140876264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The pure rate of return to capital is roughly stable around 4%-5% in the long run. </a:t>
                </a:r>
              </a:p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247984470691164"/>
              <c:y val="0.9262135560757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40280056"/>
        <c:crossesAt val="0.0"/>
        <c:auto val="1"/>
        <c:lblAlgn val="ctr"/>
        <c:lblOffset val="100"/>
        <c:tickLblSkip val="2"/>
        <c:tickMarkSkip val="2"/>
        <c:noMultiLvlLbl val="0"/>
      </c:catAx>
      <c:valAx>
        <c:axId val="-2140280056"/>
        <c:scaling>
          <c:orientation val="minMax"/>
          <c:max val="0.16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Annual</a:t>
                </a:r>
                <a:r>
                  <a:rPr lang="fr-FR" baseline="0"/>
                  <a:t> rate of return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00139009186351706"/>
              <c:y val="0.3510638788394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40876264"/>
        <c:crosses val="autoZero"/>
        <c:crossBetween val="midCat"/>
        <c:majorUnit val="0.02"/>
        <c:minorUnit val="0.002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5"/>
          <c:y val="0.139954777612258"/>
          <c:w val="0.259722222222222"/>
          <c:h val="0.2573363126906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6.4. The</a:t>
            </a:r>
            <a:r>
              <a:rPr lang="fr-FR" baseline="0"/>
              <a:t> pure rate of return to capital in </a:t>
            </a:r>
            <a:r>
              <a:rPr lang="fr-FR"/>
              <a:t>France, 1820-2010  </a:t>
            </a:r>
          </a:p>
        </c:rich>
      </c:tx>
      <c:layout>
        <c:manualLayout>
          <c:xMode val="edge"/>
          <c:yMode val="edge"/>
          <c:x val="0.143452865266842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7347789824854"/>
          <c:y val="0.0715249662618084"/>
          <c:w val="0.88907422852377"/>
          <c:h val="0.781376518218624"/>
        </c:manualLayout>
      </c:layout>
      <c:lineChart>
        <c:grouping val="standard"/>
        <c:varyColors val="0"/>
        <c:ser>
          <c:idx val="1"/>
          <c:order val="0"/>
          <c:tx>
            <c:v>Observed average rate of return to capital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'TS6.2'!$A$7:$A$26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'TS6.2'!$D$7:$D$26</c:f>
              <c:numCache>
                <c:formatCode>0.0%</c:formatCode>
                <c:ptCount val="20"/>
                <c:pt idx="0">
                  <c:v>0.0583481799912086</c:v>
                </c:pt>
                <c:pt idx="1">
                  <c:v>0.0619642218316233</c:v>
                </c:pt>
                <c:pt idx="2">
                  <c:v>0.0668781910682817</c:v>
                </c:pt>
                <c:pt idx="3">
                  <c:v>0.074060497130487</c:v>
                </c:pt>
                <c:pt idx="4">
                  <c:v>0.0713048099537396</c:v>
                </c:pt>
                <c:pt idx="5">
                  <c:v>0.0677672105308842</c:v>
                </c:pt>
                <c:pt idx="6">
                  <c:v>0.0453845978887122</c:v>
                </c:pt>
                <c:pt idx="7">
                  <c:v>0.0409818166280276</c:v>
                </c:pt>
                <c:pt idx="8">
                  <c:v>0.0422374718040133</c:v>
                </c:pt>
                <c:pt idx="9">
                  <c:v>0.0557796531411015</c:v>
                </c:pt>
                <c:pt idx="10">
                  <c:v>0.0976185761652951</c:v>
                </c:pt>
                <c:pt idx="11">
                  <c:v>0.0825057689494388</c:v>
                </c:pt>
                <c:pt idx="12">
                  <c:v>0.0642296963897795</c:v>
                </c:pt>
                <c:pt idx="13">
                  <c:v>0.109000209167006</c:v>
                </c:pt>
                <c:pt idx="14">
                  <c:v>0.0867421577463547</c:v>
                </c:pt>
                <c:pt idx="15">
                  <c:v>0.0730688956403376</c:v>
                </c:pt>
                <c:pt idx="16">
                  <c:v>0.0671465732515551</c:v>
                </c:pt>
                <c:pt idx="17">
                  <c:v>0.0811494657247263</c:v>
                </c:pt>
                <c:pt idx="18">
                  <c:v>0.0594146595328122</c:v>
                </c:pt>
                <c:pt idx="19">
                  <c:v>0.0467414200370025</c:v>
                </c:pt>
              </c:numCache>
            </c:numRef>
          </c:val>
          <c:smooth val="0"/>
        </c:ser>
        <c:ser>
          <c:idx val="0"/>
          <c:order val="1"/>
          <c:tx>
            <c:v>Pure rate of return to capital (estimate)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'TS6.2'!$A$7:$A$26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'TS6.2'!$E$7:$E$26</c:f>
              <c:numCache>
                <c:formatCode>0.0%</c:formatCode>
                <c:ptCount val="20"/>
                <c:pt idx="0">
                  <c:v>0.0483481799912086</c:v>
                </c:pt>
                <c:pt idx="1">
                  <c:v>0.0519642218316233</c:v>
                </c:pt>
                <c:pt idx="2">
                  <c:v>0.0568781910682817</c:v>
                </c:pt>
                <c:pt idx="3">
                  <c:v>0.061060497130487</c:v>
                </c:pt>
                <c:pt idx="4">
                  <c:v>0.0583048099537396</c:v>
                </c:pt>
                <c:pt idx="5">
                  <c:v>0.0577672105308842</c:v>
                </c:pt>
                <c:pt idx="6">
                  <c:v>0.0403845978887122</c:v>
                </c:pt>
                <c:pt idx="7">
                  <c:v>0.0359818166280276</c:v>
                </c:pt>
                <c:pt idx="8">
                  <c:v>0.0372374718040133</c:v>
                </c:pt>
                <c:pt idx="9">
                  <c:v>0.0457796531411015</c:v>
                </c:pt>
                <c:pt idx="10">
                  <c:v>0.0676185761652951</c:v>
                </c:pt>
                <c:pt idx="11">
                  <c:v>0.0625057689494388</c:v>
                </c:pt>
                <c:pt idx="12">
                  <c:v>0.0542296963897795</c:v>
                </c:pt>
                <c:pt idx="13">
                  <c:v>0.0690002091670062</c:v>
                </c:pt>
                <c:pt idx="14">
                  <c:v>0.0567421577463547</c:v>
                </c:pt>
                <c:pt idx="15">
                  <c:v>0.0530688956403376</c:v>
                </c:pt>
                <c:pt idx="16">
                  <c:v>0.0471465732515551</c:v>
                </c:pt>
                <c:pt idx="17">
                  <c:v>0.0611494657247263</c:v>
                </c:pt>
                <c:pt idx="18">
                  <c:v>0.0494146595328122</c:v>
                </c:pt>
                <c:pt idx="19">
                  <c:v>0.0367414200370025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156184"/>
        <c:axId val="-2144884472"/>
      </c:lineChart>
      <c:catAx>
        <c:axId val="-2143156184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The observed average rate of return displays larger fluctuations than the pure rate of return during the 20th century. </a:t>
                </a:r>
              </a:p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Sources and series: see piketty.pse.ens.fr/capital21c. </a:t>
                </a:r>
              </a:p>
            </c:rich>
          </c:tx>
          <c:layout>
            <c:manualLayout>
              <c:xMode val="edge"/>
              <c:yMode val="edge"/>
              <c:x val="0.160967519685039"/>
              <c:y val="0.9283783783783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44884472"/>
        <c:crossesAt val="0.0"/>
        <c:auto val="1"/>
        <c:lblAlgn val="ctr"/>
        <c:lblOffset val="100"/>
        <c:tickLblSkip val="2"/>
        <c:tickMarkSkip val="2"/>
        <c:noMultiLvlLbl val="0"/>
      </c:catAx>
      <c:valAx>
        <c:axId val="-2144884472"/>
        <c:scaling>
          <c:orientation val="minMax"/>
          <c:max val="0.16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Annual</a:t>
                </a:r>
                <a:r>
                  <a:rPr lang="fr-FR" baseline="0"/>
                  <a:t> rate of return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0"/>
              <c:y val="0.36372064978364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43156184"/>
        <c:crosses val="autoZero"/>
        <c:crossBetween val="midCat"/>
        <c:majorUnit val="0.02"/>
        <c:minorUnit val="0.002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6388888888889"/>
          <c:y val="0.139954777612258"/>
          <c:w val="0.273611111111111"/>
          <c:h val="0.257336312690643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6.5. The</a:t>
            </a:r>
            <a:r>
              <a:rPr lang="fr-FR" baseline="0"/>
              <a:t> capital share in rich countries</a:t>
            </a:r>
            <a:r>
              <a:rPr lang="fr-FR"/>
              <a:t>, 1975-2010</a:t>
            </a:r>
          </a:p>
        </c:rich>
      </c:tx>
      <c:layout>
        <c:manualLayout>
          <c:xMode val="edge"/>
          <c:yMode val="edge"/>
          <c:x val="0.220209317585302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67771480608293"/>
          <c:y val="0.0760869565217391"/>
          <c:w val="0.883236030025021"/>
          <c:h val="0.790760869565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'TS6.3'!$B$4</c:f>
              <c:strCache>
                <c:ptCount val="1"/>
                <c:pt idx="0">
                  <c:v>U.S.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'TS6.3'!$A$10:$A$45</c:f>
              <c:numCache>
                <c:formatCode>General</c:formatCode>
                <c:ptCount val="36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  <c:pt idx="32">
                  <c:v>2007.0</c:v>
                </c:pt>
                <c:pt idx="33">
                  <c:v>2008.0</c:v>
                </c:pt>
                <c:pt idx="34">
                  <c:v>2009.0</c:v>
                </c:pt>
                <c:pt idx="35">
                  <c:v>2010.0</c:v>
                </c:pt>
              </c:numCache>
            </c:numRef>
          </c:xVal>
          <c:yVal>
            <c:numRef>
              <c:f>'TS6.3'!$B$10:$B$45</c:f>
              <c:numCache>
                <c:formatCode>0%</c:formatCode>
                <c:ptCount val="36"/>
                <c:pt idx="0">
                  <c:v>0.212809070180578</c:v>
                </c:pt>
                <c:pt idx="1">
                  <c:v>0.214249587919786</c:v>
                </c:pt>
                <c:pt idx="2">
                  <c:v>0.222158316738643</c:v>
                </c:pt>
                <c:pt idx="3">
                  <c:v>0.221615223451661</c:v>
                </c:pt>
                <c:pt idx="4">
                  <c:v>0.212439275399043</c:v>
                </c:pt>
                <c:pt idx="5">
                  <c:v>0.203069149069103</c:v>
                </c:pt>
                <c:pt idx="6">
                  <c:v>0.217159033977994</c:v>
                </c:pt>
                <c:pt idx="7">
                  <c:v>0.213594629365597</c:v>
                </c:pt>
                <c:pt idx="8">
                  <c:v>0.22852142340865</c:v>
                </c:pt>
                <c:pt idx="9">
                  <c:v>0.240239508699023</c:v>
                </c:pt>
                <c:pt idx="10">
                  <c:v>0.235044370536241</c:v>
                </c:pt>
                <c:pt idx="11">
                  <c:v>0.223602847884265</c:v>
                </c:pt>
                <c:pt idx="12">
                  <c:v>0.228249700226734</c:v>
                </c:pt>
                <c:pt idx="13">
                  <c:v>0.233483374389674</c:v>
                </c:pt>
                <c:pt idx="14">
                  <c:v>0.233002135635549</c:v>
                </c:pt>
                <c:pt idx="15">
                  <c:v>0.22756657597885</c:v>
                </c:pt>
                <c:pt idx="16">
                  <c:v>0.225094993568266</c:v>
                </c:pt>
                <c:pt idx="17">
                  <c:v>0.223524797767551</c:v>
                </c:pt>
                <c:pt idx="18">
                  <c:v>0.227808003428425</c:v>
                </c:pt>
                <c:pt idx="19">
                  <c:v>0.23894871134606</c:v>
                </c:pt>
                <c:pt idx="20">
                  <c:v>0.247677331936649</c:v>
                </c:pt>
                <c:pt idx="21">
                  <c:v>0.258152842579709</c:v>
                </c:pt>
                <c:pt idx="22">
                  <c:v>0.263309035944498</c:v>
                </c:pt>
                <c:pt idx="23">
                  <c:v>0.251412966015372</c:v>
                </c:pt>
                <c:pt idx="24">
                  <c:v>0.247449982774844</c:v>
                </c:pt>
                <c:pt idx="25">
                  <c:v>0.235449443226789</c:v>
                </c:pt>
                <c:pt idx="26">
                  <c:v>0.228857717031211</c:v>
                </c:pt>
                <c:pt idx="27">
                  <c:v>0.229997812086342</c:v>
                </c:pt>
                <c:pt idx="28">
                  <c:v>0.23133731795817</c:v>
                </c:pt>
                <c:pt idx="29">
                  <c:v>0.247563678997899</c:v>
                </c:pt>
                <c:pt idx="30">
                  <c:v>0.263003336664594</c:v>
                </c:pt>
                <c:pt idx="31">
                  <c:v>0.272151511853458</c:v>
                </c:pt>
                <c:pt idx="32">
                  <c:v>0.258153019265482</c:v>
                </c:pt>
                <c:pt idx="33">
                  <c:v>0.240739786223493</c:v>
                </c:pt>
                <c:pt idx="34">
                  <c:v>0.261551986100174</c:v>
                </c:pt>
                <c:pt idx="35">
                  <c:v>0.289277951282546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'TS6.3'!$C$4</c:f>
              <c:strCache>
                <c:ptCount val="1"/>
                <c:pt idx="0">
                  <c:v>Japan</c:v>
                </c:pt>
              </c:strCache>
            </c:strRef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pPr>
              <a:solidFill>
                <a:srgbClr val="9E9E9E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'TS6.3'!$A$10:$A$45</c:f>
              <c:numCache>
                <c:formatCode>General</c:formatCode>
                <c:ptCount val="36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  <c:pt idx="32">
                  <c:v>2007.0</c:v>
                </c:pt>
                <c:pt idx="33">
                  <c:v>2008.0</c:v>
                </c:pt>
                <c:pt idx="34">
                  <c:v>2009.0</c:v>
                </c:pt>
                <c:pt idx="35">
                  <c:v>2010.0</c:v>
                </c:pt>
              </c:numCache>
            </c:numRef>
          </c:xVal>
          <c:yVal>
            <c:numRef>
              <c:f>'TS6.3'!$C$10:$C$45</c:f>
              <c:numCache>
                <c:formatCode>0%</c:formatCode>
                <c:ptCount val="36"/>
                <c:pt idx="0">
                  <c:v>0.232415399203775</c:v>
                </c:pt>
                <c:pt idx="1">
                  <c:v>0.237507064013114</c:v>
                </c:pt>
                <c:pt idx="2">
                  <c:v>0.240668909501828</c:v>
                </c:pt>
                <c:pt idx="3">
                  <c:v>0.260097238232278</c:v>
                </c:pt>
                <c:pt idx="4">
                  <c:v>0.258848750387658</c:v>
                </c:pt>
                <c:pt idx="5">
                  <c:v>0.270384718183799</c:v>
                </c:pt>
                <c:pt idx="6">
                  <c:v>0.261681867520253</c:v>
                </c:pt>
                <c:pt idx="7">
                  <c:v>0.261012113004517</c:v>
                </c:pt>
                <c:pt idx="8">
                  <c:v>0.257647132517449</c:v>
                </c:pt>
                <c:pt idx="9">
                  <c:v>0.266006687848821</c:v>
                </c:pt>
                <c:pt idx="10">
                  <c:v>0.276392321109013</c:v>
                </c:pt>
                <c:pt idx="11">
                  <c:v>0.284223749443751</c:v>
                </c:pt>
                <c:pt idx="12">
                  <c:v>0.286726217521753</c:v>
                </c:pt>
                <c:pt idx="13">
                  <c:v>0.296490234480539</c:v>
                </c:pt>
                <c:pt idx="14">
                  <c:v>0.296542194865827</c:v>
                </c:pt>
                <c:pt idx="15">
                  <c:v>0.2991093527884</c:v>
                </c:pt>
                <c:pt idx="16">
                  <c:v>0.290790022172288</c:v>
                </c:pt>
                <c:pt idx="17">
                  <c:v>0.266915285276156</c:v>
                </c:pt>
                <c:pt idx="18">
                  <c:v>0.257137347638165</c:v>
                </c:pt>
                <c:pt idx="19">
                  <c:v>0.241133087235846</c:v>
                </c:pt>
                <c:pt idx="20">
                  <c:v>0.237727194508285</c:v>
                </c:pt>
                <c:pt idx="21">
                  <c:v>0.249698213616115</c:v>
                </c:pt>
                <c:pt idx="22">
                  <c:v>0.250361149851327</c:v>
                </c:pt>
                <c:pt idx="23">
                  <c:v>0.23084583259823</c:v>
                </c:pt>
                <c:pt idx="24">
                  <c:v>0.237672833233079</c:v>
                </c:pt>
                <c:pt idx="25">
                  <c:v>0.245005057051519</c:v>
                </c:pt>
                <c:pt idx="26">
                  <c:v>0.239094337357154</c:v>
                </c:pt>
                <c:pt idx="27">
                  <c:v>0.250931167740682</c:v>
                </c:pt>
                <c:pt idx="28">
                  <c:v>0.264470918401574</c:v>
                </c:pt>
                <c:pt idx="29">
                  <c:v>0.284179871439562</c:v>
                </c:pt>
                <c:pt idx="30">
                  <c:v>0.287676190674937</c:v>
                </c:pt>
                <c:pt idx="31">
                  <c:v>0.288839075418893</c:v>
                </c:pt>
                <c:pt idx="32">
                  <c:v>0.303418175432517</c:v>
                </c:pt>
                <c:pt idx="33">
                  <c:v>0.275208318969405</c:v>
                </c:pt>
                <c:pt idx="34">
                  <c:v>0.256008906487473</c:v>
                </c:pt>
                <c:pt idx="35">
                  <c:v>0.270348857285421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'TS6.3'!$D$4</c:f>
              <c:strCache>
                <c:ptCount val="1"/>
                <c:pt idx="0">
                  <c:v>Germany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'TS6.3'!$A$10:$A$45</c:f>
              <c:numCache>
                <c:formatCode>General</c:formatCode>
                <c:ptCount val="36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  <c:pt idx="32">
                  <c:v>2007.0</c:v>
                </c:pt>
                <c:pt idx="33">
                  <c:v>2008.0</c:v>
                </c:pt>
                <c:pt idx="34">
                  <c:v>2009.0</c:v>
                </c:pt>
                <c:pt idx="35">
                  <c:v>2010.0</c:v>
                </c:pt>
              </c:numCache>
            </c:numRef>
          </c:xVal>
          <c:yVal>
            <c:numRef>
              <c:f>'TS6.3'!$D$10:$D$45</c:f>
              <c:numCache>
                <c:formatCode>0%</c:formatCode>
                <c:ptCount val="36"/>
                <c:pt idx="0">
                  <c:v>0.191416118243326</c:v>
                </c:pt>
                <c:pt idx="1">
                  <c:v>0.199694584955381</c:v>
                </c:pt>
                <c:pt idx="2">
                  <c:v>0.196535621445285</c:v>
                </c:pt>
                <c:pt idx="3">
                  <c:v>0.199648387543944</c:v>
                </c:pt>
                <c:pt idx="4">
                  <c:v>0.201243872335249</c:v>
                </c:pt>
                <c:pt idx="5">
                  <c:v>0.18521093339094</c:v>
                </c:pt>
                <c:pt idx="6">
                  <c:v>0.180885568178961</c:v>
                </c:pt>
                <c:pt idx="7">
                  <c:v>0.185761515698255</c:v>
                </c:pt>
                <c:pt idx="8">
                  <c:v>0.20411502193632</c:v>
                </c:pt>
                <c:pt idx="9">
                  <c:v>0.215532523664378</c:v>
                </c:pt>
                <c:pt idx="10">
                  <c:v>0.223463115385608</c:v>
                </c:pt>
                <c:pt idx="11">
                  <c:v>0.227238284773428</c:v>
                </c:pt>
                <c:pt idx="12">
                  <c:v>0.213101212883412</c:v>
                </c:pt>
                <c:pt idx="13">
                  <c:v>0.230586556562194</c:v>
                </c:pt>
                <c:pt idx="14">
                  <c:v>0.247895814936832</c:v>
                </c:pt>
                <c:pt idx="15">
                  <c:v>0.254066480744093</c:v>
                </c:pt>
                <c:pt idx="16">
                  <c:v>0.231506268136798</c:v>
                </c:pt>
                <c:pt idx="17">
                  <c:v>0.218220540669048</c:v>
                </c:pt>
                <c:pt idx="18">
                  <c:v>0.211111154808765</c:v>
                </c:pt>
                <c:pt idx="19">
                  <c:v>0.226034434359625</c:v>
                </c:pt>
                <c:pt idx="20">
                  <c:v>0.231467981935625</c:v>
                </c:pt>
                <c:pt idx="21">
                  <c:v>0.236535838137891</c:v>
                </c:pt>
                <c:pt idx="22">
                  <c:v>0.250097535611573</c:v>
                </c:pt>
                <c:pt idx="23">
                  <c:v>0.255122364633755</c:v>
                </c:pt>
                <c:pt idx="24">
                  <c:v>0.246854759521371</c:v>
                </c:pt>
                <c:pt idx="25">
                  <c:v>0.235340880313866</c:v>
                </c:pt>
                <c:pt idx="26">
                  <c:v>0.244125522233755</c:v>
                </c:pt>
                <c:pt idx="27">
                  <c:v>0.249169168213594</c:v>
                </c:pt>
                <c:pt idx="28">
                  <c:v>0.258249308281834</c:v>
                </c:pt>
                <c:pt idx="29">
                  <c:v>0.291604372772858</c:v>
                </c:pt>
                <c:pt idx="30">
                  <c:v>0.306384370187646</c:v>
                </c:pt>
                <c:pt idx="31">
                  <c:v>0.332276102178756</c:v>
                </c:pt>
                <c:pt idx="32">
                  <c:v>0.34250491259546</c:v>
                </c:pt>
                <c:pt idx="33">
                  <c:v>0.321108772196899</c:v>
                </c:pt>
                <c:pt idx="34">
                  <c:v>0.288545834547279</c:v>
                </c:pt>
                <c:pt idx="35">
                  <c:v>0.309691963032352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'TS6.3'!$E$4</c:f>
              <c:strCache>
                <c:ptCount val="1"/>
                <c:pt idx="0">
                  <c:v>France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'TS6.3'!$A$10:$A$45</c:f>
              <c:numCache>
                <c:formatCode>General</c:formatCode>
                <c:ptCount val="36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  <c:pt idx="32">
                  <c:v>2007.0</c:v>
                </c:pt>
                <c:pt idx="33">
                  <c:v>2008.0</c:v>
                </c:pt>
                <c:pt idx="34">
                  <c:v>2009.0</c:v>
                </c:pt>
                <c:pt idx="35">
                  <c:v>2010.0</c:v>
                </c:pt>
              </c:numCache>
            </c:numRef>
          </c:xVal>
          <c:yVal>
            <c:numRef>
              <c:f>'TS6.3'!$E$10:$E$45</c:f>
              <c:numCache>
                <c:formatCode>0%</c:formatCode>
                <c:ptCount val="36"/>
                <c:pt idx="0">
                  <c:v>0.184757483449703</c:v>
                </c:pt>
                <c:pt idx="1">
                  <c:v>0.177142054870577</c:v>
                </c:pt>
                <c:pt idx="2">
                  <c:v>0.179255801394042</c:v>
                </c:pt>
                <c:pt idx="3">
                  <c:v>0.16410348712473</c:v>
                </c:pt>
                <c:pt idx="4">
                  <c:v>0.168006242396828</c:v>
                </c:pt>
                <c:pt idx="5">
                  <c:v>0.158190787850518</c:v>
                </c:pt>
                <c:pt idx="6">
                  <c:v>0.156312652725969</c:v>
                </c:pt>
                <c:pt idx="7">
                  <c:v>0.147142819659587</c:v>
                </c:pt>
                <c:pt idx="8">
                  <c:v>0.151969545804378</c:v>
                </c:pt>
                <c:pt idx="9">
                  <c:v>0.169955509088185</c:v>
                </c:pt>
                <c:pt idx="10">
                  <c:v>0.18352963695568</c:v>
                </c:pt>
                <c:pt idx="11">
                  <c:v>0.219067651174572</c:v>
                </c:pt>
                <c:pt idx="12">
                  <c:v>0.226807159728554</c:v>
                </c:pt>
                <c:pt idx="13">
                  <c:v>0.247030766432194</c:v>
                </c:pt>
                <c:pt idx="14">
                  <c:v>0.255671543236421</c:v>
                </c:pt>
                <c:pt idx="15">
                  <c:v>0.245498668387779</c:v>
                </c:pt>
                <c:pt idx="16">
                  <c:v>0.238292616069141</c:v>
                </c:pt>
                <c:pt idx="17">
                  <c:v>0.239999784768975</c:v>
                </c:pt>
                <c:pt idx="18">
                  <c:v>0.233934798669361</c:v>
                </c:pt>
                <c:pt idx="19">
                  <c:v>0.235876140001017</c:v>
                </c:pt>
                <c:pt idx="20">
                  <c:v>0.235325814419906</c:v>
                </c:pt>
                <c:pt idx="21">
                  <c:v>0.229257797375329</c:v>
                </c:pt>
                <c:pt idx="22">
                  <c:v>0.240139112629056</c:v>
                </c:pt>
                <c:pt idx="23">
                  <c:v>0.251430210008548</c:v>
                </c:pt>
                <c:pt idx="24">
                  <c:v>0.24851548182622</c:v>
                </c:pt>
                <c:pt idx="25">
                  <c:v>0.251307853090058</c:v>
                </c:pt>
                <c:pt idx="26">
                  <c:v>0.243908940662205</c:v>
                </c:pt>
                <c:pt idx="27">
                  <c:v>0.225701413089209</c:v>
                </c:pt>
                <c:pt idx="28">
                  <c:v>0.231569375017709</c:v>
                </c:pt>
                <c:pt idx="29">
                  <c:v>0.23453973330835</c:v>
                </c:pt>
                <c:pt idx="30">
                  <c:v>0.234831053009492</c:v>
                </c:pt>
                <c:pt idx="31">
                  <c:v>0.240032272478683</c:v>
                </c:pt>
                <c:pt idx="32">
                  <c:v>0.248548666096475</c:v>
                </c:pt>
                <c:pt idx="33">
                  <c:v>0.250389299578843</c:v>
                </c:pt>
                <c:pt idx="34">
                  <c:v>0.237442112710585</c:v>
                </c:pt>
                <c:pt idx="35">
                  <c:v>0.24775889274872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'TS6.3'!$F$4</c:f>
              <c:strCache>
                <c:ptCount val="1"/>
                <c:pt idx="0">
                  <c:v>U.K.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'TS6.3'!$A$10:$A$45</c:f>
              <c:numCache>
                <c:formatCode>General</c:formatCode>
                <c:ptCount val="36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  <c:pt idx="32">
                  <c:v>2007.0</c:v>
                </c:pt>
                <c:pt idx="33">
                  <c:v>2008.0</c:v>
                </c:pt>
                <c:pt idx="34">
                  <c:v>2009.0</c:v>
                </c:pt>
                <c:pt idx="35">
                  <c:v>2010.0</c:v>
                </c:pt>
              </c:numCache>
            </c:numRef>
          </c:xVal>
          <c:yVal>
            <c:numRef>
              <c:f>'TS6.3'!$F$10:$F$45</c:f>
              <c:numCache>
                <c:formatCode>0%</c:formatCode>
                <c:ptCount val="36"/>
                <c:pt idx="0">
                  <c:v>0.170984445132564</c:v>
                </c:pt>
                <c:pt idx="1">
                  <c:v>0.137464855025336</c:v>
                </c:pt>
                <c:pt idx="2">
                  <c:v>0.160384065197787</c:v>
                </c:pt>
                <c:pt idx="3">
                  <c:v>0.194484430523919</c:v>
                </c:pt>
                <c:pt idx="4">
                  <c:v>0.195846343314103</c:v>
                </c:pt>
                <c:pt idx="5">
                  <c:v>0.183514261975175</c:v>
                </c:pt>
                <c:pt idx="6">
                  <c:v>0.156236932238758</c:v>
                </c:pt>
                <c:pt idx="7">
                  <c:v>0.160036292586716</c:v>
                </c:pt>
                <c:pt idx="8">
                  <c:v>0.188594590345336</c:v>
                </c:pt>
                <c:pt idx="9">
                  <c:v>0.221624642053076</c:v>
                </c:pt>
                <c:pt idx="10">
                  <c:v>0.226596848627448</c:v>
                </c:pt>
                <c:pt idx="11">
                  <c:v>0.23784077092086</c:v>
                </c:pt>
                <c:pt idx="12">
                  <c:v>0.230103823886211</c:v>
                </c:pt>
                <c:pt idx="13">
                  <c:v>0.238204879257586</c:v>
                </c:pt>
                <c:pt idx="14">
                  <c:v>0.243418024491632</c:v>
                </c:pt>
                <c:pt idx="15">
                  <c:v>0.233325605696635</c:v>
                </c:pt>
                <c:pt idx="16">
                  <c:v>0.210822679171081</c:v>
                </c:pt>
                <c:pt idx="17">
                  <c:v>0.189263565207575</c:v>
                </c:pt>
                <c:pt idx="18">
                  <c:v>0.197422593995675</c:v>
                </c:pt>
                <c:pt idx="19">
                  <c:v>0.225561619261429</c:v>
                </c:pt>
                <c:pt idx="20">
                  <c:v>0.256911913838693</c:v>
                </c:pt>
                <c:pt idx="21">
                  <c:v>0.264470120329664</c:v>
                </c:pt>
                <c:pt idx="22">
                  <c:v>0.28196555674657</c:v>
                </c:pt>
                <c:pt idx="23">
                  <c:v>0.293702414357654</c:v>
                </c:pt>
                <c:pt idx="24">
                  <c:v>0.288378623786196</c:v>
                </c:pt>
                <c:pt idx="25">
                  <c:v>0.263167510852737</c:v>
                </c:pt>
                <c:pt idx="26">
                  <c:v>0.248367529768988</c:v>
                </c:pt>
                <c:pt idx="27">
                  <c:v>0.249021527454813</c:v>
                </c:pt>
                <c:pt idx="28">
                  <c:v>0.268012384593333</c:v>
                </c:pt>
                <c:pt idx="29">
                  <c:v>0.27657977490972</c:v>
                </c:pt>
                <c:pt idx="30">
                  <c:v>0.285632941611097</c:v>
                </c:pt>
                <c:pt idx="31">
                  <c:v>0.286470599098178</c:v>
                </c:pt>
                <c:pt idx="32">
                  <c:v>0.286733186597165</c:v>
                </c:pt>
                <c:pt idx="33">
                  <c:v>0.300450880247441</c:v>
                </c:pt>
                <c:pt idx="34">
                  <c:v>0.303165417368645</c:v>
                </c:pt>
                <c:pt idx="35">
                  <c:v>0.265809985865112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'TS6.3'!$G$4</c:f>
              <c:strCache>
                <c:ptCount val="1"/>
                <c:pt idx="0">
                  <c:v>Italy</c:v>
                </c:pt>
              </c:strCache>
            </c:strRef>
          </c:tx>
          <c:spPr>
            <a:ln w="25400">
              <a:solidFill>
                <a:srgbClr val="4600A5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'TS6.3'!$A$10:$A$45</c:f>
              <c:numCache>
                <c:formatCode>General</c:formatCode>
                <c:ptCount val="36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  <c:pt idx="32">
                  <c:v>2007.0</c:v>
                </c:pt>
                <c:pt idx="33">
                  <c:v>2008.0</c:v>
                </c:pt>
                <c:pt idx="34">
                  <c:v>2009.0</c:v>
                </c:pt>
                <c:pt idx="35">
                  <c:v>2010.0</c:v>
                </c:pt>
              </c:numCache>
            </c:numRef>
          </c:xVal>
          <c:yVal>
            <c:numRef>
              <c:f>'TS6.3'!$G$10:$G$45</c:f>
              <c:numCache>
                <c:formatCode>0%</c:formatCode>
                <c:ptCount val="36"/>
                <c:pt idx="0">
                  <c:v>0.236656125086023</c:v>
                </c:pt>
                <c:pt idx="1">
                  <c:v>0.251158825154789</c:v>
                </c:pt>
                <c:pt idx="2">
                  <c:v>0.242584583533845</c:v>
                </c:pt>
                <c:pt idx="3">
                  <c:v>0.255005920761631</c:v>
                </c:pt>
                <c:pt idx="4">
                  <c:v>0.273796602106461</c:v>
                </c:pt>
                <c:pt idx="5">
                  <c:v>0.281426517093994</c:v>
                </c:pt>
                <c:pt idx="6">
                  <c:v>0.258053087859233</c:v>
                </c:pt>
                <c:pt idx="7">
                  <c:v>0.26042710177662</c:v>
                </c:pt>
                <c:pt idx="8">
                  <c:v>0.262346186447138</c:v>
                </c:pt>
                <c:pt idx="9">
                  <c:v>0.280461162365013</c:v>
                </c:pt>
                <c:pt idx="10">
                  <c:v>0.284818568186469</c:v>
                </c:pt>
                <c:pt idx="11">
                  <c:v>0.299950999471122</c:v>
                </c:pt>
                <c:pt idx="12">
                  <c:v>0.304951118878136</c:v>
                </c:pt>
                <c:pt idx="13">
                  <c:v>0.308915408854714</c:v>
                </c:pt>
                <c:pt idx="14">
                  <c:v>0.31050557180293</c:v>
                </c:pt>
                <c:pt idx="15">
                  <c:v>0.293601729354273</c:v>
                </c:pt>
                <c:pt idx="16">
                  <c:v>0.28066649109258</c:v>
                </c:pt>
                <c:pt idx="17">
                  <c:v>0.278875506422469</c:v>
                </c:pt>
                <c:pt idx="18">
                  <c:v>0.28260564382492</c:v>
                </c:pt>
                <c:pt idx="19">
                  <c:v>0.304890411858831</c:v>
                </c:pt>
                <c:pt idx="20">
                  <c:v>0.328026767565184</c:v>
                </c:pt>
                <c:pt idx="21">
                  <c:v>0.333271900892256</c:v>
                </c:pt>
                <c:pt idx="22">
                  <c:v>0.327194923228568</c:v>
                </c:pt>
                <c:pt idx="23">
                  <c:v>0.33161921115525</c:v>
                </c:pt>
                <c:pt idx="24">
                  <c:v>0.336912738254658</c:v>
                </c:pt>
                <c:pt idx="25">
                  <c:v>0.34464604932978</c:v>
                </c:pt>
                <c:pt idx="26">
                  <c:v>0.348582172046906</c:v>
                </c:pt>
                <c:pt idx="27">
                  <c:v>0.340594060125034</c:v>
                </c:pt>
                <c:pt idx="28">
                  <c:v>0.333089946676656</c:v>
                </c:pt>
                <c:pt idx="29">
                  <c:v>0.336827635463448</c:v>
                </c:pt>
                <c:pt idx="30">
                  <c:v>0.327545944226792</c:v>
                </c:pt>
                <c:pt idx="31">
                  <c:v>0.31963235525673</c:v>
                </c:pt>
                <c:pt idx="32">
                  <c:v>0.322742797477978</c:v>
                </c:pt>
                <c:pt idx="33">
                  <c:v>0.299963083702725</c:v>
                </c:pt>
                <c:pt idx="34">
                  <c:v>0.281232957698827</c:v>
                </c:pt>
                <c:pt idx="35">
                  <c:v>0.285697534539896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'TS6.3'!$H$4</c:f>
              <c:strCache>
                <c:ptCount val="1"/>
                <c:pt idx="0">
                  <c:v>Canada</c:v>
                </c:pt>
              </c:strCache>
            </c:strRef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xVal>
            <c:numRef>
              <c:f>'TS6.3'!$A$10:$A$45</c:f>
              <c:numCache>
                <c:formatCode>General</c:formatCode>
                <c:ptCount val="36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  <c:pt idx="32">
                  <c:v>2007.0</c:v>
                </c:pt>
                <c:pt idx="33">
                  <c:v>2008.0</c:v>
                </c:pt>
                <c:pt idx="34">
                  <c:v>2009.0</c:v>
                </c:pt>
                <c:pt idx="35">
                  <c:v>2010.0</c:v>
                </c:pt>
              </c:numCache>
            </c:numRef>
          </c:xVal>
          <c:yVal>
            <c:numRef>
              <c:f>'TS6.3'!$H$10:$H$45</c:f>
              <c:numCache>
                <c:formatCode>0%</c:formatCode>
                <c:ptCount val="36"/>
                <c:pt idx="0">
                  <c:v>0.24082060274624</c:v>
                </c:pt>
                <c:pt idx="1">
                  <c:v>0.231200641176011</c:v>
                </c:pt>
                <c:pt idx="2">
                  <c:v>0.219232011677155</c:v>
                </c:pt>
                <c:pt idx="3">
                  <c:v>0.235746206777726</c:v>
                </c:pt>
                <c:pt idx="4">
                  <c:v>0.25386352138802</c:v>
                </c:pt>
                <c:pt idx="5">
                  <c:v>0.259792695905682</c:v>
                </c:pt>
                <c:pt idx="6">
                  <c:v>0.238402843883865</c:v>
                </c:pt>
                <c:pt idx="7">
                  <c:v>0.221993555577783</c:v>
                </c:pt>
                <c:pt idx="8">
                  <c:v>0.251168476752878</c:v>
                </c:pt>
                <c:pt idx="9">
                  <c:v>0.262818389177519</c:v>
                </c:pt>
                <c:pt idx="10">
                  <c:v>0.260980116256977</c:v>
                </c:pt>
                <c:pt idx="11">
                  <c:v>0.237799783258734</c:v>
                </c:pt>
                <c:pt idx="12">
                  <c:v>0.246558960879511</c:v>
                </c:pt>
                <c:pt idx="13">
                  <c:v>0.246798024115337</c:v>
                </c:pt>
                <c:pt idx="14">
                  <c:v>0.236065494973982</c:v>
                </c:pt>
                <c:pt idx="15">
                  <c:v>0.212793943685609</c:v>
                </c:pt>
                <c:pt idx="16">
                  <c:v>0.192181774659817</c:v>
                </c:pt>
                <c:pt idx="17">
                  <c:v>0.180123957023892</c:v>
                </c:pt>
                <c:pt idx="18">
                  <c:v>0.193158433686395</c:v>
                </c:pt>
                <c:pt idx="19">
                  <c:v>0.223494674037806</c:v>
                </c:pt>
                <c:pt idx="20">
                  <c:v>0.238690181088141</c:v>
                </c:pt>
                <c:pt idx="21">
                  <c:v>0.241892502258356</c:v>
                </c:pt>
                <c:pt idx="22">
                  <c:v>0.248735705433456</c:v>
                </c:pt>
                <c:pt idx="23">
                  <c:v>0.23518554165994</c:v>
                </c:pt>
                <c:pt idx="24">
                  <c:v>0.253451880593674</c:v>
                </c:pt>
                <c:pt idx="25">
                  <c:v>0.281136626723453</c:v>
                </c:pt>
                <c:pt idx="26">
                  <c:v>0.267661584603849</c:v>
                </c:pt>
                <c:pt idx="27">
                  <c:v>0.265037338928047</c:v>
                </c:pt>
                <c:pt idx="28">
                  <c:v>0.279769240097055</c:v>
                </c:pt>
                <c:pt idx="29">
                  <c:v>0.291542795322044</c:v>
                </c:pt>
                <c:pt idx="30">
                  <c:v>0.301132283600813</c:v>
                </c:pt>
                <c:pt idx="31">
                  <c:v>0.304941272215379</c:v>
                </c:pt>
                <c:pt idx="32">
                  <c:v>0.301371035426194</c:v>
                </c:pt>
                <c:pt idx="33">
                  <c:v>0.306233082137226</c:v>
                </c:pt>
                <c:pt idx="34">
                  <c:v>0.244062955210629</c:v>
                </c:pt>
                <c:pt idx="35">
                  <c:v>0.260130865857527</c:v>
                </c:pt>
              </c:numCache>
            </c:numRef>
          </c:yVal>
          <c:smooth val="0"/>
        </c:ser>
        <c:ser>
          <c:idx val="5"/>
          <c:order val="7"/>
          <c:tx>
            <c:strRef>
              <c:f>'TS6.3'!$I$4</c:f>
              <c:strCache>
                <c:ptCount val="1"/>
                <c:pt idx="0">
                  <c:v>Australia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C0C0C0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xVal>
            <c:numRef>
              <c:f>'TS6.3'!$A$10:$A$45</c:f>
              <c:numCache>
                <c:formatCode>General</c:formatCode>
                <c:ptCount val="36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  <c:pt idx="32">
                  <c:v>2007.0</c:v>
                </c:pt>
                <c:pt idx="33">
                  <c:v>2008.0</c:v>
                </c:pt>
                <c:pt idx="34">
                  <c:v>2009.0</c:v>
                </c:pt>
                <c:pt idx="35">
                  <c:v>2010.0</c:v>
                </c:pt>
              </c:numCache>
            </c:numRef>
          </c:xVal>
          <c:yVal>
            <c:numRef>
              <c:f>'TS6.3'!$I$10:$I$45</c:f>
              <c:numCache>
                <c:formatCode>0%</c:formatCode>
                <c:ptCount val="36"/>
                <c:pt idx="0">
                  <c:v>0.170275590551181</c:v>
                </c:pt>
                <c:pt idx="1">
                  <c:v>0.168192889226292</c:v>
                </c:pt>
                <c:pt idx="2">
                  <c:v>0.182520408863278</c:v>
                </c:pt>
                <c:pt idx="3">
                  <c:v>0.179996965597461</c:v>
                </c:pt>
                <c:pt idx="4">
                  <c:v>0.198593514539264</c:v>
                </c:pt>
                <c:pt idx="5">
                  <c:v>0.206798369301709</c:v>
                </c:pt>
                <c:pt idx="6">
                  <c:v>0.208938581419968</c:v>
                </c:pt>
                <c:pt idx="7">
                  <c:v>0.201590708727816</c:v>
                </c:pt>
                <c:pt idx="8">
                  <c:v>0.198662404457461</c:v>
                </c:pt>
                <c:pt idx="9">
                  <c:v>0.22557786642744</c:v>
                </c:pt>
                <c:pt idx="10">
                  <c:v>0.223264703831943</c:v>
                </c:pt>
                <c:pt idx="11">
                  <c:v>0.219484539363751</c:v>
                </c:pt>
                <c:pt idx="12">
                  <c:v>0.225242460702125</c:v>
                </c:pt>
                <c:pt idx="13">
                  <c:v>0.249169210846783</c:v>
                </c:pt>
                <c:pt idx="14">
                  <c:v>0.249738501652366</c:v>
                </c:pt>
                <c:pt idx="15">
                  <c:v>0.231626598216397</c:v>
                </c:pt>
                <c:pt idx="16">
                  <c:v>0.214733060781749</c:v>
                </c:pt>
                <c:pt idx="17">
                  <c:v>0.230529965894114</c:v>
                </c:pt>
                <c:pt idx="18">
                  <c:v>0.246914324927304</c:v>
                </c:pt>
                <c:pt idx="19">
                  <c:v>0.253389291124943</c:v>
                </c:pt>
                <c:pt idx="20">
                  <c:v>0.245482388536034</c:v>
                </c:pt>
                <c:pt idx="21">
                  <c:v>0.239317363574206</c:v>
                </c:pt>
                <c:pt idx="22">
                  <c:v>0.237441554223329</c:v>
                </c:pt>
                <c:pt idx="23">
                  <c:v>0.240660805195978</c:v>
                </c:pt>
                <c:pt idx="24">
                  <c:v>0.238833028366429</c:v>
                </c:pt>
                <c:pt idx="25">
                  <c:v>0.246980133509887</c:v>
                </c:pt>
                <c:pt idx="26">
                  <c:v>0.243101060039639</c:v>
                </c:pt>
                <c:pt idx="27">
                  <c:v>0.248075657437361</c:v>
                </c:pt>
                <c:pt idx="28">
                  <c:v>0.248970209764938</c:v>
                </c:pt>
                <c:pt idx="29">
                  <c:v>0.255889198233647</c:v>
                </c:pt>
                <c:pt idx="30">
                  <c:v>0.244662698412698</c:v>
                </c:pt>
                <c:pt idx="31">
                  <c:v>0.25029536043866</c:v>
                </c:pt>
                <c:pt idx="32">
                  <c:v>0.242866127313194</c:v>
                </c:pt>
                <c:pt idx="33">
                  <c:v>0.251799020092983</c:v>
                </c:pt>
                <c:pt idx="34">
                  <c:v>0.28014141376264</c:v>
                </c:pt>
                <c:pt idx="35">
                  <c:v>0.27015861365513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645160"/>
        <c:axId val="2094155512"/>
      </c:scatterChart>
      <c:valAx>
        <c:axId val="2094645160"/>
        <c:scaling>
          <c:orientation val="minMax"/>
          <c:max val="2010.0"/>
          <c:min val="1975.0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0" i="0" u="none" strike="noStrike" baseline="0">
                    <a:latin typeface="Calibri"/>
                    <a:ea typeface="Calibri"/>
                    <a:cs typeface="Calibri"/>
                  </a:rPr>
                  <a:t>Capital income absorbs between 15% and 25% of national income in rich countries in 1970, and between 25% and 30% in 2000-2010. </a:t>
                </a: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Sources and series: see piketty.pse.ens.fr/capital21c </a:t>
                </a:r>
              </a:p>
            </c:rich>
          </c:tx>
          <c:layout>
            <c:manualLayout>
              <c:xMode val="edge"/>
              <c:yMode val="edge"/>
              <c:x val="0.135112642169729"/>
              <c:y val="0.92663048875647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94155512"/>
        <c:crosses val="autoZero"/>
        <c:crossBetween val="midCat"/>
      </c:valAx>
      <c:valAx>
        <c:axId val="2094155512"/>
        <c:scaling>
          <c:orientation val="minMax"/>
          <c:max val="0.4"/>
          <c:min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Capital income (% national income)</a:t>
                </a:r>
              </a:p>
            </c:rich>
          </c:tx>
          <c:layout>
            <c:manualLayout>
              <c:xMode val="edge"/>
              <c:yMode val="edge"/>
              <c:x val="0.0"/>
              <c:y val="0.22826080017024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94645160"/>
        <c:crosses val="autoZero"/>
        <c:crossBetween val="midCat"/>
        <c:majorUnit val="0.05"/>
        <c:minorUnit val="0.0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05555555555555"/>
          <c:y val="0.579185464992552"/>
          <c:w val="0.326388888888889"/>
          <c:h val="0.244343832020997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6.6. The profit share in the value added of corporations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in France, 1900-2010</a:t>
            </a:r>
          </a:p>
        </c:rich>
      </c:tx>
      <c:layout>
        <c:manualLayout>
          <c:xMode val="edge"/>
          <c:yMode val="edge"/>
          <c:x val="0.1959966269863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33068458185846"/>
          <c:y val="0.105263157894737"/>
          <c:w val="0.89111300099164"/>
          <c:h val="0.696356275303644"/>
        </c:manualLayout>
      </c:layout>
      <c:lineChart>
        <c:grouping val="standard"/>
        <c:varyColors val="0"/>
        <c:ser>
          <c:idx val="0"/>
          <c:order val="0"/>
          <c:tx>
            <c:v>Share of gross profits in gross value added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'DetailsTS6.4(2)'!$A$13:$A$123</c:f>
              <c:numCache>
                <c:formatCode>General</c:formatCode>
                <c:ptCount val="111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  <c:pt idx="105">
                  <c:v>2005.0</c:v>
                </c:pt>
                <c:pt idx="106">
                  <c:v>2006.0</c:v>
                </c:pt>
                <c:pt idx="107">
                  <c:v>2007.0</c:v>
                </c:pt>
                <c:pt idx="108">
                  <c:v>2008.0</c:v>
                </c:pt>
                <c:pt idx="109">
                  <c:v>2009.0</c:v>
                </c:pt>
                <c:pt idx="110">
                  <c:v>2010.0</c:v>
                </c:pt>
              </c:numCache>
            </c:numRef>
          </c:cat>
          <c:val>
            <c:numRef>
              <c:f>'DetailsTS6.4(2)'!$I$13:$I$123</c:f>
              <c:numCache>
                <c:formatCode>0%</c:formatCode>
                <c:ptCount val="111"/>
                <c:pt idx="0">
                  <c:v>0.275372006356918</c:v>
                </c:pt>
                <c:pt idx="1">
                  <c:v>0.231570293122886</c:v>
                </c:pt>
                <c:pt idx="2">
                  <c:v>0.250293274713031</c:v>
                </c:pt>
                <c:pt idx="3">
                  <c:v>0.2510987493708</c:v>
                </c:pt>
                <c:pt idx="4">
                  <c:v>0.251299971553597</c:v>
                </c:pt>
                <c:pt idx="5">
                  <c:v>0.287416153147589</c:v>
                </c:pt>
                <c:pt idx="6">
                  <c:v>0.251005250597222</c:v>
                </c:pt>
                <c:pt idx="7">
                  <c:v>0.320521798331106</c:v>
                </c:pt>
                <c:pt idx="8">
                  <c:v>0.275445686258003</c:v>
                </c:pt>
                <c:pt idx="9">
                  <c:v>0.300281522278312</c:v>
                </c:pt>
                <c:pt idx="10">
                  <c:v>0.281230907634521</c:v>
                </c:pt>
                <c:pt idx="11">
                  <c:v>0.332202633005547</c:v>
                </c:pt>
                <c:pt idx="12">
                  <c:v>0.401370315808066</c:v>
                </c:pt>
                <c:pt idx="13">
                  <c:v>0.393700739845174</c:v>
                </c:pt>
                <c:pt idx="14">
                  <c:v>0.260109330482674</c:v>
                </c:pt>
                <c:pt idx="15">
                  <c:v>0.227277086897209</c:v>
                </c:pt>
                <c:pt idx="16">
                  <c:v>0.359210124218619</c:v>
                </c:pt>
                <c:pt idx="17">
                  <c:v>0.368434554248461</c:v>
                </c:pt>
                <c:pt idx="18">
                  <c:v>0.312956895366492</c:v>
                </c:pt>
                <c:pt idx="19">
                  <c:v>0.371871361144622</c:v>
                </c:pt>
                <c:pt idx="20">
                  <c:v>0.369957297018607</c:v>
                </c:pt>
                <c:pt idx="21">
                  <c:v>0.352358100966532</c:v>
                </c:pt>
                <c:pt idx="22">
                  <c:v>0.373818974321076</c:v>
                </c:pt>
                <c:pt idx="23">
                  <c:v>0.383548926506721</c:v>
                </c:pt>
                <c:pt idx="24">
                  <c:v>0.386632369375362</c:v>
                </c:pt>
                <c:pt idx="25">
                  <c:v>0.391329583142673</c:v>
                </c:pt>
                <c:pt idx="26">
                  <c:v>0.400227694988453</c:v>
                </c:pt>
                <c:pt idx="27">
                  <c:v>0.409267595769893</c:v>
                </c:pt>
                <c:pt idx="28">
                  <c:v>0.398069390651758</c:v>
                </c:pt>
                <c:pt idx="29">
                  <c:v>0.387066410608453</c:v>
                </c:pt>
                <c:pt idx="30">
                  <c:v>0.370611996240077</c:v>
                </c:pt>
                <c:pt idx="31">
                  <c:v>0.357879659030004</c:v>
                </c:pt>
                <c:pt idx="32">
                  <c:v>0.32148156780402</c:v>
                </c:pt>
                <c:pt idx="33">
                  <c:v>0.338020199950133</c:v>
                </c:pt>
                <c:pt idx="34">
                  <c:v>0.331827173064188</c:v>
                </c:pt>
                <c:pt idx="35">
                  <c:v>0.336860238462281</c:v>
                </c:pt>
                <c:pt idx="36">
                  <c:v>0.322577682664876</c:v>
                </c:pt>
                <c:pt idx="37">
                  <c:v>0.335651699155439</c:v>
                </c:pt>
                <c:pt idx="38">
                  <c:v>0.348596750369276</c:v>
                </c:pt>
                <c:pt idx="39">
                  <c:v>0.37273391074984</c:v>
                </c:pt>
                <c:pt idx="40">
                  <c:v>0.342389989200115</c:v>
                </c:pt>
                <c:pt idx="41">
                  <c:v>0.311526570330337</c:v>
                </c:pt>
                <c:pt idx="42">
                  <c:v>0.275430182405084</c:v>
                </c:pt>
                <c:pt idx="43">
                  <c:v>0.229270120448925</c:v>
                </c:pt>
                <c:pt idx="44">
                  <c:v>0.163846596744589</c:v>
                </c:pt>
                <c:pt idx="45">
                  <c:v>0.201319933070528</c:v>
                </c:pt>
                <c:pt idx="46">
                  <c:v>0.257767767616792</c:v>
                </c:pt>
                <c:pt idx="47">
                  <c:v>0.229574110302927</c:v>
                </c:pt>
                <c:pt idx="48">
                  <c:v>0.266856861571478</c:v>
                </c:pt>
                <c:pt idx="49">
                  <c:v>0.299443088144881</c:v>
                </c:pt>
                <c:pt idx="50">
                  <c:v>0.336932847672915</c:v>
                </c:pt>
                <c:pt idx="51">
                  <c:v>0.330671023722564</c:v>
                </c:pt>
                <c:pt idx="52">
                  <c:v>0.302483899005839</c:v>
                </c:pt>
                <c:pt idx="53">
                  <c:v>0.312671003376316</c:v>
                </c:pt>
                <c:pt idx="54">
                  <c:v>0.300731440993603</c:v>
                </c:pt>
                <c:pt idx="55">
                  <c:v>0.303104152753542</c:v>
                </c:pt>
                <c:pt idx="56">
                  <c:v>0.296925839915275</c:v>
                </c:pt>
                <c:pt idx="57">
                  <c:v>0.304342578121985</c:v>
                </c:pt>
                <c:pt idx="58">
                  <c:v>0.311179280121517</c:v>
                </c:pt>
                <c:pt idx="59">
                  <c:v>0.31537826173972</c:v>
                </c:pt>
                <c:pt idx="60">
                  <c:v>0.326273488899063</c:v>
                </c:pt>
                <c:pt idx="61">
                  <c:v>0.315025770599281</c:v>
                </c:pt>
                <c:pt idx="62">
                  <c:v>0.295976500305969</c:v>
                </c:pt>
                <c:pt idx="63">
                  <c:v>0.287615223631029</c:v>
                </c:pt>
                <c:pt idx="64">
                  <c:v>0.292013443697432</c:v>
                </c:pt>
                <c:pt idx="65">
                  <c:v>0.296673718476867</c:v>
                </c:pt>
                <c:pt idx="66">
                  <c:v>0.299654769782171</c:v>
                </c:pt>
                <c:pt idx="67">
                  <c:v>0.302043851929302</c:v>
                </c:pt>
                <c:pt idx="68">
                  <c:v>0.296108341834652</c:v>
                </c:pt>
                <c:pt idx="69">
                  <c:v>0.314621548500948</c:v>
                </c:pt>
                <c:pt idx="70">
                  <c:v>0.315273413564058</c:v>
                </c:pt>
                <c:pt idx="71">
                  <c:v>0.318865785682162</c:v>
                </c:pt>
                <c:pt idx="72">
                  <c:v>0.31282452230124</c:v>
                </c:pt>
                <c:pt idx="73">
                  <c:v>0.321598834449787</c:v>
                </c:pt>
                <c:pt idx="74">
                  <c:v>0.316729990527349</c:v>
                </c:pt>
                <c:pt idx="75">
                  <c:v>0.281305216440826</c:v>
                </c:pt>
                <c:pt idx="76">
                  <c:v>0.277536269374297</c:v>
                </c:pt>
                <c:pt idx="77">
                  <c:v>0.279868907636625</c:v>
                </c:pt>
                <c:pt idx="78">
                  <c:v>0.266582229981201</c:v>
                </c:pt>
                <c:pt idx="79">
                  <c:v>0.263943285976811</c:v>
                </c:pt>
                <c:pt idx="80">
                  <c:v>0.255822329639444</c:v>
                </c:pt>
                <c:pt idx="81">
                  <c:v>0.25016534591725</c:v>
                </c:pt>
                <c:pt idx="82">
                  <c:v>0.247748455541912</c:v>
                </c:pt>
                <c:pt idx="83">
                  <c:v>0.256926206191511</c:v>
                </c:pt>
                <c:pt idx="84">
                  <c:v>0.276412316347659</c:v>
                </c:pt>
                <c:pt idx="85">
                  <c:v>0.290038097040957</c:v>
                </c:pt>
                <c:pt idx="86">
                  <c:v>0.32646799099632</c:v>
                </c:pt>
                <c:pt idx="87">
                  <c:v>0.331733486305994</c:v>
                </c:pt>
                <c:pt idx="88">
                  <c:v>0.347568948889646</c:v>
                </c:pt>
                <c:pt idx="89">
                  <c:v>0.353559950416696</c:v>
                </c:pt>
                <c:pt idx="90">
                  <c:v>0.341400514242483</c:v>
                </c:pt>
                <c:pt idx="91">
                  <c:v>0.334975636163921</c:v>
                </c:pt>
                <c:pt idx="92">
                  <c:v>0.333195102594665</c:v>
                </c:pt>
                <c:pt idx="93">
                  <c:v>0.324708106577645</c:v>
                </c:pt>
                <c:pt idx="94">
                  <c:v>0.328345073471612</c:v>
                </c:pt>
                <c:pt idx="95">
                  <c:v>0.329525284746661</c:v>
                </c:pt>
                <c:pt idx="96">
                  <c:v>0.321831953842883</c:v>
                </c:pt>
                <c:pt idx="97">
                  <c:v>0.328747730056137</c:v>
                </c:pt>
                <c:pt idx="98">
                  <c:v>0.338185632482641</c:v>
                </c:pt>
                <c:pt idx="99">
                  <c:v>0.328330434193286</c:v>
                </c:pt>
                <c:pt idx="100">
                  <c:v>0.332266093240019</c:v>
                </c:pt>
                <c:pt idx="101">
                  <c:v>0.326383504462754</c:v>
                </c:pt>
                <c:pt idx="102">
                  <c:v>0.323217585718598</c:v>
                </c:pt>
                <c:pt idx="103">
                  <c:v>0.326831720378478</c:v>
                </c:pt>
                <c:pt idx="104">
                  <c:v>0.325090486320345</c:v>
                </c:pt>
                <c:pt idx="105">
                  <c:v>0.324064220658991</c:v>
                </c:pt>
                <c:pt idx="106">
                  <c:v>0.32484501531849</c:v>
                </c:pt>
                <c:pt idx="107">
                  <c:v>0.32877380761252</c:v>
                </c:pt>
                <c:pt idx="108">
                  <c:v>0.325807578477512</c:v>
                </c:pt>
                <c:pt idx="109">
                  <c:v>0.320807578477512</c:v>
                </c:pt>
                <c:pt idx="110">
                  <c:v>0.330807578477512</c:v>
                </c:pt>
              </c:numCache>
            </c:numRef>
          </c:val>
          <c:smooth val="0"/>
        </c:ser>
        <c:ser>
          <c:idx val="1"/>
          <c:order val="1"/>
          <c:tx>
            <c:v>Share of net profis in net value added (after deduction of capital depreciation)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'DetailsTS6.4(2)'!$A$13:$A$123</c:f>
              <c:numCache>
                <c:formatCode>General</c:formatCode>
                <c:ptCount val="111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  <c:pt idx="105">
                  <c:v>2005.0</c:v>
                </c:pt>
                <c:pt idx="106">
                  <c:v>2006.0</c:v>
                </c:pt>
                <c:pt idx="107">
                  <c:v>2007.0</c:v>
                </c:pt>
                <c:pt idx="108">
                  <c:v>2008.0</c:v>
                </c:pt>
                <c:pt idx="109">
                  <c:v>2009.0</c:v>
                </c:pt>
                <c:pt idx="110">
                  <c:v>2010.0</c:v>
                </c:pt>
              </c:numCache>
            </c:numRef>
          </c:cat>
          <c:val>
            <c:numRef>
              <c:f>'DetailsTS6.4(2)'!$C$13:$C$123</c:f>
              <c:numCache>
                <c:formatCode>0%</c:formatCode>
                <c:ptCount val="111"/>
                <c:pt idx="0">
                  <c:v>0.190740010740809</c:v>
                </c:pt>
                <c:pt idx="1">
                  <c:v>0.129479490183472</c:v>
                </c:pt>
                <c:pt idx="2">
                  <c:v>0.143922249441697</c:v>
                </c:pt>
                <c:pt idx="3">
                  <c:v>0.147673680066511</c:v>
                </c:pt>
                <c:pt idx="4">
                  <c:v>0.147401008384959</c:v>
                </c:pt>
                <c:pt idx="5">
                  <c:v>0.187731232926777</c:v>
                </c:pt>
                <c:pt idx="6">
                  <c:v>0.138303656985608</c:v>
                </c:pt>
                <c:pt idx="7">
                  <c:v>0.228929703244681</c:v>
                </c:pt>
                <c:pt idx="8">
                  <c:v>0.172363648127086</c:v>
                </c:pt>
                <c:pt idx="9">
                  <c:v>0.201629728031807</c:v>
                </c:pt>
                <c:pt idx="10">
                  <c:v>0.170745239616046</c:v>
                </c:pt>
                <c:pt idx="11">
                  <c:v>0.240856799603497</c:v>
                </c:pt>
                <c:pt idx="12">
                  <c:v>0.3250042279728</c:v>
                </c:pt>
                <c:pt idx="13">
                  <c:v>0.306937524375488</c:v>
                </c:pt>
                <c:pt idx="14">
                  <c:v>0.129289027117195</c:v>
                </c:pt>
                <c:pt idx="15">
                  <c:v>0.0866737561601718</c:v>
                </c:pt>
                <c:pt idx="16">
                  <c:v>0.231779779530313</c:v>
                </c:pt>
                <c:pt idx="17">
                  <c:v>0.245670660688989</c:v>
                </c:pt>
                <c:pt idx="18">
                  <c:v>0.189118707300771</c:v>
                </c:pt>
                <c:pt idx="19">
                  <c:v>0.25629109770209</c:v>
                </c:pt>
                <c:pt idx="20">
                  <c:v>0.254033183441885</c:v>
                </c:pt>
                <c:pt idx="21">
                  <c:v>0.246751489353761</c:v>
                </c:pt>
                <c:pt idx="22">
                  <c:v>0.275207674651101</c:v>
                </c:pt>
                <c:pt idx="23">
                  <c:v>0.296302596906142</c:v>
                </c:pt>
                <c:pt idx="24">
                  <c:v>0.301051762021908</c:v>
                </c:pt>
                <c:pt idx="25">
                  <c:v>0.310460327749158</c:v>
                </c:pt>
                <c:pt idx="26">
                  <c:v>0.313366114878282</c:v>
                </c:pt>
                <c:pt idx="27">
                  <c:v>0.321054267654346</c:v>
                </c:pt>
                <c:pt idx="28">
                  <c:v>0.317358155843055</c:v>
                </c:pt>
                <c:pt idx="29">
                  <c:v>0.301864516841134</c:v>
                </c:pt>
                <c:pt idx="30">
                  <c:v>0.274174662390823</c:v>
                </c:pt>
                <c:pt idx="31">
                  <c:v>0.24797196789652</c:v>
                </c:pt>
                <c:pt idx="32">
                  <c:v>0.198500041988274</c:v>
                </c:pt>
                <c:pt idx="33">
                  <c:v>0.226578998592695</c:v>
                </c:pt>
                <c:pt idx="34">
                  <c:v>0.213144202368394</c:v>
                </c:pt>
                <c:pt idx="35">
                  <c:v>0.232272882501308</c:v>
                </c:pt>
                <c:pt idx="36">
                  <c:v>0.223822300479118</c:v>
                </c:pt>
                <c:pt idx="37">
                  <c:v>0.218497579382588</c:v>
                </c:pt>
                <c:pt idx="38">
                  <c:v>0.228817066151266</c:v>
                </c:pt>
                <c:pt idx="39">
                  <c:v>0.2714598597894</c:v>
                </c:pt>
                <c:pt idx="40">
                  <c:v>0.235998350255987</c:v>
                </c:pt>
                <c:pt idx="41">
                  <c:v>0.191202282666355</c:v>
                </c:pt>
                <c:pt idx="42">
                  <c:v>0.153886906228225</c:v>
                </c:pt>
                <c:pt idx="43">
                  <c:v>0.0983994338467033</c:v>
                </c:pt>
                <c:pt idx="44">
                  <c:v>0.023242610203276</c:v>
                </c:pt>
                <c:pt idx="45">
                  <c:v>0.0435007924795526</c:v>
                </c:pt>
                <c:pt idx="46">
                  <c:v>0.139441773611414</c:v>
                </c:pt>
                <c:pt idx="47">
                  <c:v>0.114502950948174</c:v>
                </c:pt>
                <c:pt idx="48">
                  <c:v>0.15779994817323</c:v>
                </c:pt>
                <c:pt idx="49">
                  <c:v>0.220741862666995</c:v>
                </c:pt>
                <c:pt idx="50">
                  <c:v>0.266878732029233</c:v>
                </c:pt>
                <c:pt idx="51">
                  <c:v>0.248425922981239</c:v>
                </c:pt>
                <c:pt idx="52">
                  <c:v>0.208059408248265</c:v>
                </c:pt>
                <c:pt idx="53">
                  <c:v>0.22879414937352</c:v>
                </c:pt>
                <c:pt idx="54">
                  <c:v>0.221180700688956</c:v>
                </c:pt>
                <c:pt idx="55">
                  <c:v>0.22753836330699</c:v>
                </c:pt>
                <c:pt idx="56">
                  <c:v>0.217164782145747</c:v>
                </c:pt>
                <c:pt idx="57">
                  <c:v>0.226173041811659</c:v>
                </c:pt>
                <c:pt idx="58">
                  <c:v>0.228213204298798</c:v>
                </c:pt>
                <c:pt idx="59">
                  <c:v>0.228660327488579</c:v>
                </c:pt>
                <c:pt idx="60">
                  <c:v>0.244604475471516</c:v>
                </c:pt>
                <c:pt idx="61">
                  <c:v>0.23182032762752</c:v>
                </c:pt>
                <c:pt idx="62">
                  <c:v>0.211065888811215</c:v>
                </c:pt>
                <c:pt idx="63">
                  <c:v>0.202415505488434</c:v>
                </c:pt>
                <c:pt idx="64">
                  <c:v>0.208290371249447</c:v>
                </c:pt>
                <c:pt idx="65">
                  <c:v>0.213834847240939</c:v>
                </c:pt>
                <c:pt idx="66">
                  <c:v>0.216654607210918</c:v>
                </c:pt>
                <c:pt idx="67">
                  <c:v>0.218887727160036</c:v>
                </c:pt>
                <c:pt idx="68">
                  <c:v>0.214123111354032</c:v>
                </c:pt>
                <c:pt idx="69">
                  <c:v>0.236324694398668</c:v>
                </c:pt>
                <c:pt idx="70">
                  <c:v>0.234463751123664</c:v>
                </c:pt>
                <c:pt idx="71">
                  <c:v>0.237209182608188</c:v>
                </c:pt>
                <c:pt idx="72">
                  <c:v>0.229840884541649</c:v>
                </c:pt>
                <c:pt idx="73">
                  <c:v>0.241532299090228</c:v>
                </c:pt>
                <c:pt idx="74">
                  <c:v>0.231070225706</c:v>
                </c:pt>
                <c:pt idx="75">
                  <c:v>0.180474202851706</c:v>
                </c:pt>
                <c:pt idx="76">
                  <c:v>0.17218016318987</c:v>
                </c:pt>
                <c:pt idx="77">
                  <c:v>0.174149925603946</c:v>
                </c:pt>
                <c:pt idx="78">
                  <c:v>0.155713499495128</c:v>
                </c:pt>
                <c:pt idx="79">
                  <c:v>0.151287860026022</c:v>
                </c:pt>
                <c:pt idx="80">
                  <c:v>0.135628621500247</c:v>
                </c:pt>
                <c:pt idx="81">
                  <c:v>0.124303077855954</c:v>
                </c:pt>
                <c:pt idx="82">
                  <c:v>0.117490019898649</c:v>
                </c:pt>
                <c:pt idx="83">
                  <c:v>0.127457722506052</c:v>
                </c:pt>
                <c:pt idx="84">
                  <c:v>0.152458490737255</c:v>
                </c:pt>
                <c:pt idx="85">
                  <c:v>0.169075962541892</c:v>
                </c:pt>
                <c:pt idx="86">
                  <c:v>0.2157092251377</c:v>
                </c:pt>
                <c:pt idx="87">
                  <c:v>0.221162000403462</c:v>
                </c:pt>
                <c:pt idx="88">
                  <c:v>0.242237329621454</c:v>
                </c:pt>
                <c:pt idx="89">
                  <c:v>0.24992106266784</c:v>
                </c:pt>
                <c:pt idx="90">
                  <c:v>0.234025404081545</c:v>
                </c:pt>
                <c:pt idx="91">
                  <c:v>0.221955908682965</c:v>
                </c:pt>
                <c:pt idx="92">
                  <c:v>0.220765603325197</c:v>
                </c:pt>
                <c:pt idx="93">
                  <c:v>0.208496596699443</c:v>
                </c:pt>
                <c:pt idx="94">
                  <c:v>0.212982509299821</c:v>
                </c:pt>
                <c:pt idx="95">
                  <c:v>0.216421671588833</c:v>
                </c:pt>
                <c:pt idx="96">
                  <c:v>0.205179885253384</c:v>
                </c:pt>
                <c:pt idx="97">
                  <c:v>0.215522096782878</c:v>
                </c:pt>
                <c:pt idx="98">
                  <c:v>0.228629618734851</c:v>
                </c:pt>
                <c:pt idx="99">
                  <c:v>0.215324879258927</c:v>
                </c:pt>
                <c:pt idx="100">
                  <c:v>0.216653013857601</c:v>
                </c:pt>
                <c:pt idx="101">
                  <c:v>0.206691575578489</c:v>
                </c:pt>
                <c:pt idx="102">
                  <c:v>0.201641783699123</c:v>
                </c:pt>
                <c:pt idx="103">
                  <c:v>0.206623602907991</c:v>
                </c:pt>
                <c:pt idx="104">
                  <c:v>0.203397133128666</c:v>
                </c:pt>
                <c:pt idx="105">
                  <c:v>0.200134149190081</c:v>
                </c:pt>
                <c:pt idx="106">
                  <c:v>0.200137247332016</c:v>
                </c:pt>
                <c:pt idx="107">
                  <c:v>0.204223579842836</c:v>
                </c:pt>
                <c:pt idx="108">
                  <c:v>0.195790216913212</c:v>
                </c:pt>
                <c:pt idx="109">
                  <c:v>0.190790216913212</c:v>
                </c:pt>
                <c:pt idx="110">
                  <c:v>0.200790216913212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293752"/>
        <c:axId val="2116259752"/>
      </c:lineChart>
      <c:catAx>
        <c:axId val="-2140293752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0" i="0" u="none" strike="noStrike" baseline="0">
                    <a:latin typeface="Calibri"/>
                    <a:ea typeface="Calibri"/>
                    <a:cs typeface="Calibri"/>
                  </a:rPr>
                  <a:t>The share of gross profits in gross value added of corporations rose from 25% in 1982 to 33% in 2010; the share of net profits in net value added rose from 12% to 20%. Sources and series: see piketty.pse.ens.fr/capital21c</a:t>
                </a:r>
                <a:endParaRPr lang="en-US" sz="11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endParaRPr>
              </a:p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1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15262722722942"/>
              <c:y val="0.8704453075122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16259752"/>
        <c:crossesAt val="0.0"/>
        <c:auto val="1"/>
        <c:lblAlgn val="ctr"/>
        <c:lblOffset val="100"/>
        <c:tickLblSkip val="10"/>
        <c:tickMarkSkip val="10"/>
        <c:noMultiLvlLbl val="0"/>
      </c:catAx>
      <c:valAx>
        <c:axId val="2116259752"/>
        <c:scaling>
          <c:orientation val="minMax"/>
          <c:max val="0.6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Profit</a:t>
                </a:r>
                <a:r>
                  <a:rPr lang="fr-FR" baseline="0"/>
                  <a:t> share in value added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00139005399012189"/>
              <c:y val="0.2909523302830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40293752"/>
        <c:crosses val="autoZero"/>
        <c:crossBetween val="between"/>
        <c:majorUnit val="0.1"/>
        <c:minorUnit val="0.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1944410982007"/>
          <c:y val="0.137631410938498"/>
          <c:w val="0.43888887672073"/>
          <c:h val="0.180586826984464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6.7. The share of housing rent in national income </a:t>
            </a:r>
            <a:r>
              <a:rPr lang="en-US" sz="1600" b="1" i="0" u="none" strike="noStrike" baseline="0">
                <a:latin typeface="Arial"/>
                <a:ea typeface="Calibri"/>
                <a:cs typeface="Arial"/>
              </a:rPr>
              <a:t>in France, 1900-2010</a:t>
            </a:r>
          </a:p>
        </c:rich>
      </c:tx>
      <c:layout>
        <c:manualLayout>
          <c:xMode val="edge"/>
          <c:yMode val="edge"/>
          <c:x val="0.186822358262241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83986655546288"/>
          <c:y val="0.109311740890688"/>
          <c:w val="0.904086738949124"/>
          <c:h val="0.717948717948718"/>
        </c:manualLayout>
      </c:layout>
      <c:lineChart>
        <c:grouping val="standard"/>
        <c:varyColors val="0"/>
        <c:ser>
          <c:idx val="1"/>
          <c:order val="0"/>
          <c:tx>
            <c:v>Share of housing rent (net of depreciation) in national income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'TS6.4'!$A$10:$A$120</c:f>
              <c:numCache>
                <c:formatCode>General</c:formatCode>
                <c:ptCount val="111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  <c:pt idx="105">
                  <c:v>2005.0</c:v>
                </c:pt>
                <c:pt idx="106">
                  <c:v>2006.0</c:v>
                </c:pt>
                <c:pt idx="107">
                  <c:v>2007.0</c:v>
                </c:pt>
                <c:pt idx="108">
                  <c:v>2008.0</c:v>
                </c:pt>
                <c:pt idx="109">
                  <c:v>2009.0</c:v>
                </c:pt>
                <c:pt idx="110">
                  <c:v>2010.0</c:v>
                </c:pt>
              </c:numCache>
            </c:numRef>
          </c:cat>
          <c:val>
            <c:numRef>
              <c:f>'TS6.4'!$B$10:$B$120</c:f>
              <c:numCache>
                <c:formatCode>0%</c:formatCode>
                <c:ptCount val="111"/>
                <c:pt idx="0">
                  <c:v>0.0769528909179396</c:v>
                </c:pt>
                <c:pt idx="1">
                  <c:v>0.0768220575868641</c:v>
                </c:pt>
                <c:pt idx="2">
                  <c:v>0.0752861294144951</c:v>
                </c:pt>
                <c:pt idx="3">
                  <c:v>0.0768966359174296</c:v>
                </c:pt>
                <c:pt idx="4">
                  <c:v>0.079011378995494</c:v>
                </c:pt>
                <c:pt idx="5">
                  <c:v>0.0777558828169142</c:v>
                </c:pt>
                <c:pt idx="6">
                  <c:v>0.0761276641219236</c:v>
                </c:pt>
                <c:pt idx="7">
                  <c:v>0.0770798953728539</c:v>
                </c:pt>
                <c:pt idx="8">
                  <c:v>0.0771821057377081</c:v>
                </c:pt>
                <c:pt idx="9">
                  <c:v>0.0761386789747596</c:v>
                </c:pt>
                <c:pt idx="10">
                  <c:v>0.0750862610444347</c:v>
                </c:pt>
                <c:pt idx="11">
                  <c:v>0.0768647055573393</c:v>
                </c:pt>
                <c:pt idx="12">
                  <c:v>0.076918999326413</c:v>
                </c:pt>
                <c:pt idx="13">
                  <c:v>0.0765193032109506</c:v>
                </c:pt>
                <c:pt idx="14">
                  <c:v>0.0811622197745275</c:v>
                </c:pt>
                <c:pt idx="15">
                  <c:v>0.0723629862448854</c:v>
                </c:pt>
                <c:pt idx="16">
                  <c:v>0.0620876264359466</c:v>
                </c:pt>
                <c:pt idx="17">
                  <c:v>0.0563765637813425</c:v>
                </c:pt>
                <c:pt idx="18">
                  <c:v>0.0522663701654953</c:v>
                </c:pt>
                <c:pt idx="19">
                  <c:v>0.0424046751506732</c:v>
                </c:pt>
                <c:pt idx="20">
                  <c:v>0.0296554042357506</c:v>
                </c:pt>
                <c:pt idx="21">
                  <c:v>0.0352202886852076</c:v>
                </c:pt>
                <c:pt idx="22">
                  <c:v>0.0460279774547719</c:v>
                </c:pt>
                <c:pt idx="23">
                  <c:v>0.042539893271979</c:v>
                </c:pt>
                <c:pt idx="24">
                  <c:v>0.0424588103154712</c:v>
                </c:pt>
                <c:pt idx="25">
                  <c:v>0.0429050652977069</c:v>
                </c:pt>
                <c:pt idx="26">
                  <c:v>0.0407528612124405</c:v>
                </c:pt>
                <c:pt idx="27">
                  <c:v>0.044390735327504</c:v>
                </c:pt>
                <c:pt idx="28">
                  <c:v>0.044994107963738</c:v>
                </c:pt>
                <c:pt idx="29">
                  <c:v>0.0458453951656712</c:v>
                </c:pt>
                <c:pt idx="30">
                  <c:v>0.0521543353916898</c:v>
                </c:pt>
                <c:pt idx="31">
                  <c:v>0.0596207188521711</c:v>
                </c:pt>
                <c:pt idx="32">
                  <c:v>0.0683300510418163</c:v>
                </c:pt>
                <c:pt idx="33">
                  <c:v>0.0677021477889342</c:v>
                </c:pt>
                <c:pt idx="34">
                  <c:v>0.0716140844668831</c:v>
                </c:pt>
                <c:pt idx="35">
                  <c:v>0.0699857371786505</c:v>
                </c:pt>
                <c:pt idx="36">
                  <c:v>0.0582379248718276</c:v>
                </c:pt>
                <c:pt idx="37">
                  <c:v>0.0498049927039854</c:v>
                </c:pt>
                <c:pt idx="38">
                  <c:v>0.0492684681840175</c:v>
                </c:pt>
                <c:pt idx="39">
                  <c:v>0.0457930245637948</c:v>
                </c:pt>
                <c:pt idx="40">
                  <c:v>0.0449966867091314</c:v>
                </c:pt>
                <c:pt idx="41">
                  <c:v>0.043563638497341</c:v>
                </c:pt>
                <c:pt idx="42">
                  <c:v>0.0416636627719737</c:v>
                </c:pt>
                <c:pt idx="43">
                  <c:v>0.0400064066986486</c:v>
                </c:pt>
                <c:pt idx="44">
                  <c:v>0.0381154855697909</c:v>
                </c:pt>
                <c:pt idx="45">
                  <c:v>0.0218879133000056</c:v>
                </c:pt>
                <c:pt idx="46">
                  <c:v>0.020036995057956</c:v>
                </c:pt>
                <c:pt idx="47">
                  <c:v>0.0184313484176318</c:v>
                </c:pt>
                <c:pt idx="48">
                  <c:v>0.0168664013116036</c:v>
                </c:pt>
                <c:pt idx="49">
                  <c:v>0.0296167096055767</c:v>
                </c:pt>
                <c:pt idx="50">
                  <c:v>0.0307987757668316</c:v>
                </c:pt>
                <c:pt idx="51">
                  <c:v>0.0280648914636829</c:v>
                </c:pt>
                <c:pt idx="52">
                  <c:v>0.0287822264441553</c:v>
                </c:pt>
                <c:pt idx="53">
                  <c:v>0.0296481924314159</c:v>
                </c:pt>
                <c:pt idx="54">
                  <c:v>0.0336469121037817</c:v>
                </c:pt>
                <c:pt idx="55">
                  <c:v>0.033333921504574</c:v>
                </c:pt>
                <c:pt idx="56">
                  <c:v>0.0349946239442218</c:v>
                </c:pt>
                <c:pt idx="57">
                  <c:v>0.034849356786623</c:v>
                </c:pt>
                <c:pt idx="58">
                  <c:v>0.0338743231965858</c:v>
                </c:pt>
                <c:pt idx="59">
                  <c:v>0.0346059761815201</c:v>
                </c:pt>
                <c:pt idx="60">
                  <c:v>0.0358528198002376</c:v>
                </c:pt>
                <c:pt idx="61">
                  <c:v>0.0385359814565353</c:v>
                </c:pt>
                <c:pt idx="62">
                  <c:v>0.0400440691522575</c:v>
                </c:pt>
                <c:pt idx="63">
                  <c:v>0.0419386782763638</c:v>
                </c:pt>
                <c:pt idx="64">
                  <c:v>0.0423353664452757</c:v>
                </c:pt>
                <c:pt idx="65">
                  <c:v>0.045188064571818</c:v>
                </c:pt>
                <c:pt idx="66">
                  <c:v>0.0475552363477587</c:v>
                </c:pt>
                <c:pt idx="67">
                  <c:v>0.0504088782461835</c:v>
                </c:pt>
                <c:pt idx="68">
                  <c:v>0.0519650255743893</c:v>
                </c:pt>
                <c:pt idx="69">
                  <c:v>0.0520934293420915</c:v>
                </c:pt>
                <c:pt idx="70">
                  <c:v>0.0519698743181622</c:v>
                </c:pt>
                <c:pt idx="71">
                  <c:v>0.0498982738693863</c:v>
                </c:pt>
                <c:pt idx="72">
                  <c:v>0.0497519626689212</c:v>
                </c:pt>
                <c:pt idx="73">
                  <c:v>0.0491443816013902</c:v>
                </c:pt>
                <c:pt idx="74">
                  <c:v>0.0509133787364283</c:v>
                </c:pt>
                <c:pt idx="75">
                  <c:v>0.0480545940463199</c:v>
                </c:pt>
                <c:pt idx="76">
                  <c:v>0.0472978756997084</c:v>
                </c:pt>
                <c:pt idx="77">
                  <c:v>0.0487115099098706</c:v>
                </c:pt>
                <c:pt idx="78">
                  <c:v>0.0502884819692787</c:v>
                </c:pt>
                <c:pt idx="79">
                  <c:v>0.0517308212187972</c:v>
                </c:pt>
                <c:pt idx="80">
                  <c:v>0.0502253960442324</c:v>
                </c:pt>
                <c:pt idx="81">
                  <c:v>0.0539985056356646</c:v>
                </c:pt>
                <c:pt idx="82">
                  <c:v>0.0536471157871986</c:v>
                </c:pt>
                <c:pt idx="83">
                  <c:v>0.0563109811159796</c:v>
                </c:pt>
                <c:pt idx="84">
                  <c:v>0.0588726249690791</c:v>
                </c:pt>
                <c:pt idx="85">
                  <c:v>0.0597647467837231</c:v>
                </c:pt>
                <c:pt idx="86">
                  <c:v>0.0577117218747406</c:v>
                </c:pt>
                <c:pt idx="87">
                  <c:v>0.0629921804758667</c:v>
                </c:pt>
                <c:pt idx="88">
                  <c:v>0.0648157226545852</c:v>
                </c:pt>
                <c:pt idx="89">
                  <c:v>0.0653182919152698</c:v>
                </c:pt>
                <c:pt idx="90">
                  <c:v>0.0672528122538389</c:v>
                </c:pt>
                <c:pt idx="91">
                  <c:v>0.0700329130416192</c:v>
                </c:pt>
                <c:pt idx="92">
                  <c:v>0.0758145048671374</c:v>
                </c:pt>
                <c:pt idx="93">
                  <c:v>0.079061043925865</c:v>
                </c:pt>
                <c:pt idx="94">
                  <c:v>0.0819185044977027</c:v>
                </c:pt>
                <c:pt idx="95">
                  <c:v>0.0818568286443744</c:v>
                </c:pt>
                <c:pt idx="96">
                  <c:v>0.0830976791740287</c:v>
                </c:pt>
                <c:pt idx="97">
                  <c:v>0.0846476792953685</c:v>
                </c:pt>
                <c:pt idx="98">
                  <c:v>0.0830807708969106</c:v>
                </c:pt>
                <c:pt idx="99">
                  <c:v>0.0813346057604295</c:v>
                </c:pt>
                <c:pt idx="100">
                  <c:v>0.0834370901452103</c:v>
                </c:pt>
                <c:pt idx="101">
                  <c:v>0.0848210006922135</c:v>
                </c:pt>
                <c:pt idx="102">
                  <c:v>0.0853896185845075</c:v>
                </c:pt>
                <c:pt idx="103">
                  <c:v>0.0858181781443667</c:v>
                </c:pt>
                <c:pt idx="104">
                  <c:v>0.0874230844665006</c:v>
                </c:pt>
                <c:pt idx="105">
                  <c:v>0.0904377993576433</c:v>
                </c:pt>
                <c:pt idx="106">
                  <c:v>0.0913745227221513</c:v>
                </c:pt>
                <c:pt idx="107">
                  <c:v>0.0942249451469444</c:v>
                </c:pt>
                <c:pt idx="108">
                  <c:v>0.0948757344487437</c:v>
                </c:pt>
                <c:pt idx="109">
                  <c:v>0.0968757344487437</c:v>
                </c:pt>
                <c:pt idx="110">
                  <c:v>0.0988757344487437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925000"/>
        <c:axId val="2118679544"/>
      </c:lineChart>
      <c:catAx>
        <c:axId val="2071925000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The share of housing rent (rental value of dwellings) rose from 2% of national income in 1948 to 10% in 2010. 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5262722722942"/>
              <c:y val="0.895946123288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18679544"/>
        <c:crossesAt val="0.0"/>
        <c:auto val="1"/>
        <c:lblAlgn val="ctr"/>
        <c:lblOffset val="100"/>
        <c:tickLblSkip val="10"/>
        <c:tickMarkSkip val="10"/>
        <c:noMultiLvlLbl val="0"/>
      </c:catAx>
      <c:valAx>
        <c:axId val="2118679544"/>
        <c:scaling>
          <c:orientation val="minMax"/>
          <c:max val="0.12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Share of housing rent in national income</a:t>
                </a:r>
              </a:p>
            </c:rich>
          </c:tx>
          <c:layout>
            <c:manualLayout>
              <c:xMode val="edge"/>
              <c:yMode val="edge"/>
              <c:x val="0.0"/>
              <c:y val="0.23616744697453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71925000"/>
        <c:crosses val="autoZero"/>
        <c:crossBetween val="between"/>
        <c:majorUnit val="0.02"/>
        <c:minorUnit val="0.0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83333369837811"/>
          <c:y val="0.178329609136696"/>
          <c:w val="0.748611150657628"/>
          <c:h val="0.313769773710719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6.8. The capital share in national income </a:t>
            </a: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Calibri"/>
                <a:cs typeface="Arial"/>
              </a:rPr>
              <a:t>in France, 1900-2010</a:t>
            </a:r>
          </a:p>
        </c:rich>
      </c:tx>
      <c:layout>
        <c:manualLayout>
          <c:xMode val="edge"/>
          <c:yMode val="edge"/>
          <c:x val="0.150491167741724"/>
          <c:y val="0.0022614740724976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2410341951626"/>
          <c:y val="0.109311740890688"/>
          <c:w val="0.890742285237698"/>
          <c:h val="0.723346828609986"/>
        </c:manualLayout>
      </c:layout>
      <c:lineChart>
        <c:grouping val="standard"/>
        <c:varyColors val="0"/>
        <c:ser>
          <c:idx val="1"/>
          <c:order val="0"/>
          <c:tx>
            <c:v>Capital income as a fraction of factor-price national income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'DetailsTS6.4(3)'!$A$16:$A$126</c:f>
              <c:numCache>
                <c:formatCode>General</c:formatCode>
                <c:ptCount val="111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  <c:pt idx="105">
                  <c:v>2005.0</c:v>
                </c:pt>
                <c:pt idx="106">
                  <c:v>2006.0</c:v>
                </c:pt>
                <c:pt idx="107">
                  <c:v>2007.0</c:v>
                </c:pt>
                <c:pt idx="108">
                  <c:v>2008.0</c:v>
                </c:pt>
                <c:pt idx="109">
                  <c:v>2009.0</c:v>
                </c:pt>
                <c:pt idx="110">
                  <c:v>2010.0</c:v>
                </c:pt>
              </c:numCache>
            </c:numRef>
          </c:cat>
          <c:val>
            <c:numRef>
              <c:f>'DetailsTS6.4(3)'!$N$16:$N$126</c:f>
              <c:numCache>
                <c:formatCode>0%</c:formatCode>
                <c:ptCount val="111"/>
                <c:pt idx="0">
                  <c:v>0.29971438004702</c:v>
                </c:pt>
                <c:pt idx="1">
                  <c:v>0.2512988512585</c:v>
                </c:pt>
                <c:pt idx="2">
                  <c:v>0.25991495600358</c:v>
                </c:pt>
                <c:pt idx="3">
                  <c:v>0.262869372816267</c:v>
                </c:pt>
                <c:pt idx="4">
                  <c:v>0.264377985777779</c:v>
                </c:pt>
                <c:pt idx="5">
                  <c:v>0.299934796190364</c:v>
                </c:pt>
                <c:pt idx="6">
                  <c:v>0.260060527809475</c:v>
                </c:pt>
                <c:pt idx="7">
                  <c:v>0.338114230240483</c:v>
                </c:pt>
                <c:pt idx="8">
                  <c:v>0.289931057100338</c:v>
                </c:pt>
                <c:pt idx="9">
                  <c:v>0.31675337639331</c:v>
                </c:pt>
                <c:pt idx="10">
                  <c:v>0.288924236261899</c:v>
                </c:pt>
                <c:pt idx="11">
                  <c:v>0.34608047116356</c:v>
                </c:pt>
                <c:pt idx="12">
                  <c:v>0.419237409312006</c:v>
                </c:pt>
                <c:pt idx="13">
                  <c:v>0.400686808987271</c:v>
                </c:pt>
                <c:pt idx="14">
                  <c:v>0.249209647663873</c:v>
                </c:pt>
                <c:pt idx="15">
                  <c:v>0.20283191298747</c:v>
                </c:pt>
                <c:pt idx="16">
                  <c:v>0.309818315303378</c:v>
                </c:pt>
                <c:pt idx="17">
                  <c:v>0.32500879695464</c:v>
                </c:pt>
                <c:pt idx="18">
                  <c:v>0.266984690481411</c:v>
                </c:pt>
                <c:pt idx="19">
                  <c:v>0.344538662900167</c:v>
                </c:pt>
                <c:pt idx="20">
                  <c:v>0.346949604498207</c:v>
                </c:pt>
                <c:pt idx="21">
                  <c:v>0.354026102689575</c:v>
                </c:pt>
                <c:pt idx="22">
                  <c:v>0.376405555981819</c:v>
                </c:pt>
                <c:pt idx="23">
                  <c:v>0.398226701513042</c:v>
                </c:pt>
                <c:pt idx="24">
                  <c:v>0.398538122524456</c:v>
                </c:pt>
                <c:pt idx="25">
                  <c:v>0.395087576312324</c:v>
                </c:pt>
                <c:pt idx="26">
                  <c:v>0.398158983673872</c:v>
                </c:pt>
                <c:pt idx="27">
                  <c:v>0.402411238776946</c:v>
                </c:pt>
                <c:pt idx="28">
                  <c:v>0.392877738805492</c:v>
                </c:pt>
                <c:pt idx="29">
                  <c:v>0.383864653601721</c:v>
                </c:pt>
                <c:pt idx="30">
                  <c:v>0.354181287497042</c:v>
                </c:pt>
                <c:pt idx="31">
                  <c:v>0.333929423388815</c:v>
                </c:pt>
                <c:pt idx="32">
                  <c:v>0.297570945756881</c:v>
                </c:pt>
                <c:pt idx="33">
                  <c:v>0.321875711816518</c:v>
                </c:pt>
                <c:pt idx="34">
                  <c:v>0.320659037823905</c:v>
                </c:pt>
                <c:pt idx="35">
                  <c:v>0.344536317553986</c:v>
                </c:pt>
                <c:pt idx="36">
                  <c:v>0.327050251695775</c:v>
                </c:pt>
                <c:pt idx="37">
                  <c:v>0.311784177819308</c:v>
                </c:pt>
                <c:pt idx="38">
                  <c:v>0.319135542138989</c:v>
                </c:pt>
                <c:pt idx="39">
                  <c:v>0.320980297439599</c:v>
                </c:pt>
                <c:pt idx="40">
                  <c:v>0.247502922790989</c:v>
                </c:pt>
                <c:pt idx="41">
                  <c:v>0.207243245212682</c:v>
                </c:pt>
                <c:pt idx="42">
                  <c:v>0.173326324879092</c:v>
                </c:pt>
                <c:pt idx="43">
                  <c:v>0.124070492127262</c:v>
                </c:pt>
                <c:pt idx="44">
                  <c:v>0.0552658667644733</c:v>
                </c:pt>
                <c:pt idx="45">
                  <c:v>0.0462626196752123</c:v>
                </c:pt>
                <c:pt idx="46">
                  <c:v>0.140733688875355</c:v>
                </c:pt>
                <c:pt idx="47">
                  <c:v>0.117370909608006</c:v>
                </c:pt>
                <c:pt idx="48">
                  <c:v>0.152925965193809</c:v>
                </c:pt>
                <c:pt idx="49">
                  <c:v>0.229617239326001</c:v>
                </c:pt>
                <c:pt idx="50">
                  <c:v>0.26687268275284</c:v>
                </c:pt>
                <c:pt idx="51">
                  <c:v>0.246048660132275</c:v>
                </c:pt>
                <c:pt idx="52">
                  <c:v>0.212410119380937</c:v>
                </c:pt>
                <c:pt idx="53">
                  <c:v>0.228348808678116</c:v>
                </c:pt>
                <c:pt idx="54">
                  <c:v>0.225436291901933</c:v>
                </c:pt>
                <c:pt idx="55">
                  <c:v>0.231240710136604</c:v>
                </c:pt>
                <c:pt idx="56">
                  <c:v>0.224535993346061</c:v>
                </c:pt>
                <c:pt idx="57">
                  <c:v>0.234016687355673</c:v>
                </c:pt>
                <c:pt idx="58">
                  <c:v>0.23404606202225</c:v>
                </c:pt>
                <c:pt idx="59">
                  <c:v>0.231472300246796</c:v>
                </c:pt>
                <c:pt idx="60">
                  <c:v>0.246768089238079</c:v>
                </c:pt>
                <c:pt idx="61">
                  <c:v>0.235195421486744</c:v>
                </c:pt>
                <c:pt idx="62">
                  <c:v>0.220271630138399</c:v>
                </c:pt>
                <c:pt idx="63">
                  <c:v>0.212003821647561</c:v>
                </c:pt>
                <c:pt idx="64">
                  <c:v>0.217165464706954</c:v>
                </c:pt>
                <c:pt idx="65">
                  <c:v>0.22390895657336</c:v>
                </c:pt>
                <c:pt idx="66">
                  <c:v>0.22738497290576</c:v>
                </c:pt>
                <c:pt idx="67">
                  <c:v>0.233800756579688</c:v>
                </c:pt>
                <c:pt idx="68">
                  <c:v>0.230228429806071</c:v>
                </c:pt>
                <c:pt idx="69">
                  <c:v>0.245600387796202</c:v>
                </c:pt>
                <c:pt idx="70">
                  <c:v>0.240402263978223</c:v>
                </c:pt>
                <c:pt idx="71">
                  <c:v>0.238107922788967</c:v>
                </c:pt>
                <c:pt idx="72">
                  <c:v>0.230847159732609</c:v>
                </c:pt>
                <c:pt idx="73">
                  <c:v>0.239516411166656</c:v>
                </c:pt>
                <c:pt idx="74">
                  <c:v>0.231817366525523</c:v>
                </c:pt>
                <c:pt idx="75">
                  <c:v>0.188829527019168</c:v>
                </c:pt>
                <c:pt idx="76">
                  <c:v>0.183627260756651</c:v>
                </c:pt>
                <c:pt idx="77">
                  <c:v>0.186537264896539</c:v>
                </c:pt>
                <c:pt idx="78">
                  <c:v>0.171673146277251</c:v>
                </c:pt>
                <c:pt idx="79">
                  <c:v>0.174343720609952</c:v>
                </c:pt>
                <c:pt idx="80">
                  <c:v>0.163541564525002</c:v>
                </c:pt>
                <c:pt idx="81">
                  <c:v>0.163060740203754</c:v>
                </c:pt>
                <c:pt idx="82">
                  <c:v>0.151470099904299</c:v>
                </c:pt>
                <c:pt idx="83">
                  <c:v>0.158693259616823</c:v>
                </c:pt>
                <c:pt idx="84">
                  <c:v>0.180169765596731</c:v>
                </c:pt>
                <c:pt idx="85">
                  <c:v>0.195698223415872</c:v>
                </c:pt>
                <c:pt idx="86">
                  <c:v>0.232784580292883</c:v>
                </c:pt>
                <c:pt idx="87">
                  <c:v>0.2441621742576</c:v>
                </c:pt>
                <c:pt idx="88">
                  <c:v>0.263443452837206</c:v>
                </c:pt>
                <c:pt idx="89">
                  <c:v>0.271997222685116</c:v>
                </c:pt>
                <c:pt idx="90">
                  <c:v>0.263700122261674</c:v>
                </c:pt>
                <c:pt idx="91">
                  <c:v>0.255886458843485</c:v>
                </c:pt>
                <c:pt idx="92">
                  <c:v>0.260607893598877</c:v>
                </c:pt>
                <c:pt idx="93">
                  <c:v>0.257718937635096</c:v>
                </c:pt>
                <c:pt idx="94">
                  <c:v>0.263086185788805</c:v>
                </c:pt>
                <c:pt idx="95">
                  <c:v>0.263332049012734</c:v>
                </c:pt>
                <c:pt idx="96">
                  <c:v>0.26293422432109</c:v>
                </c:pt>
                <c:pt idx="97">
                  <c:v>0.274373697232464</c:v>
                </c:pt>
                <c:pt idx="98">
                  <c:v>0.282459966909154</c:v>
                </c:pt>
                <c:pt idx="99">
                  <c:v>0.275899697154268</c:v>
                </c:pt>
                <c:pt idx="100">
                  <c:v>0.27691079848694</c:v>
                </c:pt>
                <c:pt idx="101">
                  <c:v>0.267758290749081</c:v>
                </c:pt>
                <c:pt idx="102">
                  <c:v>0.253281282331864</c:v>
                </c:pt>
                <c:pt idx="103">
                  <c:v>0.261287527231392</c:v>
                </c:pt>
                <c:pt idx="104">
                  <c:v>0.261370440221584</c:v>
                </c:pt>
                <c:pt idx="105">
                  <c:v>0.259084429527701</c:v>
                </c:pt>
                <c:pt idx="106">
                  <c:v>0.26209502272339</c:v>
                </c:pt>
                <c:pt idx="107">
                  <c:v>0.268827944401892</c:v>
                </c:pt>
                <c:pt idx="108">
                  <c:v>0.259855002213502</c:v>
                </c:pt>
                <c:pt idx="109">
                  <c:v>0.256855002213502</c:v>
                </c:pt>
                <c:pt idx="110">
                  <c:v>0.265855002213502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23800"/>
        <c:axId val="2067836392"/>
      </c:lineChart>
      <c:catAx>
        <c:axId val="2116223800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The share of capital income (net profits and rents) rose from 15% of national income in 1982 to 27% in 2010. </a:t>
                </a:r>
                <a:r>
                  <a:rPr lang="en-US"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Sources and series: see piketty.pse.ens.fr/capital21c. </a:t>
                </a:r>
                <a:endParaRPr lang="en-US" sz="975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endParaRPr>
              </a:p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975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152349172626023"/>
              <c:y val="0.8987853798680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67836392"/>
        <c:crossesAt val="0.0"/>
        <c:auto val="1"/>
        <c:lblAlgn val="ctr"/>
        <c:lblOffset val="100"/>
        <c:tickLblSkip val="10"/>
        <c:tickMarkSkip val="10"/>
        <c:noMultiLvlLbl val="0"/>
      </c:catAx>
      <c:valAx>
        <c:axId val="2067836392"/>
        <c:scaling>
          <c:orientation val="minMax"/>
          <c:max val="0.5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Capital</a:t>
                </a:r>
                <a:r>
                  <a:rPr lang="fr-FR" baseline="0"/>
                  <a:t> share in national income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0"/>
              <c:y val="0.2415654039866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16223800"/>
        <c:crosses val="autoZero"/>
        <c:crossBetween val="between"/>
        <c:majorUnit val="0.1"/>
        <c:minorUnit val="0.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S6.1. Capital share in the </a:t>
            </a:r>
            <a:r>
              <a:rPr lang="en-US" sz="1600" b="1" i="0" u="none" strike="noStrike" baseline="0">
                <a:effectLst/>
              </a:rPr>
              <a:t>Britain</a:t>
            </a:r>
            <a:r>
              <a:rPr lang="fr-FR"/>
              <a:t>, 1770-2010  </a:t>
            </a:r>
          </a:p>
        </c:rich>
      </c:tx>
      <c:layout>
        <c:manualLayout>
          <c:xMode val="edge"/>
          <c:yMode val="edge"/>
          <c:x val="0.272354330708661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83986655546288"/>
          <c:y val="0.0769230769230769"/>
          <c:w val="0.891576313594662"/>
          <c:h val="0.797570850202429"/>
        </c:manualLayout>
      </c:layout>
      <c:lineChart>
        <c:grouping val="standard"/>
        <c:varyColors val="0"/>
        <c:ser>
          <c:idx val="1"/>
          <c:order val="0"/>
          <c:tx>
            <c:v>Capital share (observed)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'TS6.1'!$A$9:$A$33</c:f>
              <c:numCache>
                <c:formatCode>General</c:formatCode>
                <c:ptCount val="25"/>
                <c:pt idx="0">
                  <c:v>1770.0</c:v>
                </c:pt>
                <c:pt idx="1">
                  <c:v>1780.0</c:v>
                </c:pt>
                <c:pt idx="2">
                  <c:v>1790.0</c:v>
                </c:pt>
                <c:pt idx="3">
                  <c:v>1800.0</c:v>
                </c:pt>
                <c:pt idx="4">
                  <c:v>1810.0</c:v>
                </c:pt>
                <c:pt idx="5">
                  <c:v>1820.0</c:v>
                </c:pt>
                <c:pt idx="6">
                  <c:v>1830.0</c:v>
                </c:pt>
                <c:pt idx="7">
                  <c:v>1840.0</c:v>
                </c:pt>
                <c:pt idx="8">
                  <c:v>1850.0</c:v>
                </c:pt>
                <c:pt idx="9">
                  <c:v>1860.0</c:v>
                </c:pt>
                <c:pt idx="10">
                  <c:v>1870.0</c:v>
                </c:pt>
                <c:pt idx="11">
                  <c:v>1880.0</c:v>
                </c:pt>
                <c:pt idx="12">
                  <c:v>1890.0</c:v>
                </c:pt>
                <c:pt idx="13">
                  <c:v>1900.0</c:v>
                </c:pt>
                <c:pt idx="14">
                  <c:v>1910.0</c:v>
                </c:pt>
                <c:pt idx="15">
                  <c:v>1920.0</c:v>
                </c:pt>
                <c:pt idx="16">
                  <c:v>1930.0</c:v>
                </c:pt>
                <c:pt idx="17">
                  <c:v>1940.0</c:v>
                </c:pt>
                <c:pt idx="18">
                  <c:v>1950.0</c:v>
                </c:pt>
                <c:pt idx="19">
                  <c:v>1960.0</c:v>
                </c:pt>
                <c:pt idx="20">
                  <c:v>1970.0</c:v>
                </c:pt>
                <c:pt idx="21">
                  <c:v>1980.0</c:v>
                </c:pt>
                <c:pt idx="22">
                  <c:v>1990.0</c:v>
                </c:pt>
                <c:pt idx="23">
                  <c:v>2000.0</c:v>
                </c:pt>
                <c:pt idx="24">
                  <c:v>2010.0</c:v>
                </c:pt>
              </c:numCache>
            </c:numRef>
          </c:cat>
          <c:val>
            <c:numRef>
              <c:f>'TS6.1'!$B$9:$B$33</c:f>
              <c:numCache>
                <c:formatCode>0%</c:formatCode>
                <c:ptCount val="25"/>
                <c:pt idx="0">
                  <c:v>0.36</c:v>
                </c:pt>
                <c:pt idx="1">
                  <c:v>0.35</c:v>
                </c:pt>
                <c:pt idx="2">
                  <c:v>0.34</c:v>
                </c:pt>
                <c:pt idx="3">
                  <c:v>0.35</c:v>
                </c:pt>
                <c:pt idx="4">
                  <c:v>0.38</c:v>
                </c:pt>
                <c:pt idx="5">
                  <c:v>0.4</c:v>
                </c:pt>
                <c:pt idx="6">
                  <c:v>0.41</c:v>
                </c:pt>
                <c:pt idx="7">
                  <c:v>0.42</c:v>
                </c:pt>
                <c:pt idx="8">
                  <c:v>0.43</c:v>
                </c:pt>
                <c:pt idx="9">
                  <c:v>0.43</c:v>
                </c:pt>
                <c:pt idx="10">
                  <c:v>0.41</c:v>
                </c:pt>
                <c:pt idx="11">
                  <c:v>0.37</c:v>
                </c:pt>
                <c:pt idx="12">
                  <c:v>0.33</c:v>
                </c:pt>
                <c:pt idx="13">
                  <c:v>0.35</c:v>
                </c:pt>
                <c:pt idx="14">
                  <c:v>0.36</c:v>
                </c:pt>
                <c:pt idx="15">
                  <c:v>0.214120835276709</c:v>
                </c:pt>
                <c:pt idx="16">
                  <c:v>0.25044487934997</c:v>
                </c:pt>
                <c:pt idx="17">
                  <c:v>0.277408802083778</c:v>
                </c:pt>
                <c:pt idx="18">
                  <c:v>0.261009986812845</c:v>
                </c:pt>
                <c:pt idx="19">
                  <c:v>0.238583909422027</c:v>
                </c:pt>
                <c:pt idx="20">
                  <c:v>0.195585156026725</c:v>
                </c:pt>
                <c:pt idx="21">
                  <c:v>0.20861710663828</c:v>
                </c:pt>
                <c:pt idx="22">
                  <c:v>0.244182469239117</c:v>
                </c:pt>
                <c:pt idx="23">
                  <c:v>0.276760175250212</c:v>
                </c:pt>
                <c:pt idx="24">
                  <c:v>0.266346383879309</c:v>
                </c:pt>
              </c:numCache>
            </c:numRef>
          </c:val>
          <c:smooth val="0"/>
        </c:ser>
        <c:ser>
          <c:idx val="0"/>
          <c:order val="1"/>
          <c:tx>
            <c:v>Pure capital share (estimate)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'TS6.1'!$A$9:$A$33</c:f>
              <c:numCache>
                <c:formatCode>General</c:formatCode>
                <c:ptCount val="25"/>
                <c:pt idx="0">
                  <c:v>1770.0</c:v>
                </c:pt>
                <c:pt idx="1">
                  <c:v>1780.0</c:v>
                </c:pt>
                <c:pt idx="2">
                  <c:v>1790.0</c:v>
                </c:pt>
                <c:pt idx="3">
                  <c:v>1800.0</c:v>
                </c:pt>
                <c:pt idx="4">
                  <c:v>1810.0</c:v>
                </c:pt>
                <c:pt idx="5">
                  <c:v>1820.0</c:v>
                </c:pt>
                <c:pt idx="6">
                  <c:v>1830.0</c:v>
                </c:pt>
                <c:pt idx="7">
                  <c:v>1840.0</c:v>
                </c:pt>
                <c:pt idx="8">
                  <c:v>1850.0</c:v>
                </c:pt>
                <c:pt idx="9">
                  <c:v>1860.0</c:v>
                </c:pt>
                <c:pt idx="10">
                  <c:v>1870.0</c:v>
                </c:pt>
                <c:pt idx="11">
                  <c:v>1880.0</c:v>
                </c:pt>
                <c:pt idx="12">
                  <c:v>1890.0</c:v>
                </c:pt>
                <c:pt idx="13">
                  <c:v>1900.0</c:v>
                </c:pt>
                <c:pt idx="14">
                  <c:v>1910.0</c:v>
                </c:pt>
                <c:pt idx="15">
                  <c:v>1920.0</c:v>
                </c:pt>
                <c:pt idx="16">
                  <c:v>1930.0</c:v>
                </c:pt>
                <c:pt idx="17">
                  <c:v>1940.0</c:v>
                </c:pt>
                <c:pt idx="18">
                  <c:v>1950.0</c:v>
                </c:pt>
                <c:pt idx="19">
                  <c:v>1960.0</c:v>
                </c:pt>
                <c:pt idx="20">
                  <c:v>1970.0</c:v>
                </c:pt>
                <c:pt idx="21">
                  <c:v>1980.0</c:v>
                </c:pt>
                <c:pt idx="22">
                  <c:v>1990.0</c:v>
                </c:pt>
                <c:pt idx="23">
                  <c:v>2000.0</c:v>
                </c:pt>
                <c:pt idx="24">
                  <c:v>2010.0</c:v>
                </c:pt>
              </c:numCache>
            </c:numRef>
          </c:cat>
          <c:val>
            <c:numRef>
              <c:f>'TS6.1'!$G$9:$G$33</c:f>
              <c:numCache>
                <c:formatCode>0.0%</c:formatCode>
                <c:ptCount val="25"/>
                <c:pt idx="0">
                  <c:v>0.291884320966997</c:v>
                </c:pt>
                <c:pt idx="1">
                  <c:v>0.281884320966997</c:v>
                </c:pt>
                <c:pt idx="2">
                  <c:v>0.271884320966997</c:v>
                </c:pt>
                <c:pt idx="3">
                  <c:v>0.281884320966997</c:v>
                </c:pt>
                <c:pt idx="4">
                  <c:v>0.311262745465819</c:v>
                </c:pt>
                <c:pt idx="5">
                  <c:v>0.331262745465819</c:v>
                </c:pt>
                <c:pt idx="6">
                  <c:v>0.341262745465819</c:v>
                </c:pt>
                <c:pt idx="7">
                  <c:v>0.351262745465819</c:v>
                </c:pt>
                <c:pt idx="8">
                  <c:v>0.325851511456252</c:v>
                </c:pt>
                <c:pt idx="9">
                  <c:v>0.32752301209254</c:v>
                </c:pt>
                <c:pt idx="10">
                  <c:v>0.342796341819218</c:v>
                </c:pt>
                <c:pt idx="11">
                  <c:v>0.336215675123011</c:v>
                </c:pt>
                <c:pt idx="12">
                  <c:v>0.296215675123011</c:v>
                </c:pt>
                <c:pt idx="13">
                  <c:v>0.316215675123011</c:v>
                </c:pt>
                <c:pt idx="14">
                  <c:v>0.292066358672827</c:v>
                </c:pt>
                <c:pt idx="15">
                  <c:v>0.127805643072124</c:v>
                </c:pt>
                <c:pt idx="16">
                  <c:v>0.178207226361653</c:v>
                </c:pt>
                <c:pt idx="17">
                  <c:v>0.172933496107145</c:v>
                </c:pt>
                <c:pt idx="18">
                  <c:v>0.143680375545572</c:v>
                </c:pt>
                <c:pt idx="19">
                  <c:v>0.153420110395574</c:v>
                </c:pt>
                <c:pt idx="20">
                  <c:v>0.128965268498364</c:v>
                </c:pt>
                <c:pt idx="21">
                  <c:v>0.129079140933639</c:v>
                </c:pt>
                <c:pt idx="22">
                  <c:v>0.151726425358197</c:v>
                </c:pt>
                <c:pt idx="23">
                  <c:v>0.227518422909868</c:v>
                </c:pt>
                <c:pt idx="24">
                  <c:v>0.214090901139081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349880"/>
        <c:axId val="2116521944"/>
      </c:lineChart>
      <c:catAx>
        <c:axId val="-21403498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 sz="1100" b="0" i="0" baseline="0">
                    <a:effectLst/>
                    <a:latin typeface="Arial"/>
                    <a:cs typeface="Arial"/>
                  </a:rPr>
                  <a:t>In the 1850s-1860s, capital income (rent, benefits, interests,.) accounted for 45% of the national income, against 55% for labor income (employed or self-employed). Sources and series: see piketty.pse.ens.fr/capital21c</a:t>
                </a:r>
                <a:endParaRPr lang="en-US" sz="1100">
                  <a:effectLst/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14788823272091"/>
              <c:y val="0.9328828828828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16521944"/>
        <c:crossesAt val="0.0"/>
        <c:auto val="1"/>
        <c:lblAlgn val="ctr"/>
        <c:lblOffset val="100"/>
        <c:tickLblSkip val="2"/>
        <c:tickMarkSkip val="2"/>
        <c:noMultiLvlLbl val="0"/>
      </c:catAx>
      <c:valAx>
        <c:axId val="2116521944"/>
        <c:scaling>
          <c:orientation val="minMax"/>
          <c:max val="0.5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050"/>
                  <a:t>Labor</a:t>
                </a:r>
                <a:r>
                  <a:rPr lang="fr-FR" sz="1050" baseline="0"/>
                  <a:t> and </a:t>
                </a:r>
                <a:r>
                  <a:rPr lang="fr-FR" sz="1050"/>
                  <a:t>capital</a:t>
                </a:r>
                <a:r>
                  <a:rPr lang="fr-FR" sz="1050" baseline="0"/>
                  <a:t> share ( % of national income)</a:t>
                </a:r>
                <a:endParaRPr lang="fr-FR" sz="1050"/>
              </a:p>
            </c:rich>
          </c:tx>
          <c:layout>
            <c:manualLayout>
              <c:xMode val="edge"/>
              <c:yMode val="edge"/>
              <c:x val="0.0"/>
              <c:y val="0.24801216570901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40349880"/>
        <c:crosses val="autoZero"/>
        <c:crossBetween val="midCat"/>
        <c:majorUnit val="0.05"/>
        <c:minorUnit val="0.002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9444444444444"/>
          <c:y val="0.110609526849684"/>
          <c:w val="0.229166666666667"/>
          <c:h val="0.2347628928140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8740157499999996" right="0.78740157499999996" top="0.984251969" bottom="0.984251969" header="0.4921259845" footer="0.4921259845"/>
  <pageSetup paperSize="9" orientation="landscape" horizontalDpi="4294967292" verticalDpi="4294967292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4294967292" verticalDpi="4294967292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313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313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piketty/Dropbox/WorldWealth/Work/CapitalIsBack/Germany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ableDE1"/>
      <sheetName val="TableDE2"/>
      <sheetName val="TableDE3"/>
      <sheetName val="TableDE3b"/>
      <sheetName val="TableDE3c"/>
      <sheetName val="TableDE3d"/>
      <sheetName val="TableDE3e"/>
      <sheetName val="TableDE4a"/>
      <sheetName val="TableDE4b"/>
      <sheetName val="TableDE4c"/>
      <sheetName val="TableDE4e"/>
      <sheetName val="TableDE4f"/>
      <sheetName val="TableDE4g"/>
      <sheetName val="TableDE5a"/>
      <sheetName val="TableDE5b"/>
      <sheetName val="TableDE5c"/>
      <sheetName val="TableDE6a"/>
      <sheetName val="TableDE6b"/>
      <sheetName val="TableDE6c"/>
      <sheetName val="TableDE6d"/>
      <sheetName val="TableDE6e"/>
      <sheetName val="TableDE6f"/>
      <sheetName val="TableDE6g"/>
      <sheetName val="TableDE8"/>
      <sheetName val="TableDE9"/>
      <sheetName val="TableDE10"/>
      <sheetName val="TableDE11a"/>
      <sheetName val="TableDE11b"/>
      <sheetName val="TableDE12"/>
      <sheetName val="TableDE12b"/>
      <sheetName val="TableDE12c"/>
      <sheetName val="TableDE13"/>
      <sheetName val="TableDE14a"/>
      <sheetName val="TableDE15a"/>
      <sheetName val="G-Beta (2)"/>
      <sheetName val="G-Beta (5)"/>
      <sheetName val="G-Beta (6)"/>
      <sheetName val="G-Beta (7)"/>
      <sheetName val="G-Beta (8)"/>
      <sheetName val="G-Beta (9)"/>
      <sheetName val="G-Beta (10)"/>
      <sheetName val="G-Beta (11)"/>
      <sheetName val="DataDE1"/>
      <sheetName val="DateDE1b"/>
      <sheetName val="DataDE1c"/>
      <sheetName val="DataDE2"/>
      <sheetName val="DataDE2b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Table DE.4b: Sources of private wealth accumulation in Germany, 1870-2010 - Multiplicative decomposition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36"/>
  <sheetViews>
    <sheetView workbookViewId="0">
      <pane xSplit="1" ySplit="8" topLeftCell="B9" activePane="bottomRight" state="frozen"/>
      <selection pane="topRight" activeCell="B1" sqref="B1"/>
      <selection pane="bottomLeft" activeCell="A10" sqref="A10"/>
      <selection pane="bottomRight" activeCell="A4" sqref="A4:H33"/>
    </sheetView>
  </sheetViews>
  <sheetFormatPr baseColWidth="10" defaultColWidth="10.33203125" defaultRowHeight="12" x14ac:dyDescent="0"/>
  <cols>
    <col min="1" max="1" width="10.33203125" style="2" customWidth="1"/>
    <col min="2" max="4" width="9.6640625" style="2" customWidth="1"/>
    <col min="5" max="5" width="12.6640625" style="2" customWidth="1"/>
    <col min="6" max="6" width="10.33203125" style="2" customWidth="1"/>
    <col min="7" max="7" width="12.6640625" style="2" customWidth="1"/>
    <col min="8" max="16384" width="10.33203125" style="2"/>
  </cols>
  <sheetData>
    <row r="1" spans="1:18">
      <c r="A1" s="1"/>
    </row>
    <row r="2" spans="1:18">
      <c r="A2" s="1"/>
    </row>
    <row r="3" spans="1:18" ht="13" thickBot="1"/>
    <row r="4" spans="1:18" ht="19.75" customHeight="1" thickTop="1">
      <c r="A4" s="260" t="s">
        <v>147</v>
      </c>
      <c r="B4" s="261"/>
      <c r="C4" s="261"/>
      <c r="D4" s="261"/>
      <c r="E4" s="261"/>
      <c r="F4" s="261"/>
      <c r="G4" s="261"/>
      <c r="H4" s="262"/>
      <c r="I4" s="232"/>
      <c r="J4" s="230"/>
      <c r="K4" s="225"/>
    </row>
    <row r="5" spans="1:18" ht="19.75" customHeight="1" thickBot="1">
      <c r="A5" s="263"/>
      <c r="B5" s="264"/>
      <c r="C5" s="264"/>
      <c r="D5" s="264"/>
      <c r="E5" s="264"/>
      <c r="F5" s="264"/>
      <c r="G5" s="264"/>
      <c r="H5" s="265"/>
      <c r="I5" s="232"/>
      <c r="J5" s="231"/>
      <c r="K5" s="226"/>
    </row>
    <row r="6" spans="1:18" ht="13" thickTop="1">
      <c r="A6" s="6"/>
      <c r="B6" s="7"/>
      <c r="C6" s="7"/>
      <c r="D6" s="7"/>
      <c r="E6" s="7"/>
      <c r="F6" s="7"/>
      <c r="G6" s="7"/>
      <c r="H6" s="8"/>
      <c r="I6" s="8"/>
      <c r="J6" s="8"/>
      <c r="K6" s="8"/>
    </row>
    <row r="7" spans="1:18" ht="13" thickBot="1">
      <c r="A7" s="6"/>
      <c r="B7" s="9"/>
      <c r="C7" s="9"/>
      <c r="D7" s="9"/>
      <c r="E7" s="7"/>
      <c r="F7" s="7"/>
      <c r="G7" s="7"/>
      <c r="H7" s="8"/>
      <c r="I7" s="8"/>
      <c r="J7" s="8"/>
      <c r="K7" s="8"/>
    </row>
    <row r="8" spans="1:18" ht="74" thickTop="1" thickBot="1">
      <c r="A8" s="6"/>
      <c r="B8" s="240" t="s">
        <v>132</v>
      </c>
      <c r="C8" s="240" t="s">
        <v>133</v>
      </c>
      <c r="D8" s="240" t="s">
        <v>129</v>
      </c>
      <c r="E8" s="240" t="s">
        <v>131</v>
      </c>
      <c r="F8" s="240" t="s">
        <v>130</v>
      </c>
      <c r="G8" s="240" t="s">
        <v>139</v>
      </c>
      <c r="H8" s="240" t="s">
        <v>142</v>
      </c>
      <c r="I8" s="11"/>
      <c r="J8" s="11" t="s">
        <v>134</v>
      </c>
      <c r="K8" s="11" t="s">
        <v>135</v>
      </c>
      <c r="L8" s="10"/>
      <c r="M8" s="215" t="s">
        <v>117</v>
      </c>
      <c r="N8" s="216" t="s">
        <v>116</v>
      </c>
      <c r="O8" s="3"/>
      <c r="P8" s="3"/>
      <c r="Q8" s="224" t="s">
        <v>118</v>
      </c>
      <c r="R8" s="3"/>
    </row>
    <row r="9" spans="1:18" ht="13" thickTop="1">
      <c r="A9" s="12">
        <v>1770</v>
      </c>
      <c r="B9" s="221">
        <f t="shared" ref="B9:B20" si="0">M9+N9-0.05</f>
        <v>0.36000000000000004</v>
      </c>
      <c r="C9" s="234">
        <f>1-B9</f>
        <v>0.6399999999999999</v>
      </c>
      <c r="D9" s="235">
        <f>B9/Q9</f>
        <v>5.2851267888789209E-2</v>
      </c>
      <c r="E9" s="235">
        <f t="shared" ref="E9:E14" si="1">D9-0.01</f>
        <v>4.2851267888789207E-2</v>
      </c>
      <c r="F9" s="235">
        <v>0.03</v>
      </c>
      <c r="G9" s="235">
        <f t="shared" ref="G9:H33" si="2">$B9*E9/$D9</f>
        <v>0.29188432096699746</v>
      </c>
      <c r="H9" s="235">
        <f t="shared" si="2"/>
        <v>0.20434703709900764</v>
      </c>
      <c r="I9" s="11"/>
      <c r="J9" s="11"/>
      <c r="K9" s="11"/>
      <c r="L9" s="10"/>
      <c r="M9" s="217">
        <v>0.2</v>
      </c>
      <c r="N9" s="218">
        <v>0.21</v>
      </c>
      <c r="O9" s="3"/>
      <c r="P9" s="12">
        <v>1770</v>
      </c>
      <c r="Q9" s="227">
        <v>6.8115679033002552</v>
      </c>
      <c r="R9" s="3"/>
    </row>
    <row r="10" spans="1:18">
      <c r="A10" s="12">
        <v>1780</v>
      </c>
      <c r="B10" s="221">
        <f t="shared" si="0"/>
        <v>0.35000000000000003</v>
      </c>
      <c r="C10" s="234">
        <f t="shared" ref="C10:C33" si="3">1-B10</f>
        <v>0.64999999999999991</v>
      </c>
      <c r="D10" s="235">
        <f t="shared" ref="D10:D33" si="4">B10/Q10</f>
        <v>5.138317711410062E-2</v>
      </c>
      <c r="E10" s="235">
        <f t="shared" si="1"/>
        <v>4.1383177114100618E-2</v>
      </c>
      <c r="F10" s="235">
        <v>0.03</v>
      </c>
      <c r="G10" s="235">
        <f t="shared" si="2"/>
        <v>0.28188432096699745</v>
      </c>
      <c r="H10" s="235">
        <f t="shared" si="2"/>
        <v>0.20434703709900764</v>
      </c>
      <c r="I10" s="11"/>
      <c r="J10" s="11"/>
      <c r="K10" s="11"/>
      <c r="L10" s="10"/>
      <c r="M10" s="217">
        <v>0.2</v>
      </c>
      <c r="N10" s="218">
        <v>0.2</v>
      </c>
      <c r="O10" s="3"/>
      <c r="P10" s="12">
        <v>1780</v>
      </c>
      <c r="Q10" s="221">
        <f>Q9</f>
        <v>6.8115679033002552</v>
      </c>
      <c r="R10" s="3"/>
    </row>
    <row r="11" spans="1:18">
      <c r="A11" s="12">
        <v>1790</v>
      </c>
      <c r="B11" s="221">
        <f t="shared" si="0"/>
        <v>0.34</v>
      </c>
      <c r="C11" s="234">
        <f t="shared" si="3"/>
        <v>0.65999999999999992</v>
      </c>
      <c r="D11" s="235">
        <f t="shared" si="4"/>
        <v>4.9915086339412031E-2</v>
      </c>
      <c r="E11" s="235">
        <f t="shared" si="1"/>
        <v>3.9915086339412029E-2</v>
      </c>
      <c r="F11" s="235">
        <v>0.03</v>
      </c>
      <c r="G11" s="235">
        <f t="shared" si="2"/>
        <v>0.27188432096699744</v>
      </c>
      <c r="H11" s="235">
        <f t="shared" si="2"/>
        <v>0.20434703709900767</v>
      </c>
      <c r="I11" s="11"/>
      <c r="J11" s="11"/>
      <c r="K11" s="11"/>
      <c r="L11" s="10"/>
      <c r="M11" s="217">
        <v>0.2</v>
      </c>
      <c r="N11" s="218">
        <v>0.19</v>
      </c>
      <c r="O11" s="3"/>
      <c r="P11" s="12">
        <v>1790</v>
      </c>
      <c r="Q11" s="221">
        <f>Q10</f>
        <v>6.8115679033002552</v>
      </c>
      <c r="R11" s="3"/>
    </row>
    <row r="12" spans="1:18">
      <c r="A12" s="12">
        <v>1800</v>
      </c>
      <c r="B12" s="221">
        <f t="shared" si="0"/>
        <v>0.35000000000000003</v>
      </c>
      <c r="C12" s="234">
        <f t="shared" si="3"/>
        <v>0.64999999999999991</v>
      </c>
      <c r="D12" s="235">
        <f t="shared" si="4"/>
        <v>5.138317711410062E-2</v>
      </c>
      <c r="E12" s="235">
        <f t="shared" si="1"/>
        <v>4.1383177114100618E-2</v>
      </c>
      <c r="F12" s="235">
        <v>0.03</v>
      </c>
      <c r="G12" s="235">
        <f t="shared" si="2"/>
        <v>0.28188432096699745</v>
      </c>
      <c r="H12" s="235">
        <f t="shared" si="2"/>
        <v>0.20434703709900764</v>
      </c>
      <c r="I12" s="11"/>
      <c r="J12" s="11"/>
      <c r="K12" s="11"/>
      <c r="L12" s="10"/>
      <c r="M12" s="217">
        <v>0.22</v>
      </c>
      <c r="N12" s="218">
        <v>0.18</v>
      </c>
      <c r="O12" s="3"/>
      <c r="P12" s="12">
        <v>1800</v>
      </c>
      <c r="Q12" s="221">
        <f>Q11</f>
        <v>6.8115679033002552</v>
      </c>
      <c r="R12" s="3"/>
    </row>
    <row r="13" spans="1:18">
      <c r="A13" s="12">
        <v>1810</v>
      </c>
      <c r="B13" s="221">
        <f t="shared" si="0"/>
        <v>0.38000000000000006</v>
      </c>
      <c r="C13" s="234">
        <f t="shared" si="3"/>
        <v>0.61999999999999988</v>
      </c>
      <c r="D13" s="235">
        <f t="shared" si="4"/>
        <v>5.5282976105924649E-2</v>
      </c>
      <c r="E13" s="235">
        <f t="shared" si="1"/>
        <v>4.5282976105924647E-2</v>
      </c>
      <c r="F13" s="235">
        <v>0.03</v>
      </c>
      <c r="G13" s="235">
        <f t="shared" si="2"/>
        <v>0.31126274546581878</v>
      </c>
      <c r="H13" s="235">
        <f t="shared" si="2"/>
        <v>0.20621176360254365</v>
      </c>
      <c r="I13" s="11"/>
      <c r="J13" s="11"/>
      <c r="K13" s="11"/>
      <c r="L13" s="10"/>
      <c r="M13" s="217">
        <v>0.26</v>
      </c>
      <c r="N13" s="218">
        <v>0.17</v>
      </c>
      <c r="O13" s="3"/>
      <c r="P13" s="12">
        <v>1810</v>
      </c>
      <c r="Q13" s="222">
        <v>6.8737254534181211</v>
      </c>
      <c r="R13" s="3"/>
    </row>
    <row r="14" spans="1:18">
      <c r="A14" s="12">
        <f t="shared" ref="A14:A21" si="5">A15-10</f>
        <v>1820</v>
      </c>
      <c r="B14" s="221">
        <f t="shared" si="0"/>
        <v>0.39999999999999997</v>
      </c>
      <c r="C14" s="234">
        <f t="shared" si="3"/>
        <v>0.60000000000000009</v>
      </c>
      <c r="D14" s="235">
        <f t="shared" si="4"/>
        <v>5.8192606427289087E-2</v>
      </c>
      <c r="E14" s="235">
        <f t="shared" si="1"/>
        <v>4.8192606427289085E-2</v>
      </c>
      <c r="F14" s="235">
        <v>0.03</v>
      </c>
      <c r="G14" s="235">
        <f t="shared" si="2"/>
        <v>0.33126274546581874</v>
      </c>
      <c r="H14" s="235">
        <f t="shared" ref="H14:H33" si="6">$B14*F14/$D14</f>
        <v>0.20621176360254365</v>
      </c>
      <c r="I14" s="14"/>
      <c r="J14" s="14"/>
      <c r="K14" s="8"/>
      <c r="M14" s="219">
        <v>0.3</v>
      </c>
      <c r="N14" s="213">
        <v>0.15</v>
      </c>
      <c r="P14" s="12">
        <f t="shared" ref="P14:P21" si="7">P15-10</f>
        <v>1820</v>
      </c>
      <c r="Q14" s="221">
        <f>Q13</f>
        <v>6.8737254534181211</v>
      </c>
    </row>
    <row r="15" spans="1:18">
      <c r="A15" s="12">
        <f t="shared" si="5"/>
        <v>1830</v>
      </c>
      <c r="B15" s="221">
        <f t="shared" si="0"/>
        <v>0.41000000000000003</v>
      </c>
      <c r="C15" s="234">
        <f t="shared" si="3"/>
        <v>0.59</v>
      </c>
      <c r="D15" s="235">
        <f t="shared" si="4"/>
        <v>5.9647421587971323E-2</v>
      </c>
      <c r="E15" s="235">
        <f>D15-0.01</f>
        <v>4.9647421587971322E-2</v>
      </c>
      <c r="F15" s="235">
        <v>0.03</v>
      </c>
      <c r="G15" s="235">
        <f t="shared" si="2"/>
        <v>0.34126274546581881</v>
      </c>
      <c r="H15" s="235">
        <f t="shared" si="6"/>
        <v>0.20621176360254362</v>
      </c>
      <c r="I15" s="14"/>
      <c r="J15" s="14"/>
      <c r="K15" s="8"/>
      <c r="M15" s="219">
        <v>0.32</v>
      </c>
      <c r="N15" s="213">
        <v>0.14000000000000001</v>
      </c>
      <c r="P15" s="12">
        <f t="shared" si="7"/>
        <v>1830</v>
      </c>
      <c r="Q15" s="221">
        <f>Q14</f>
        <v>6.8737254534181211</v>
      </c>
    </row>
    <row r="16" spans="1:18">
      <c r="A16" s="238">
        <f t="shared" si="5"/>
        <v>1840</v>
      </c>
      <c r="B16" s="221">
        <f t="shared" si="0"/>
        <v>0.42</v>
      </c>
      <c r="C16" s="234">
        <f t="shared" si="3"/>
        <v>0.58000000000000007</v>
      </c>
      <c r="D16" s="235">
        <f t="shared" si="4"/>
        <v>6.1102236748653546E-2</v>
      </c>
      <c r="E16" s="235">
        <f>D16-0.01</f>
        <v>5.1102236748653544E-2</v>
      </c>
      <c r="F16" s="235">
        <v>0.03</v>
      </c>
      <c r="G16" s="235">
        <f t="shared" si="2"/>
        <v>0.35126274546581876</v>
      </c>
      <c r="H16" s="235">
        <f t="shared" si="6"/>
        <v>0.20621176360254362</v>
      </c>
      <c r="I16" s="14"/>
      <c r="J16" s="14"/>
      <c r="K16" s="8"/>
      <c r="M16" s="219">
        <v>0.35</v>
      </c>
      <c r="N16" s="213">
        <v>0.12</v>
      </c>
      <c r="P16" s="12">
        <f t="shared" si="7"/>
        <v>1840</v>
      </c>
      <c r="Q16" s="221">
        <f>Q15</f>
        <v>6.8737254534181211</v>
      </c>
    </row>
    <row r="17" spans="1:17">
      <c r="A17" s="238">
        <f t="shared" si="5"/>
        <v>1850</v>
      </c>
      <c r="B17" s="221">
        <f t="shared" si="0"/>
        <v>0.43</v>
      </c>
      <c r="C17" s="234">
        <f t="shared" si="3"/>
        <v>0.57000000000000006</v>
      </c>
      <c r="D17" s="235">
        <f t="shared" si="4"/>
        <v>6.1930807543987394E-2</v>
      </c>
      <c r="E17" s="235">
        <f>D17-0.015</f>
        <v>4.6930807543987395E-2</v>
      </c>
      <c r="F17" s="235">
        <v>0.03</v>
      </c>
      <c r="G17" s="235">
        <f t="shared" si="2"/>
        <v>0.32585151145625252</v>
      </c>
      <c r="H17" s="235">
        <f t="shared" si="6"/>
        <v>0.20829697708749492</v>
      </c>
      <c r="I17" s="14"/>
      <c r="J17" s="14"/>
      <c r="K17" s="8"/>
      <c r="M17" s="219">
        <v>0.38</v>
      </c>
      <c r="N17" s="213">
        <v>0.1</v>
      </c>
      <c r="P17" s="12">
        <f t="shared" si="7"/>
        <v>1850</v>
      </c>
      <c r="Q17" s="222">
        <v>6.9432325695831638</v>
      </c>
    </row>
    <row r="18" spans="1:17">
      <c r="A18" s="238">
        <f t="shared" si="5"/>
        <v>1860</v>
      </c>
      <c r="B18" s="221">
        <f t="shared" si="0"/>
        <v>0.43000000000000005</v>
      </c>
      <c r="C18" s="234">
        <f t="shared" si="3"/>
        <v>0.56999999999999995</v>
      </c>
      <c r="D18" s="235">
        <f t="shared" si="4"/>
        <v>6.2940960031188237E-2</v>
      </c>
      <c r="E18" s="235">
        <f>D18-0.015</f>
        <v>4.7940960031188237E-2</v>
      </c>
      <c r="F18" s="235">
        <v>0.03</v>
      </c>
      <c r="G18" s="235">
        <f t="shared" si="2"/>
        <v>0.32752301209254003</v>
      </c>
      <c r="H18" s="235">
        <f t="shared" si="6"/>
        <v>0.20495397581492003</v>
      </c>
      <c r="I18" s="13"/>
      <c r="J18" s="221">
        <f>AVERAGE(DetailsUK!P$18:P$27)</f>
        <v>0.31629019954423454</v>
      </c>
      <c r="K18" s="221">
        <f>AVERAGE(DetailsUK!N$18:N$27)</f>
        <v>0.34212304632777191</v>
      </c>
      <c r="M18" s="219">
        <v>0.4</v>
      </c>
      <c r="N18" s="213">
        <v>0.08</v>
      </c>
      <c r="P18" s="12">
        <f t="shared" si="7"/>
        <v>1860</v>
      </c>
      <c r="Q18" s="221">
        <f>(Q17+Q19)/2</f>
        <v>6.8317991938306672</v>
      </c>
    </row>
    <row r="19" spans="1:17">
      <c r="A19" s="238">
        <f t="shared" si="5"/>
        <v>1870</v>
      </c>
      <c r="B19" s="221">
        <f t="shared" si="0"/>
        <v>0.41000000000000003</v>
      </c>
      <c r="C19" s="234">
        <f t="shared" si="3"/>
        <v>0.59</v>
      </c>
      <c r="D19" s="235">
        <f t="shared" si="4"/>
        <v>6.1008583624581336E-2</v>
      </c>
      <c r="E19" s="235">
        <f>D19-0.01</f>
        <v>5.1008583624581334E-2</v>
      </c>
      <c r="F19" s="235">
        <v>0.03</v>
      </c>
      <c r="G19" s="235">
        <f t="shared" si="2"/>
        <v>0.34279634181921831</v>
      </c>
      <c r="H19" s="235">
        <f t="shared" si="6"/>
        <v>0.20161097454234511</v>
      </c>
      <c r="I19" s="13"/>
      <c r="J19" s="221">
        <f>AVERAGE(DetailsUK!P$28:P$37)</f>
        <v>0.32282378282241914</v>
      </c>
      <c r="K19" s="221">
        <f>AVERAGE(DetailsUK!N$28:N$37)</f>
        <v>0.34071340812533957</v>
      </c>
      <c r="M19" s="219">
        <v>0.4</v>
      </c>
      <c r="N19" s="213">
        <v>0.06</v>
      </c>
      <c r="P19" s="12">
        <f t="shared" si="7"/>
        <v>1870</v>
      </c>
      <c r="Q19" s="228">
        <v>6.7203658180781707</v>
      </c>
    </row>
    <row r="20" spans="1:17">
      <c r="A20" s="238">
        <f t="shared" si="5"/>
        <v>1880</v>
      </c>
      <c r="B20" s="221">
        <f t="shared" si="0"/>
        <v>0.37</v>
      </c>
      <c r="C20" s="234">
        <f t="shared" si="3"/>
        <v>0.63</v>
      </c>
      <c r="D20" s="235">
        <f t="shared" si="4"/>
        <v>5.4759122958235408E-2</v>
      </c>
      <c r="E20" s="235">
        <f>D20-0.005</f>
        <v>4.9759122958235411E-2</v>
      </c>
      <c r="F20" s="235">
        <v>0.03</v>
      </c>
      <c r="G20" s="235">
        <f t="shared" si="2"/>
        <v>0.3362156751230112</v>
      </c>
      <c r="H20" s="235">
        <f t="shared" si="6"/>
        <v>0.20270594926193267</v>
      </c>
      <c r="I20" s="13"/>
      <c r="J20" s="221">
        <f>AVERAGE(DetailsUK!P$38:P$47)</f>
        <v>0.31290919508050929</v>
      </c>
      <c r="K20" s="221">
        <f>AVERAGE(DetailsUK!N$38:N$47)</f>
        <v>0.32823065782150157</v>
      </c>
      <c r="M20" s="219">
        <v>0.38</v>
      </c>
      <c r="N20" s="213">
        <v>0.04</v>
      </c>
      <c r="P20" s="12">
        <f t="shared" si="7"/>
        <v>1880</v>
      </c>
      <c r="Q20" s="222">
        <v>6.7568649753977565</v>
      </c>
    </row>
    <row r="21" spans="1:17">
      <c r="A21" s="238">
        <f t="shared" si="5"/>
        <v>1890</v>
      </c>
      <c r="B21" s="221">
        <f>M21+N21-0.06</f>
        <v>0.33</v>
      </c>
      <c r="C21" s="234">
        <f t="shared" si="3"/>
        <v>0.66999999999999993</v>
      </c>
      <c r="D21" s="235">
        <f t="shared" si="4"/>
        <v>4.8839217773561309E-2</v>
      </c>
      <c r="E21" s="235">
        <f>D21-0.005</f>
        <v>4.3839217773561312E-2</v>
      </c>
      <c r="F21" s="235">
        <v>0.03</v>
      </c>
      <c r="G21" s="235">
        <f t="shared" si="2"/>
        <v>0.29621567512301128</v>
      </c>
      <c r="H21" s="235">
        <f t="shared" si="6"/>
        <v>0.20270594926193269</v>
      </c>
      <c r="I21" s="13"/>
      <c r="J21" s="221">
        <f>AVERAGE(DetailsUK!P$48:P$57)</f>
        <v>0.32304904546805158</v>
      </c>
      <c r="K21" s="221">
        <f>AVERAGE(DetailsUK!N$48:N$57)</f>
        <v>0.33309723816803899</v>
      </c>
      <c r="M21" s="219">
        <v>0.36</v>
      </c>
      <c r="N21" s="213">
        <v>0.03</v>
      </c>
      <c r="P21" s="12">
        <f t="shared" si="7"/>
        <v>1890</v>
      </c>
      <c r="Q21" s="228">
        <v>6.7568649753977565</v>
      </c>
    </row>
    <row r="22" spans="1:17">
      <c r="A22" s="238">
        <v>1900</v>
      </c>
      <c r="B22" s="221">
        <f>M22+N22-0.08</f>
        <v>0.35000000000000003</v>
      </c>
      <c r="C22" s="234">
        <f t="shared" si="3"/>
        <v>0.64999999999999991</v>
      </c>
      <c r="D22" s="235">
        <f t="shared" si="4"/>
        <v>5.1799170365898359E-2</v>
      </c>
      <c r="E22" s="235">
        <f>D22-0.005</f>
        <v>4.6799170365898361E-2</v>
      </c>
      <c r="F22" s="235">
        <v>0.03</v>
      </c>
      <c r="G22" s="235">
        <f t="shared" si="2"/>
        <v>0.3162156751230113</v>
      </c>
      <c r="H22" s="235">
        <f t="shared" si="6"/>
        <v>0.20270594926193269</v>
      </c>
      <c r="I22" s="13"/>
      <c r="J22" s="221">
        <f>AVERAGE(DetailsUK!P$58:P$67)</f>
        <v>0.35595217537300311</v>
      </c>
      <c r="K22" s="221">
        <f>AVERAGE(DetailsUK!N$58:N$67)</f>
        <v>0.36468827742751042</v>
      </c>
      <c r="M22" s="219">
        <v>0.4</v>
      </c>
      <c r="N22" s="213">
        <v>0.03</v>
      </c>
      <c r="P22" s="12">
        <v>1900</v>
      </c>
      <c r="Q22" s="228">
        <v>6.7568649753977565</v>
      </c>
    </row>
    <row r="23" spans="1:17" ht="13" thickBot="1">
      <c r="A23" s="238">
        <v>1910</v>
      </c>
      <c r="B23" s="221">
        <f>M23+N23-0.08</f>
        <v>0.36</v>
      </c>
      <c r="C23" s="234">
        <f t="shared" si="3"/>
        <v>0.64</v>
      </c>
      <c r="D23" s="235">
        <f t="shared" si="4"/>
        <v>5.2992890262751183E-2</v>
      </c>
      <c r="E23" s="235">
        <f>D23-0.01</f>
        <v>4.2992890262751181E-2</v>
      </c>
      <c r="F23" s="235">
        <v>0.03</v>
      </c>
      <c r="G23" s="235">
        <f t="shared" si="2"/>
        <v>0.29206635867282654</v>
      </c>
      <c r="H23" s="235">
        <f t="shared" si="6"/>
        <v>0.20380092398152025</v>
      </c>
      <c r="I23" s="13"/>
      <c r="J23" s="221">
        <f>AVERAGE(DetailsUK!P$68:P$71)</f>
        <v>0.37339466030758944</v>
      </c>
      <c r="K23" s="221">
        <f>AVERAGE(DetailsUK!N$68:N$71)</f>
        <v>0.38008282407181926</v>
      </c>
      <c r="M23" s="220">
        <v>0.42</v>
      </c>
      <c r="N23" s="214">
        <v>0.02</v>
      </c>
      <c r="P23" s="12">
        <v>1910</v>
      </c>
      <c r="Q23" s="222">
        <v>6.7933641327173424</v>
      </c>
    </row>
    <row r="24" spans="1:17" ht="13" thickTop="1">
      <c r="A24" s="238">
        <v>1920</v>
      </c>
      <c r="B24" s="221">
        <f>AVERAGE(DetailsUK!P$78:P$87)</f>
        <v>0.21412083527670928</v>
      </c>
      <c r="C24" s="234">
        <f t="shared" si="3"/>
        <v>0.78587916472329078</v>
      </c>
      <c r="D24" s="235">
        <f t="shared" si="4"/>
        <v>7.4420561366252996E-2</v>
      </c>
      <c r="E24" s="235">
        <f>D24-0.03</f>
        <v>4.4420561366252997E-2</v>
      </c>
      <c r="F24" s="235">
        <v>0.03</v>
      </c>
      <c r="G24" s="235">
        <f t="shared" si="2"/>
        <v>0.12780564307212378</v>
      </c>
      <c r="H24" s="235">
        <f t="shared" si="6"/>
        <v>8.6315192204585514E-2</v>
      </c>
      <c r="I24" s="13"/>
      <c r="J24" s="221">
        <f>B24</f>
        <v>0.21412083527670928</v>
      </c>
      <c r="K24" s="213">
        <f>AVERAGE(DetailsUK!N$78:N$87)</f>
        <v>0.28122803349693759</v>
      </c>
      <c r="P24" s="12">
        <v>1920</v>
      </c>
      <c r="Q24" s="223">
        <v>2.8771730734861838</v>
      </c>
    </row>
    <row r="25" spans="1:17">
      <c r="A25" s="238">
        <v>1930</v>
      </c>
      <c r="B25" s="221">
        <f>AVERAGE(DetailsUK!P$88:P$97)</f>
        <v>0.25044487934996962</v>
      </c>
      <c r="C25" s="234">
        <f t="shared" si="3"/>
        <v>0.74955512065003038</v>
      </c>
      <c r="D25" s="235">
        <f t="shared" si="4"/>
        <v>6.933915181061491E-2</v>
      </c>
      <c r="E25" s="235">
        <f>D25-0.02</f>
        <v>4.9339151810614906E-2</v>
      </c>
      <c r="F25" s="235">
        <v>0.03</v>
      </c>
      <c r="G25" s="235">
        <f t="shared" si="2"/>
        <v>0.1782072263616532</v>
      </c>
      <c r="H25" s="235">
        <f t="shared" si="6"/>
        <v>0.10835647948247464</v>
      </c>
      <c r="I25" s="13"/>
      <c r="J25" s="221">
        <f t="shared" ref="J25:J33" si="8">B25</f>
        <v>0.25044487934996962</v>
      </c>
      <c r="K25" s="213">
        <f>AVERAGE(DetailsUK!N$88:N$97)</f>
        <v>0.3022780073044028</v>
      </c>
      <c r="P25" s="12">
        <v>1930</v>
      </c>
      <c r="Q25" s="223">
        <v>3.6118826494158212</v>
      </c>
    </row>
    <row r="26" spans="1:17">
      <c r="A26" s="238">
        <v>1940</v>
      </c>
      <c r="B26" s="221">
        <f>AVERAGE(DetailsUK!P$98:P$107)</f>
        <v>0.27740880208377816</v>
      </c>
      <c r="C26" s="234">
        <f t="shared" si="3"/>
        <v>0.72259119791622184</v>
      </c>
      <c r="D26" s="235">
        <f t="shared" si="4"/>
        <v>0.10621028557535843</v>
      </c>
      <c r="E26" s="235">
        <f>D26-0.04</f>
        <v>6.6210285575358435E-2</v>
      </c>
      <c r="F26" s="235">
        <v>0.03</v>
      </c>
      <c r="G26" s="235">
        <f t="shared" si="2"/>
        <v>0.17293349610714531</v>
      </c>
      <c r="H26" s="235">
        <f t="shared" si="6"/>
        <v>7.8356479482474636E-2</v>
      </c>
      <c r="I26" s="13"/>
      <c r="J26" s="221">
        <f t="shared" si="8"/>
        <v>0.27740880208377816</v>
      </c>
      <c r="K26" s="213">
        <f>AVERAGE(DetailsUK!N$98:N$107)</f>
        <v>0.31877619856259132</v>
      </c>
      <c r="P26" s="12">
        <v>1940</v>
      </c>
      <c r="Q26" s="223">
        <v>2.6118826494158212</v>
      </c>
    </row>
    <row r="27" spans="1:17">
      <c r="A27" s="238">
        <v>1950</v>
      </c>
      <c r="B27" s="221">
        <f>AVERAGE(DetailsUK!P$108:P$117)</f>
        <v>0.26100998681284526</v>
      </c>
      <c r="C27" s="234">
        <f t="shared" si="3"/>
        <v>0.73899001318715474</v>
      </c>
      <c r="D27" s="235">
        <f t="shared" si="4"/>
        <v>0.11122937508855853</v>
      </c>
      <c r="E27" s="235">
        <f>D27-0.05</f>
        <v>6.1229375088558524E-2</v>
      </c>
      <c r="F27" s="235">
        <v>0.03</v>
      </c>
      <c r="G27" s="235">
        <f t="shared" si="2"/>
        <v>0.14368037554557234</v>
      </c>
      <c r="H27" s="235">
        <f t="shared" si="6"/>
        <v>7.0397766760363759E-2</v>
      </c>
      <c r="I27" s="13"/>
      <c r="J27" s="221">
        <f t="shared" si="8"/>
        <v>0.26100998681284526</v>
      </c>
      <c r="K27" s="213">
        <f>AVERAGE(DetailsUK!N$108:N$117)</f>
        <v>0.30040168263632311</v>
      </c>
      <c r="P27" s="12">
        <v>1950</v>
      </c>
      <c r="Q27" s="223">
        <v>2.3465922253454585</v>
      </c>
    </row>
    <row r="28" spans="1:17">
      <c r="A28" s="238">
        <v>1960</v>
      </c>
      <c r="B28" s="221">
        <f>AVERAGE(DetailsUK!P$118:P$127)</f>
        <v>0.23858390942202728</v>
      </c>
      <c r="C28" s="234">
        <f t="shared" si="3"/>
        <v>0.76141609057797277</v>
      </c>
      <c r="D28" s="235">
        <f t="shared" si="4"/>
        <v>8.4044128661258696E-2</v>
      </c>
      <c r="E28" s="235">
        <f>D28-0.03</f>
        <v>5.4044128661258697E-2</v>
      </c>
      <c r="F28" s="235">
        <v>0.03</v>
      </c>
      <c r="G28" s="235">
        <f t="shared" si="2"/>
        <v>0.15342011039557399</v>
      </c>
      <c r="H28" s="235">
        <f t="shared" si="6"/>
        <v>8.5163799026453282E-2</v>
      </c>
      <c r="I28" s="13"/>
      <c r="J28" s="221">
        <f t="shared" si="8"/>
        <v>0.23858390942202728</v>
      </c>
      <c r="K28" s="213">
        <f>AVERAGE(DetailsUK!N$118:N$127)</f>
        <v>0.27106089100991509</v>
      </c>
      <c r="P28" s="12">
        <v>1960</v>
      </c>
      <c r="Q28" s="223">
        <v>2.8387933008817763</v>
      </c>
    </row>
    <row r="29" spans="1:17">
      <c r="A29" s="238">
        <v>1970</v>
      </c>
      <c r="B29" s="221">
        <f>AVERAGE(DetailsUK!P$128:P$137)</f>
        <v>0.19558515602672544</v>
      </c>
      <c r="C29" s="234">
        <f t="shared" si="3"/>
        <v>0.80441484397327456</v>
      </c>
      <c r="D29" s="235">
        <f t="shared" si="4"/>
        <v>5.8716747590863032E-2</v>
      </c>
      <c r="E29" s="235">
        <f>D29-0.02</f>
        <v>3.8716747590863035E-2</v>
      </c>
      <c r="F29" s="235">
        <v>0.03</v>
      </c>
      <c r="G29" s="235">
        <f t="shared" si="2"/>
        <v>0.12896526849836357</v>
      </c>
      <c r="H29" s="235">
        <f t="shared" si="6"/>
        <v>9.992983129254282E-2</v>
      </c>
      <c r="I29" s="13"/>
      <c r="J29" s="221">
        <f t="shared" si="8"/>
        <v>0.19558515602672544</v>
      </c>
      <c r="K29" s="213">
        <f>AVERAGE(DetailsUK!N$128:N$137)</f>
        <v>0.22178058991885302</v>
      </c>
      <c r="P29" s="12">
        <v>1970</v>
      </c>
      <c r="Q29" s="228">
        <v>3.330994376418094</v>
      </c>
    </row>
    <row r="30" spans="1:17">
      <c r="A30" s="238">
        <v>1980</v>
      </c>
      <c r="B30" s="221">
        <f>AVERAGE(DetailsUK!P$138:P$147)</f>
        <v>0.20861710663827981</v>
      </c>
      <c r="C30" s="234">
        <f t="shared" si="3"/>
        <v>0.79138289336172019</v>
      </c>
      <c r="D30" s="235">
        <f t="shared" si="4"/>
        <v>5.2457239706875484E-2</v>
      </c>
      <c r="E30" s="235">
        <f>D30-0.02</f>
        <v>3.2457239706875488E-2</v>
      </c>
      <c r="F30" s="235">
        <v>0.03</v>
      </c>
      <c r="G30" s="235">
        <f t="shared" si="2"/>
        <v>0.12907914093363879</v>
      </c>
      <c r="H30" s="235">
        <f t="shared" si="6"/>
        <v>0.11930694855696156</v>
      </c>
      <c r="I30" s="13"/>
      <c r="J30" s="221">
        <f t="shared" si="8"/>
        <v>0.20861710663827981</v>
      </c>
      <c r="K30" s="213">
        <f>AVERAGE(DetailsUK!N$138:N$147)</f>
        <v>0.243722596475964</v>
      </c>
      <c r="P30" s="12">
        <v>1980</v>
      </c>
      <c r="Q30" s="228">
        <v>3.9768982852320516</v>
      </c>
    </row>
    <row r="31" spans="1:17">
      <c r="A31" s="238">
        <v>1990</v>
      </c>
      <c r="B31" s="221">
        <f>AVERAGE(DetailsUK!P$148:P$157)</f>
        <v>0.24418246923911716</v>
      </c>
      <c r="C31" s="234">
        <f t="shared" si="3"/>
        <v>0.75581753076088287</v>
      </c>
      <c r="D31" s="235">
        <f t="shared" si="4"/>
        <v>5.2821310319878009E-2</v>
      </c>
      <c r="E31" s="235">
        <f>D31-0.02</f>
        <v>3.2821310319878005E-2</v>
      </c>
      <c r="F31" s="235">
        <v>0.03</v>
      </c>
      <c r="G31" s="235">
        <f t="shared" si="2"/>
        <v>0.15172642535819694</v>
      </c>
      <c r="H31" s="235">
        <f t="shared" si="6"/>
        <v>0.13868406582138026</v>
      </c>
      <c r="I31" s="13"/>
      <c r="J31" s="221">
        <f t="shared" si="8"/>
        <v>0.24418246923911716</v>
      </c>
      <c r="K31" s="213">
        <f>AVERAGE(DetailsUK!N$148:N$157)</f>
        <v>0.27203770603263999</v>
      </c>
      <c r="P31" s="12">
        <v>1990</v>
      </c>
      <c r="Q31" s="228">
        <v>4.6228021940460087</v>
      </c>
    </row>
    <row r="32" spans="1:17">
      <c r="A32" s="238">
        <v>2000</v>
      </c>
      <c r="B32" s="221">
        <f>AVERAGE(DetailsUK!P$158:P$167)</f>
        <v>0.27676017525021157</v>
      </c>
      <c r="C32" s="234">
        <f t="shared" si="3"/>
        <v>0.72323982474978843</v>
      </c>
      <c r="D32" s="235">
        <f t="shared" si="4"/>
        <v>5.6204371716370258E-2</v>
      </c>
      <c r="E32" s="235">
        <f>D32-0.01</f>
        <v>4.6204371716370256E-2</v>
      </c>
      <c r="F32" s="235">
        <v>0.03</v>
      </c>
      <c r="G32" s="235">
        <f t="shared" si="2"/>
        <v>0.22751842290986798</v>
      </c>
      <c r="H32" s="235">
        <f t="shared" si="6"/>
        <v>0.14772525702103073</v>
      </c>
      <c r="I32" s="13"/>
      <c r="J32" s="221">
        <f t="shared" si="8"/>
        <v>0.27676017525021157</v>
      </c>
      <c r="K32" s="213">
        <f>AVERAGE(DetailsUK!N$158:N$167)</f>
        <v>0.29596067437213724</v>
      </c>
      <c r="P32" s="12">
        <v>2000</v>
      </c>
      <c r="Q32" s="228">
        <v>4.9241752340343581</v>
      </c>
    </row>
    <row r="33" spans="1:17" ht="13" thickBot="1">
      <c r="A33" s="239">
        <v>2010</v>
      </c>
      <c r="B33" s="233">
        <f>AVERAGE(DetailsUK!P$168:P$177)</f>
        <v>0.26634638387930859</v>
      </c>
      <c r="C33" s="236">
        <f t="shared" si="3"/>
        <v>0.73365361612069147</v>
      </c>
      <c r="D33" s="237">
        <f t="shared" si="4"/>
        <v>5.0970036044518455E-2</v>
      </c>
      <c r="E33" s="237">
        <f>D33-0.01</f>
        <v>4.0970036044518453E-2</v>
      </c>
      <c r="F33" s="237">
        <v>0.03</v>
      </c>
      <c r="G33" s="237">
        <f t="shared" si="2"/>
        <v>0.2140909011390815</v>
      </c>
      <c r="H33" s="237">
        <f t="shared" si="6"/>
        <v>0.15676644822068123</v>
      </c>
      <c r="I33" s="13"/>
      <c r="J33" s="233">
        <f t="shared" si="8"/>
        <v>0.26634638387930859</v>
      </c>
      <c r="K33" s="214">
        <f>AVERAGE(DetailsUK!N$168:N$177)</f>
        <v>0.29134843928267506</v>
      </c>
      <c r="P33" s="15">
        <v>2010</v>
      </c>
      <c r="Q33" s="229">
        <v>5.2255482740227075</v>
      </c>
    </row>
    <row r="34" spans="1:17" ht="13" thickTop="1">
      <c r="A34" s="4"/>
      <c r="D34" s="5"/>
    </row>
    <row r="35" spans="1:17">
      <c r="A35" s="1" t="s">
        <v>120</v>
      </c>
    </row>
    <row r="36" spans="1:17">
      <c r="A36" s="1" t="s">
        <v>119</v>
      </c>
    </row>
  </sheetData>
  <mergeCells count="1">
    <mergeCell ref="A4:H5"/>
  </mergeCells>
  <phoneticPr fontId="29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35"/>
  <sheetViews>
    <sheetView workbookViewId="0">
      <pane xSplit="1" ySplit="6" topLeftCell="B7" activePane="bottomRight" state="frozen"/>
      <selection pane="topRight" activeCell="B1" sqref="B1"/>
      <selection pane="bottomLeft" activeCell="A10" sqref="A10"/>
      <selection pane="bottomRight" activeCell="J21" sqref="J21"/>
    </sheetView>
  </sheetViews>
  <sheetFormatPr baseColWidth="10" defaultColWidth="10.33203125" defaultRowHeight="12" x14ac:dyDescent="0"/>
  <cols>
    <col min="1" max="1" width="10.33203125" style="2" customWidth="1"/>
    <col min="2" max="4" width="9.6640625" style="2" customWidth="1"/>
    <col min="5" max="5" width="12.6640625" style="2" customWidth="1"/>
    <col min="6" max="6" width="10.33203125" style="2" customWidth="1"/>
    <col min="7" max="7" width="12.6640625" style="2" customWidth="1"/>
    <col min="8" max="16384" width="10.33203125" style="2"/>
  </cols>
  <sheetData>
    <row r="1" spans="1:16" ht="13" thickBot="1"/>
    <row r="2" spans="1:16" ht="19.75" customHeight="1" thickTop="1">
      <c r="A2" s="260" t="s">
        <v>127</v>
      </c>
      <c r="B2" s="261"/>
      <c r="C2" s="261"/>
      <c r="D2" s="261"/>
      <c r="E2" s="261"/>
      <c r="F2" s="261"/>
      <c r="G2" s="261"/>
      <c r="H2" s="261"/>
      <c r="I2" s="266"/>
    </row>
    <row r="3" spans="1:16" ht="19.75" customHeight="1" thickBot="1">
      <c r="A3" s="263"/>
      <c r="B3" s="264"/>
      <c r="C3" s="264"/>
      <c r="D3" s="264"/>
      <c r="E3" s="264"/>
      <c r="F3" s="264"/>
      <c r="G3" s="264"/>
      <c r="H3" s="264"/>
      <c r="I3" s="267"/>
    </row>
    <row r="4" spans="1:16" ht="13" thickTop="1">
      <c r="A4" s="6"/>
      <c r="B4" s="7"/>
      <c r="C4" s="7"/>
      <c r="D4" s="7"/>
      <c r="E4" s="7"/>
      <c r="F4" s="7"/>
      <c r="G4" s="7"/>
      <c r="H4" s="7"/>
      <c r="I4" s="8"/>
    </row>
    <row r="5" spans="1:16" ht="13" thickBot="1">
      <c r="A5" s="6"/>
      <c r="B5" s="9"/>
      <c r="C5" s="9"/>
      <c r="D5" s="9"/>
      <c r="E5" s="7"/>
      <c r="F5" s="7"/>
      <c r="G5" s="7"/>
      <c r="H5" s="7"/>
      <c r="I5" s="8"/>
    </row>
    <row r="6" spans="1:16" ht="62" thickTop="1" thickBot="1">
      <c r="A6" s="6"/>
      <c r="B6" s="240" t="s">
        <v>132</v>
      </c>
      <c r="C6" s="240" t="s">
        <v>133</v>
      </c>
      <c r="D6" s="240" t="s">
        <v>129</v>
      </c>
      <c r="E6" s="240" t="s">
        <v>131</v>
      </c>
      <c r="F6" s="240" t="s">
        <v>130</v>
      </c>
      <c r="G6" s="240" t="s">
        <v>143</v>
      </c>
      <c r="H6" s="258" t="s">
        <v>142</v>
      </c>
      <c r="I6" s="259" t="s">
        <v>144</v>
      </c>
      <c r="J6" s="10"/>
      <c r="K6" s="10"/>
      <c r="L6" s="3"/>
      <c r="M6" s="3"/>
      <c r="N6" s="3"/>
      <c r="O6" s="3"/>
      <c r="P6" s="3"/>
    </row>
    <row r="7" spans="1:16" ht="13" thickTop="1">
      <c r="A7" s="12">
        <f t="shared" ref="A7:A14" si="0">A8-10</f>
        <v>1820</v>
      </c>
      <c r="B7" s="241">
        <v>0.30015489389482197</v>
      </c>
      <c r="C7" s="241">
        <v>0.69984510610517803</v>
      </c>
      <c r="D7" s="242">
        <v>5.8348179991208615E-2</v>
      </c>
      <c r="E7" s="243">
        <f>D7-0.01</f>
        <v>4.8348179991208613E-2</v>
      </c>
      <c r="F7" s="243">
        <v>0.03</v>
      </c>
      <c r="G7" s="244">
        <f t="shared" ref="G7:G26" si="1">$B7*E7/$D7</f>
        <v>0.24871286195140116</v>
      </c>
      <c r="H7" s="244">
        <f t="shared" ref="H7:H26" si="2">$B7*F7/$D7</f>
        <v>0.15432609583026238</v>
      </c>
      <c r="I7" s="213">
        <v>0.32015489389482199</v>
      </c>
    </row>
    <row r="8" spans="1:16">
      <c r="A8" s="12">
        <f t="shared" si="0"/>
        <v>1830</v>
      </c>
      <c r="B8" s="228">
        <v>0.34634090420454067</v>
      </c>
      <c r="C8" s="228">
        <v>0.65365909579545933</v>
      </c>
      <c r="D8" s="245">
        <v>6.196422183162336E-2</v>
      </c>
      <c r="E8" s="235">
        <f>D8-0.01</f>
        <v>5.1964221831623358E-2</v>
      </c>
      <c r="F8" s="235">
        <v>0.03</v>
      </c>
      <c r="G8" s="221">
        <f t="shared" si="1"/>
        <v>0.29044721362521575</v>
      </c>
      <c r="H8" s="221">
        <f t="shared" si="2"/>
        <v>0.16768107173797478</v>
      </c>
      <c r="I8" s="213">
        <v>0.36634090420454068</v>
      </c>
    </row>
    <row r="9" spans="1:16">
      <c r="A9" s="12">
        <f t="shared" si="0"/>
        <v>1840</v>
      </c>
      <c r="B9" s="228">
        <v>0.36596886780048177</v>
      </c>
      <c r="C9" s="228">
        <v>0.63403113219951823</v>
      </c>
      <c r="D9" s="245">
        <v>6.6878191068281675E-2</v>
      </c>
      <c r="E9" s="235">
        <f>D9-0.01</f>
        <v>5.6878191068281674E-2</v>
      </c>
      <c r="F9" s="235">
        <v>0.03</v>
      </c>
      <c r="G9" s="221">
        <f t="shared" si="1"/>
        <v>0.31124716227067267</v>
      </c>
      <c r="H9" s="221">
        <f t="shared" si="2"/>
        <v>0.16416511658942723</v>
      </c>
      <c r="I9" s="213">
        <v>0.38596886780048179</v>
      </c>
    </row>
    <row r="10" spans="1:16">
      <c r="A10" s="12">
        <f t="shared" si="0"/>
        <v>1850</v>
      </c>
      <c r="B10" s="228">
        <v>0.43261277397857301</v>
      </c>
      <c r="C10" s="228">
        <v>0.56738722602142699</v>
      </c>
      <c r="D10" s="245">
        <v>7.4060497130486999E-2</v>
      </c>
      <c r="E10" s="235">
        <f>D10-0.013</f>
        <v>6.1060497130487001E-2</v>
      </c>
      <c r="F10" s="235">
        <v>0.03</v>
      </c>
      <c r="G10" s="221">
        <f t="shared" si="1"/>
        <v>0.35667531366403316</v>
      </c>
      <c r="H10" s="221">
        <f t="shared" si="2"/>
        <v>0.17524029303355351</v>
      </c>
      <c r="I10" s="213">
        <v>0.46261277397857326</v>
      </c>
    </row>
    <row r="11" spans="1:16">
      <c r="A11" s="12">
        <f t="shared" si="0"/>
        <v>1860</v>
      </c>
      <c r="B11" s="228">
        <v>0.43366142974815203</v>
      </c>
      <c r="C11" s="228">
        <v>0.56633857025184797</v>
      </c>
      <c r="D11" s="245">
        <v>7.1304809953739598E-2</v>
      </c>
      <c r="E11" s="235">
        <f>D11-0.013</f>
        <v>5.83048099537396E-2</v>
      </c>
      <c r="F11" s="235">
        <v>0.03</v>
      </c>
      <c r="G11" s="221">
        <f t="shared" si="1"/>
        <v>0.354598059543765</v>
      </c>
      <c r="H11" s="221">
        <f t="shared" si="2"/>
        <v>0.18245393124089318</v>
      </c>
      <c r="I11" s="213">
        <v>0.46366142974815172</v>
      </c>
    </row>
    <row r="12" spans="1:16">
      <c r="A12" s="12">
        <f t="shared" si="0"/>
        <v>1870</v>
      </c>
      <c r="B12" s="228">
        <v>0.41626490472361966</v>
      </c>
      <c r="C12" s="228">
        <v>0.58373509527638034</v>
      </c>
      <c r="D12" s="245">
        <v>6.7767210530884178E-2</v>
      </c>
      <c r="E12" s="235">
        <f>D12-0.01</f>
        <v>5.7767210530884176E-2</v>
      </c>
      <c r="F12" s="235">
        <v>0.03</v>
      </c>
      <c r="G12" s="221">
        <f t="shared" si="1"/>
        <v>0.35483919434501238</v>
      </c>
      <c r="H12" s="221">
        <f t="shared" si="2"/>
        <v>0.18427713113582181</v>
      </c>
      <c r="I12" s="213">
        <v>0.43626490472361967</v>
      </c>
    </row>
    <row r="13" spans="1:16">
      <c r="A13" s="12">
        <f t="shared" si="0"/>
        <v>1880</v>
      </c>
      <c r="B13" s="228">
        <v>0.29879843966349606</v>
      </c>
      <c r="C13" s="228">
        <v>0.70120156033650394</v>
      </c>
      <c r="D13" s="245">
        <v>4.5384597888712186E-2</v>
      </c>
      <c r="E13" s="235">
        <f>D13-0.005</f>
        <v>4.0384597888712188E-2</v>
      </c>
      <c r="F13" s="235">
        <v>0.03</v>
      </c>
      <c r="G13" s="221">
        <f t="shared" si="1"/>
        <v>0.2658799548070056</v>
      </c>
      <c r="H13" s="221">
        <f t="shared" si="2"/>
        <v>0.19751090913894268</v>
      </c>
      <c r="I13" s="213">
        <v>0.31879843966349608</v>
      </c>
    </row>
    <row r="14" spans="1:16">
      <c r="A14" s="12">
        <f t="shared" si="0"/>
        <v>1890</v>
      </c>
      <c r="B14" s="228">
        <v>0.25625791735405745</v>
      </c>
      <c r="C14" s="228">
        <v>0.74374208264594255</v>
      </c>
      <c r="D14" s="245">
        <v>4.0981816628027627E-2</v>
      </c>
      <c r="E14" s="235">
        <f>D14-0.005</f>
        <v>3.598181662802763E-2</v>
      </c>
      <c r="F14" s="235">
        <v>0.03</v>
      </c>
      <c r="G14" s="221">
        <f t="shared" si="1"/>
        <v>0.22499308596798348</v>
      </c>
      <c r="H14" s="221">
        <f t="shared" si="2"/>
        <v>0.18758898831644394</v>
      </c>
      <c r="I14" s="213">
        <v>0.27625791735405747</v>
      </c>
    </row>
    <row r="15" spans="1:16">
      <c r="A15" s="12">
        <v>1900</v>
      </c>
      <c r="B15" s="228">
        <v>0.26055683261962781</v>
      </c>
      <c r="C15" s="228">
        <v>0.73944316738037219</v>
      </c>
      <c r="D15" s="245">
        <v>4.2237471804013285E-2</v>
      </c>
      <c r="E15" s="235">
        <f>D15-0.005</f>
        <v>3.7237471804013288E-2</v>
      </c>
      <c r="F15" s="235">
        <v>0.03</v>
      </c>
      <c r="G15" s="221">
        <f t="shared" si="1"/>
        <v>0.22971255838978738</v>
      </c>
      <c r="H15" s="221">
        <f t="shared" si="2"/>
        <v>0.1850656453790426</v>
      </c>
      <c r="I15" s="213">
        <v>0.28429695336371164</v>
      </c>
    </row>
    <row r="16" spans="1:16">
      <c r="A16" s="12">
        <v>1910</v>
      </c>
      <c r="B16" s="228">
        <v>0.34349975398358917</v>
      </c>
      <c r="C16" s="228">
        <v>0.65650024601641088</v>
      </c>
      <c r="D16" s="245">
        <v>5.5779653141101539E-2</v>
      </c>
      <c r="E16" s="235">
        <f>D16-0.01</f>
        <v>4.5779653141101537E-2</v>
      </c>
      <c r="F16" s="235">
        <v>0.03</v>
      </c>
      <c r="G16" s="221">
        <f t="shared" si="1"/>
        <v>0.28191820324954925</v>
      </c>
      <c r="H16" s="221">
        <f t="shared" si="2"/>
        <v>0.18474465220211966</v>
      </c>
      <c r="I16" s="213">
        <v>0.36373223143118405</v>
      </c>
    </row>
    <row r="17" spans="1:9">
      <c r="A17" s="12">
        <v>1920</v>
      </c>
      <c r="B17" s="228">
        <v>0.29088045232642812</v>
      </c>
      <c r="C17" s="228">
        <v>0.70911954767357177</v>
      </c>
      <c r="D17" s="245">
        <v>9.7618576165295151E-2</v>
      </c>
      <c r="E17" s="235">
        <f>D17-0.03</f>
        <v>6.7618576165295152E-2</v>
      </c>
      <c r="F17" s="235">
        <v>0.03</v>
      </c>
      <c r="G17" s="221">
        <f t="shared" si="1"/>
        <v>0.20148749134924054</v>
      </c>
      <c r="H17" s="221">
        <f t="shared" si="2"/>
        <v>8.9392960977187588E-2</v>
      </c>
      <c r="I17" s="213">
        <v>0.34655864404177478</v>
      </c>
    </row>
    <row r="18" spans="1:9">
      <c r="A18" s="12">
        <v>1930</v>
      </c>
      <c r="B18" s="228">
        <v>0.27831153191946179</v>
      </c>
      <c r="C18" s="228">
        <v>0.72168846808053799</v>
      </c>
      <c r="D18" s="245">
        <v>8.250576894943884E-2</v>
      </c>
      <c r="E18" s="235">
        <f>D18-0.02</f>
        <v>6.2505768949438836E-2</v>
      </c>
      <c r="F18" s="235">
        <v>0.03</v>
      </c>
      <c r="G18" s="221">
        <f t="shared" si="1"/>
        <v>0.21084678722021133</v>
      </c>
      <c r="H18" s="221">
        <f t="shared" si="2"/>
        <v>0.10119711704887566</v>
      </c>
      <c r="I18" s="213">
        <v>0.32517029929308194</v>
      </c>
    </row>
    <row r="19" spans="1:9">
      <c r="A19" s="12">
        <v>1940</v>
      </c>
      <c r="B19" s="228">
        <v>0.14199680430866188</v>
      </c>
      <c r="C19" s="228">
        <v>0.85800319569133809</v>
      </c>
      <c r="D19" s="245">
        <v>6.4229696389779545E-2</v>
      </c>
      <c r="E19" s="235">
        <f>D19-0.01</f>
        <v>5.4229696389779543E-2</v>
      </c>
      <c r="F19" s="235">
        <v>0.03</v>
      </c>
      <c r="G19" s="221">
        <f t="shared" si="1"/>
        <v>0.11988914814803632</v>
      </c>
      <c r="H19" s="221">
        <f t="shared" si="2"/>
        <v>6.6322968481876673E-2</v>
      </c>
      <c r="I19" s="213">
        <v>0.14243192744528826</v>
      </c>
    </row>
    <row r="20" spans="1:9">
      <c r="A20" s="12">
        <v>1950</v>
      </c>
      <c r="B20" s="228">
        <v>0.2309950066646827</v>
      </c>
      <c r="C20" s="228">
        <v>0.76900499333531736</v>
      </c>
      <c r="D20" s="245">
        <v>0.10900020916700619</v>
      </c>
      <c r="E20" s="235">
        <f>D20-0.04</f>
        <v>6.9000209167006193E-2</v>
      </c>
      <c r="F20" s="235">
        <v>0.03</v>
      </c>
      <c r="G20" s="221">
        <f t="shared" si="1"/>
        <v>0.1462263595474059</v>
      </c>
      <c r="H20" s="221">
        <f t="shared" si="2"/>
        <v>6.3576485337957594E-2</v>
      </c>
      <c r="I20" s="213">
        <v>0.23344283159534851</v>
      </c>
    </row>
    <row r="21" spans="1:9">
      <c r="A21" s="12">
        <v>1960</v>
      </c>
      <c r="B21" s="228">
        <v>0.23047528055307262</v>
      </c>
      <c r="C21" s="228">
        <v>0.76952471944692735</v>
      </c>
      <c r="D21" s="245">
        <v>8.6742157746354714E-2</v>
      </c>
      <c r="E21" s="235">
        <f>D21-0.03</f>
        <v>5.6742157746354716E-2</v>
      </c>
      <c r="F21" s="235">
        <v>0.03</v>
      </c>
      <c r="G21" s="221">
        <f t="shared" si="1"/>
        <v>0.15076480762697406</v>
      </c>
      <c r="H21" s="221">
        <f t="shared" si="2"/>
        <v>7.9710472926098563E-2</v>
      </c>
      <c r="I21" s="213">
        <v>0.22923279308788183</v>
      </c>
    </row>
    <row r="22" spans="1:9">
      <c r="A22" s="12">
        <v>1970</v>
      </c>
      <c r="B22" s="228">
        <v>0.21337571383338019</v>
      </c>
      <c r="C22" s="228">
        <v>0.78662428616661983</v>
      </c>
      <c r="D22" s="245">
        <v>7.3068895640337569E-2</v>
      </c>
      <c r="E22" s="235">
        <f>D22-0.02</f>
        <v>5.3068895640337566E-2</v>
      </c>
      <c r="F22" s="235">
        <v>0.03</v>
      </c>
      <c r="G22" s="221">
        <f t="shared" si="1"/>
        <v>0.15497173442094564</v>
      </c>
      <c r="H22" s="221">
        <f t="shared" si="2"/>
        <v>8.7605969118651816E-2</v>
      </c>
      <c r="I22" s="213">
        <v>0.20857020437515389</v>
      </c>
    </row>
    <row r="23" spans="1:9">
      <c r="A23" s="12">
        <v>1980</v>
      </c>
      <c r="B23" s="228">
        <v>0.19067950903054132</v>
      </c>
      <c r="C23" s="228">
        <v>0.80932049096945879</v>
      </c>
      <c r="D23" s="245">
        <v>6.7146573251555083E-2</v>
      </c>
      <c r="E23" s="235">
        <f>D23-0.02</f>
        <v>4.7146573251555079E-2</v>
      </c>
      <c r="F23" s="235">
        <v>0.03</v>
      </c>
      <c r="G23" s="221">
        <f t="shared" si="1"/>
        <v>0.13388450079797293</v>
      </c>
      <c r="H23" s="221">
        <f t="shared" si="2"/>
        <v>8.519251234885257E-2</v>
      </c>
      <c r="I23" s="213">
        <v>0.20250210833352861</v>
      </c>
    </row>
    <row r="24" spans="1:9">
      <c r="A24" s="12">
        <v>1990</v>
      </c>
      <c r="B24" s="228">
        <v>0.23872322754854922</v>
      </c>
      <c r="C24" s="228">
        <v>0.76127677245145087</v>
      </c>
      <c r="D24" s="245">
        <v>8.1149465724726297E-2</v>
      </c>
      <c r="E24" s="235">
        <f>D24-0.02</f>
        <v>6.1149465724726293E-2</v>
      </c>
      <c r="F24" s="235">
        <v>0.03</v>
      </c>
      <c r="G24" s="221">
        <f t="shared" si="1"/>
        <v>0.17988778718758819</v>
      </c>
      <c r="H24" s="221">
        <f t="shared" si="2"/>
        <v>8.8253160541441528E-2</v>
      </c>
      <c r="I24" s="213">
        <v>0.2659999232757646</v>
      </c>
    </row>
    <row r="25" spans="1:9">
      <c r="A25" s="12">
        <v>2000</v>
      </c>
      <c r="B25" s="228">
        <f>23.5795676387538%+0.01</f>
        <v>0.24579567638753802</v>
      </c>
      <c r="C25" s="228">
        <f>76.4204323612462%-0.01</f>
        <v>0.75420432361246204</v>
      </c>
      <c r="D25" s="245">
        <v>5.9414659532812206E-2</v>
      </c>
      <c r="E25" s="235">
        <f>D25-0.01</f>
        <v>4.9414659532812204E-2</v>
      </c>
      <c r="F25" s="235">
        <v>0.03</v>
      </c>
      <c r="G25" s="221">
        <f t="shared" si="1"/>
        <v>0.20442614261922695</v>
      </c>
      <c r="H25" s="221">
        <f t="shared" si="2"/>
        <v>0.12410860130493323</v>
      </c>
      <c r="I25" s="213">
        <f>26.3032574010085%+0.01</f>
        <v>0.27303257401008502</v>
      </c>
    </row>
    <row r="26" spans="1:9" ht="13" thickBot="1">
      <c r="A26" s="15">
        <v>2010</v>
      </c>
      <c r="B26" s="229">
        <f>23.5795676387538%+0.024</f>
        <v>0.25979567638753803</v>
      </c>
      <c r="C26" s="229">
        <f>76.4204323612462%-0.024</f>
        <v>0.74020432361246202</v>
      </c>
      <c r="D26" s="246">
        <v>4.6741420037002469E-2</v>
      </c>
      <c r="E26" s="237">
        <f>D26-0.01</f>
        <v>3.6741420037002467E-2</v>
      </c>
      <c r="F26" s="237">
        <v>0.03</v>
      </c>
      <c r="G26" s="233">
        <f t="shared" si="1"/>
        <v>0.20421420792083916</v>
      </c>
      <c r="H26" s="233">
        <f t="shared" si="2"/>
        <v>0.16674440540009666</v>
      </c>
      <c r="I26" s="214">
        <f>26.3032574010085%+0.024</f>
        <v>0.28703257401008503</v>
      </c>
    </row>
    <row r="27" spans="1:9" ht="13" thickTop="1">
      <c r="A27" s="4"/>
      <c r="D27" s="5"/>
    </row>
    <row r="28" spans="1:9">
      <c r="A28" s="1" t="s">
        <v>0</v>
      </c>
    </row>
    <row r="29" spans="1:9" ht="13" thickBot="1"/>
    <row r="30" spans="1:9" ht="13" thickTop="1">
      <c r="A30" s="207" t="s">
        <v>103</v>
      </c>
      <c r="B30" s="208"/>
      <c r="C30" s="208"/>
      <c r="D30" s="208"/>
      <c r="E30" s="209">
        <v>5.0999999999999997E-2</v>
      </c>
    </row>
    <row r="31" spans="1:9">
      <c r="A31" s="210" t="s">
        <v>100</v>
      </c>
      <c r="B31" s="7"/>
      <c r="C31" s="7"/>
      <c r="D31" s="7"/>
      <c r="E31" s="14">
        <f>AVERAGE(E7:E16)</f>
        <v>4.9370664996807909E-2</v>
      </c>
    </row>
    <row r="32" spans="1:9">
      <c r="A32" s="210" t="s">
        <v>101</v>
      </c>
      <c r="B32" s="7"/>
      <c r="C32" s="7"/>
      <c r="D32" s="7"/>
      <c r="E32" s="14">
        <f>AVERAGE(E17:E19)-0.01</f>
        <v>5.1451347168171166E-2</v>
      </c>
    </row>
    <row r="33" spans="1:5">
      <c r="A33" s="210" t="s">
        <v>102</v>
      </c>
      <c r="B33" s="7"/>
      <c r="C33" s="7"/>
      <c r="D33" s="7"/>
      <c r="E33" s="14">
        <f>AVERAGE(E20:E26)</f>
        <v>5.3323340157113507E-2</v>
      </c>
    </row>
    <row r="34" spans="1:5" ht="13" thickBot="1">
      <c r="A34" s="211" t="s">
        <v>104</v>
      </c>
      <c r="B34" s="212"/>
      <c r="C34" s="212"/>
      <c r="D34" s="212"/>
      <c r="E34" s="16">
        <f>AVERAGE(E25:E26)</f>
        <v>4.3078039784907332E-2</v>
      </c>
    </row>
    <row r="35" spans="1:5" ht="13" thickTop="1">
      <c r="A35" s="146" t="s">
        <v>128</v>
      </c>
    </row>
  </sheetData>
  <mergeCells count="1">
    <mergeCell ref="A2:I3"/>
  </mergeCells>
  <phoneticPr fontId="29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57"/>
  <sheetViews>
    <sheetView workbookViewId="0">
      <pane xSplit="1" ySplit="4" topLeftCell="B5" activePane="bottomRight" state="frozen"/>
      <selection pane="topRight" activeCell="B1" sqref="B1"/>
      <selection pane="bottomLeft" activeCell="A3" sqref="A3"/>
      <selection pane="bottomRight" activeCell="L3" sqref="L3"/>
    </sheetView>
  </sheetViews>
  <sheetFormatPr baseColWidth="10" defaultColWidth="13.1640625" defaultRowHeight="15" customHeight="1" x14ac:dyDescent="0"/>
  <cols>
    <col min="1" max="16384" width="13.1640625" style="132"/>
  </cols>
  <sheetData>
    <row r="1" spans="1:11" ht="15" customHeight="1">
      <c r="A1" s="131"/>
    </row>
    <row r="2" spans="1:11" ht="15" customHeight="1" thickBot="1"/>
    <row r="3" spans="1:11" ht="34.75" customHeight="1" thickTop="1" thickBot="1">
      <c r="A3" s="268" t="s">
        <v>140</v>
      </c>
      <c r="B3" s="269"/>
      <c r="C3" s="269"/>
      <c r="D3" s="269"/>
      <c r="E3" s="269"/>
      <c r="F3" s="269"/>
      <c r="G3" s="269"/>
      <c r="H3" s="269"/>
      <c r="I3" s="270"/>
    </row>
    <row r="4" spans="1:11" ht="31" customHeight="1" thickTop="1">
      <c r="A4" s="133"/>
      <c r="B4" s="134" t="s">
        <v>121</v>
      </c>
      <c r="C4" s="134" t="s">
        <v>122</v>
      </c>
      <c r="D4" s="134" t="s">
        <v>123</v>
      </c>
      <c r="E4" s="134" t="s">
        <v>93</v>
      </c>
      <c r="F4" s="134" t="s">
        <v>124</v>
      </c>
      <c r="G4" s="134" t="s">
        <v>125</v>
      </c>
      <c r="H4" s="134" t="s">
        <v>94</v>
      </c>
      <c r="I4" s="247" t="s">
        <v>126</v>
      </c>
      <c r="K4" s="135" t="s">
        <v>95</v>
      </c>
    </row>
    <row r="5" spans="1:11" ht="15" customHeight="1">
      <c r="A5" s="136">
        <v>1970</v>
      </c>
      <c r="B5" s="137">
        <v>0.20538813189278027</v>
      </c>
      <c r="C5" s="137">
        <v>0.36089789660987975</v>
      </c>
      <c r="D5" s="137">
        <v>0.23439047233606825</v>
      </c>
      <c r="E5" s="137">
        <v>0.23648566789272221</v>
      </c>
      <c r="F5" s="137">
        <v>0.22886121893444106</v>
      </c>
      <c r="G5" s="137">
        <v>0.28697012912098713</v>
      </c>
      <c r="H5" s="137">
        <v>0.21234310876793577</v>
      </c>
      <c r="I5" s="138">
        <v>0.23155924776337419</v>
      </c>
      <c r="K5" s="139">
        <f t="shared" ref="K5:K45" si="0">AVERAGE(D5:G5)</f>
        <v>0.24667687207105465</v>
      </c>
    </row>
    <row r="6" spans="1:11" ht="15" customHeight="1">
      <c r="A6" s="136">
        <v>1971</v>
      </c>
      <c r="B6" s="137">
        <v>0.21479587617932749</v>
      </c>
      <c r="C6" s="137">
        <v>0.32373584515988374</v>
      </c>
      <c r="D6" s="137">
        <v>0.22175111586133886</v>
      </c>
      <c r="E6" s="137">
        <v>0.23516612606256068</v>
      </c>
      <c r="F6" s="137">
        <v>0.21028827224001975</v>
      </c>
      <c r="G6" s="137">
        <v>0.25893027420640363</v>
      </c>
      <c r="H6" s="137">
        <v>0.2095808218801917</v>
      </c>
      <c r="I6" s="138">
        <v>0.21880371545682931</v>
      </c>
      <c r="K6" s="139">
        <f t="shared" si="0"/>
        <v>0.23153394709258074</v>
      </c>
    </row>
    <row r="7" spans="1:11" ht="15" customHeight="1">
      <c r="A7" s="136">
        <v>1972</v>
      </c>
      <c r="B7" s="137">
        <v>0.21730791331607516</v>
      </c>
      <c r="C7" s="137">
        <v>0.31878039862653806</v>
      </c>
      <c r="D7" s="137">
        <v>0.21303577288101144</v>
      </c>
      <c r="E7" s="137">
        <v>0.22810649273527986</v>
      </c>
      <c r="F7" s="137">
        <v>0.21670621035677437</v>
      </c>
      <c r="G7" s="137">
        <v>0.26077105479822515</v>
      </c>
      <c r="H7" s="137">
        <v>0.2206964376775698</v>
      </c>
      <c r="I7" s="138">
        <v>0.21398216628891803</v>
      </c>
      <c r="K7" s="139">
        <f t="shared" si="0"/>
        <v>0.22965488269282272</v>
      </c>
    </row>
    <row r="8" spans="1:11" ht="15" customHeight="1">
      <c r="A8" s="136">
        <v>1973</v>
      </c>
      <c r="B8" s="137">
        <v>0.21266626252439044</v>
      </c>
      <c r="C8" s="137">
        <v>0.30112814154953554</v>
      </c>
      <c r="D8" s="137">
        <v>0.20443206679102063</v>
      </c>
      <c r="E8" s="137">
        <v>0.23811185411077593</v>
      </c>
      <c r="F8" s="137">
        <v>0.21568589793060042</v>
      </c>
      <c r="G8" s="137">
        <v>0.26532457506266827</v>
      </c>
      <c r="H8" s="137">
        <v>0.24493120370465235</v>
      </c>
      <c r="I8" s="138">
        <v>0.22165893788152691</v>
      </c>
      <c r="K8" s="139">
        <f t="shared" si="0"/>
        <v>0.2308885984737663</v>
      </c>
    </row>
    <row r="9" spans="1:11" ht="15" customHeight="1">
      <c r="A9" s="136">
        <v>1974</v>
      </c>
      <c r="B9" s="137">
        <v>0.19931143297782816</v>
      </c>
      <c r="C9" s="137">
        <v>0.26110905613551622</v>
      </c>
      <c r="D9" s="137">
        <v>0.18961485853775914</v>
      </c>
      <c r="E9" s="137">
        <v>0.23343555067026714</v>
      </c>
      <c r="F9" s="137">
        <v>0.22514582161171029</v>
      </c>
      <c r="G9" s="137">
        <v>0.266030399631494</v>
      </c>
      <c r="H9" s="137">
        <v>0.25150702426564492</v>
      </c>
      <c r="I9" s="138">
        <v>0.20220157193104349</v>
      </c>
      <c r="K9" s="139">
        <f t="shared" si="0"/>
        <v>0.22855665761280763</v>
      </c>
    </row>
    <row r="10" spans="1:11" ht="15" customHeight="1">
      <c r="A10" s="136">
        <v>1975</v>
      </c>
      <c r="B10" s="137">
        <v>0.21280907018057846</v>
      </c>
      <c r="C10" s="137">
        <v>0.23241539920377538</v>
      </c>
      <c r="D10" s="137">
        <v>0.19141611824332563</v>
      </c>
      <c r="E10" s="137">
        <v>0.18475748344970258</v>
      </c>
      <c r="F10" s="137">
        <v>0.17098444513256392</v>
      </c>
      <c r="G10" s="137">
        <v>0.2366561250860226</v>
      </c>
      <c r="H10" s="137">
        <v>0.24082060274624029</v>
      </c>
      <c r="I10" s="138">
        <v>0.17027559055118108</v>
      </c>
      <c r="K10" s="139">
        <f t="shared" si="0"/>
        <v>0.19595354297790368</v>
      </c>
    </row>
    <row r="11" spans="1:11" ht="15" customHeight="1">
      <c r="A11" s="136">
        <v>1976</v>
      </c>
      <c r="B11" s="137">
        <v>0.21424958791978646</v>
      </c>
      <c r="C11" s="137">
        <v>0.23750706401311433</v>
      </c>
      <c r="D11" s="137">
        <v>0.19969458495538067</v>
      </c>
      <c r="E11" s="137">
        <v>0.17714205487057744</v>
      </c>
      <c r="F11" s="137">
        <v>0.1374648550253359</v>
      </c>
      <c r="G11" s="137">
        <v>0.25115882515478882</v>
      </c>
      <c r="H11" s="137">
        <v>0.23120064117601058</v>
      </c>
      <c r="I11" s="138">
        <v>0.16819288922629214</v>
      </c>
      <c r="K11" s="139">
        <f t="shared" si="0"/>
        <v>0.19136508000152072</v>
      </c>
    </row>
    <row r="12" spans="1:11" ht="15" customHeight="1">
      <c r="A12" s="136">
        <v>1977</v>
      </c>
      <c r="B12" s="137">
        <v>0.22215831673864292</v>
      </c>
      <c r="C12" s="137">
        <v>0.24066890950182812</v>
      </c>
      <c r="D12" s="137">
        <v>0.19653562144528536</v>
      </c>
      <c r="E12" s="137">
        <v>0.1792558013940416</v>
      </c>
      <c r="F12" s="137">
        <v>0.16038406519778681</v>
      </c>
      <c r="G12" s="137">
        <v>0.24258458353384532</v>
      </c>
      <c r="H12" s="137">
        <v>0.21923201167715536</v>
      </c>
      <c r="I12" s="138">
        <v>0.18252040886327775</v>
      </c>
      <c r="K12" s="139">
        <f t="shared" si="0"/>
        <v>0.19469001789273976</v>
      </c>
    </row>
    <row r="13" spans="1:11" ht="15" customHeight="1">
      <c r="A13" s="136">
        <v>1978</v>
      </c>
      <c r="B13" s="137">
        <v>0.22161522345166135</v>
      </c>
      <c r="C13" s="137">
        <v>0.26009723823227821</v>
      </c>
      <c r="D13" s="137">
        <v>0.19964838754394357</v>
      </c>
      <c r="E13" s="137">
        <v>0.16410348712472966</v>
      </c>
      <c r="F13" s="137">
        <v>0.19448443052391853</v>
      </c>
      <c r="G13" s="137">
        <v>0.25500592076163142</v>
      </c>
      <c r="H13" s="137">
        <v>0.23574620677772637</v>
      </c>
      <c r="I13" s="138">
        <v>0.17999696559746123</v>
      </c>
      <c r="K13" s="139">
        <f t="shared" si="0"/>
        <v>0.20331055648855578</v>
      </c>
    </row>
    <row r="14" spans="1:11" ht="15" customHeight="1">
      <c r="A14" s="136">
        <v>1979</v>
      </c>
      <c r="B14" s="137">
        <v>0.21243927539904298</v>
      </c>
      <c r="C14" s="137">
        <v>0.25884875038765798</v>
      </c>
      <c r="D14" s="137">
        <v>0.20124387233524871</v>
      </c>
      <c r="E14" s="137">
        <v>0.16800624239682768</v>
      </c>
      <c r="F14" s="137">
        <v>0.19584634331410319</v>
      </c>
      <c r="G14" s="137">
        <v>0.27379660210646112</v>
      </c>
      <c r="H14" s="137">
        <v>0.25386352138801971</v>
      </c>
      <c r="I14" s="138">
        <v>0.19859351453926444</v>
      </c>
      <c r="K14" s="139">
        <f t="shared" si="0"/>
        <v>0.20972326503816019</v>
      </c>
    </row>
    <row r="15" spans="1:11" ht="15" customHeight="1">
      <c r="A15" s="136">
        <v>1980</v>
      </c>
      <c r="B15" s="137">
        <v>0.20306914906910287</v>
      </c>
      <c r="C15" s="137">
        <v>0.27038471818379889</v>
      </c>
      <c r="D15" s="140">
        <v>0.18521093339093991</v>
      </c>
      <c r="E15" s="137">
        <v>0.15819078785051824</v>
      </c>
      <c r="F15" s="137">
        <v>0.1835142619751747</v>
      </c>
      <c r="G15" s="140">
        <v>0.28142651709399402</v>
      </c>
      <c r="H15" s="137">
        <v>0.2597926959056821</v>
      </c>
      <c r="I15" s="248">
        <v>0.20679836930170883</v>
      </c>
      <c r="K15" s="139">
        <f t="shared" si="0"/>
        <v>0.20208562507765673</v>
      </c>
    </row>
    <row r="16" spans="1:11" ht="15" customHeight="1">
      <c r="A16" s="136">
        <v>1981</v>
      </c>
      <c r="B16" s="137">
        <v>0.21715903397799402</v>
      </c>
      <c r="C16" s="137">
        <v>0.26168186752025285</v>
      </c>
      <c r="D16" s="140">
        <v>0.18088556817896076</v>
      </c>
      <c r="E16" s="137">
        <v>0.15631265272596939</v>
      </c>
      <c r="F16" s="137">
        <v>0.15623693223875768</v>
      </c>
      <c r="G16" s="140">
        <v>0.25805308785923259</v>
      </c>
      <c r="H16" s="137">
        <v>0.23840284388386487</v>
      </c>
      <c r="I16" s="248">
        <v>0.20893858141996838</v>
      </c>
      <c r="K16" s="139">
        <f t="shared" si="0"/>
        <v>0.18787206025073011</v>
      </c>
    </row>
    <row r="17" spans="1:11" ht="15" customHeight="1">
      <c r="A17" s="136">
        <v>1982</v>
      </c>
      <c r="B17" s="137">
        <v>0.21359462936559698</v>
      </c>
      <c r="C17" s="137">
        <v>0.26101211300451732</v>
      </c>
      <c r="D17" s="140">
        <v>0.18576151569825547</v>
      </c>
      <c r="E17" s="137">
        <v>0.14714281965958695</v>
      </c>
      <c r="F17" s="137">
        <v>0.16003629258671623</v>
      </c>
      <c r="G17" s="140">
        <v>0.26042710177661965</v>
      </c>
      <c r="H17" s="137">
        <v>0.22199355557778325</v>
      </c>
      <c r="I17" s="248">
        <v>0.20159070872781629</v>
      </c>
      <c r="K17" s="139">
        <f t="shared" si="0"/>
        <v>0.18834193243029457</v>
      </c>
    </row>
    <row r="18" spans="1:11" ht="15" customHeight="1">
      <c r="A18" s="136">
        <v>1983</v>
      </c>
      <c r="B18" s="137">
        <v>0.22852142340865034</v>
      </c>
      <c r="C18" s="137">
        <v>0.25764713251744864</v>
      </c>
      <c r="D18" s="140">
        <v>0.20411502193631959</v>
      </c>
      <c r="E18" s="137">
        <v>0.15196954580437752</v>
      </c>
      <c r="F18" s="137">
        <v>0.18859459034533621</v>
      </c>
      <c r="G18" s="140">
        <v>0.26234618644713842</v>
      </c>
      <c r="H18" s="137">
        <v>0.2511684767528784</v>
      </c>
      <c r="I18" s="248">
        <v>0.19866240445746114</v>
      </c>
      <c r="K18" s="139">
        <f t="shared" si="0"/>
        <v>0.20175633613329291</v>
      </c>
    </row>
    <row r="19" spans="1:11" ht="15" customHeight="1">
      <c r="A19" s="136">
        <v>1984</v>
      </c>
      <c r="B19" s="137">
        <v>0.24023950869902272</v>
      </c>
      <c r="C19" s="137">
        <v>0.26600668784882064</v>
      </c>
      <c r="D19" s="140">
        <v>0.21553252366437811</v>
      </c>
      <c r="E19" s="137">
        <v>0.16995550908818546</v>
      </c>
      <c r="F19" s="137">
        <v>0.22162464205307594</v>
      </c>
      <c r="G19" s="140">
        <v>0.28046116236501345</v>
      </c>
      <c r="H19" s="137">
        <v>0.26281838917751882</v>
      </c>
      <c r="I19" s="248">
        <v>0.22557786642743985</v>
      </c>
      <c r="K19" s="139">
        <f t="shared" si="0"/>
        <v>0.22189345929266324</v>
      </c>
    </row>
    <row r="20" spans="1:11" ht="15" customHeight="1">
      <c r="A20" s="136">
        <v>1985</v>
      </c>
      <c r="B20" s="137">
        <v>0.23504437053624128</v>
      </c>
      <c r="C20" s="137">
        <v>0.27639232110901307</v>
      </c>
      <c r="D20" s="140">
        <v>0.22346311538560798</v>
      </c>
      <c r="E20" s="137">
        <v>0.18352963695567975</v>
      </c>
      <c r="F20" s="137">
        <v>0.22659684862744772</v>
      </c>
      <c r="G20" s="140">
        <v>0.28481856818646867</v>
      </c>
      <c r="H20" s="137">
        <v>0.26098011625697676</v>
      </c>
      <c r="I20" s="248">
        <v>0.22326470383194297</v>
      </c>
      <c r="K20" s="139">
        <f t="shared" si="0"/>
        <v>0.22960204228880102</v>
      </c>
    </row>
    <row r="21" spans="1:11" ht="15" customHeight="1">
      <c r="A21" s="136">
        <v>1986</v>
      </c>
      <c r="B21" s="137">
        <v>0.22360284788426524</v>
      </c>
      <c r="C21" s="137">
        <v>0.28422374944375067</v>
      </c>
      <c r="D21" s="140">
        <v>0.2272382847734285</v>
      </c>
      <c r="E21" s="137">
        <v>0.21906765117457225</v>
      </c>
      <c r="F21" s="137">
        <v>0.23784077092086042</v>
      </c>
      <c r="G21" s="140">
        <v>0.29995099947112208</v>
      </c>
      <c r="H21" s="137">
        <v>0.23779978325873422</v>
      </c>
      <c r="I21" s="248">
        <v>0.21948453936375073</v>
      </c>
      <c r="K21" s="139">
        <f t="shared" si="0"/>
        <v>0.24602442658499579</v>
      </c>
    </row>
    <row r="22" spans="1:11" ht="15" customHeight="1">
      <c r="A22" s="136">
        <v>1987</v>
      </c>
      <c r="B22" s="137">
        <v>0.22824970022673405</v>
      </c>
      <c r="C22" s="137">
        <v>0.28672621752175331</v>
      </c>
      <c r="D22" s="140">
        <v>0.21310121288341213</v>
      </c>
      <c r="E22" s="137">
        <v>0.22680715972855406</v>
      </c>
      <c r="F22" s="137">
        <v>0.23010382388621101</v>
      </c>
      <c r="G22" s="140">
        <v>0.30495111887813592</v>
      </c>
      <c r="H22" s="137">
        <v>0.24655896087951079</v>
      </c>
      <c r="I22" s="248">
        <v>0.22524246070212522</v>
      </c>
      <c r="K22" s="139">
        <f t="shared" si="0"/>
        <v>0.24374082884407827</v>
      </c>
    </row>
    <row r="23" spans="1:11" ht="15" customHeight="1">
      <c r="A23" s="136">
        <v>1988</v>
      </c>
      <c r="B23" s="137">
        <v>0.23348337438967381</v>
      </c>
      <c r="C23" s="137">
        <v>0.29649023448053863</v>
      </c>
      <c r="D23" s="140">
        <v>0.23058655656219365</v>
      </c>
      <c r="E23" s="137">
        <v>0.24703076643219388</v>
      </c>
      <c r="F23" s="137">
        <v>0.23820487925758632</v>
      </c>
      <c r="G23" s="140">
        <v>0.30891540885471408</v>
      </c>
      <c r="H23" s="137">
        <v>0.24679802411533663</v>
      </c>
      <c r="I23" s="248">
        <v>0.24916921084678315</v>
      </c>
      <c r="K23" s="139">
        <f t="shared" si="0"/>
        <v>0.25618440277667198</v>
      </c>
    </row>
    <row r="24" spans="1:11" ht="15" customHeight="1">
      <c r="A24" s="136">
        <v>1989</v>
      </c>
      <c r="B24" s="137">
        <v>0.23300213563554933</v>
      </c>
      <c r="C24" s="137">
        <v>0.29654219486582722</v>
      </c>
      <c r="D24" s="140">
        <v>0.24789581493683238</v>
      </c>
      <c r="E24" s="137">
        <v>0.25567154323642138</v>
      </c>
      <c r="F24" s="137">
        <v>0.24341802449163197</v>
      </c>
      <c r="G24" s="140">
        <v>0.31050557180293042</v>
      </c>
      <c r="H24" s="137">
        <v>0.23606549497398172</v>
      </c>
      <c r="I24" s="248">
        <v>0.24973850165236636</v>
      </c>
      <c r="K24" s="139">
        <f t="shared" si="0"/>
        <v>0.26437273861695404</v>
      </c>
    </row>
    <row r="25" spans="1:11" ht="15" customHeight="1">
      <c r="A25" s="136">
        <v>1990</v>
      </c>
      <c r="B25" s="137">
        <v>0.22756657597884963</v>
      </c>
      <c r="C25" s="137">
        <v>0.29910935278840001</v>
      </c>
      <c r="D25" s="140">
        <v>0.25406648074409255</v>
      </c>
      <c r="E25" s="137">
        <v>0.24549866838777881</v>
      </c>
      <c r="F25" s="137">
        <v>0.23332560569663471</v>
      </c>
      <c r="G25" s="140">
        <v>0.29360172935427309</v>
      </c>
      <c r="H25" s="137">
        <v>0.21279394368560858</v>
      </c>
      <c r="I25" s="248">
        <v>0.23162659821639736</v>
      </c>
      <c r="K25" s="139">
        <f t="shared" si="0"/>
        <v>0.25662312104569479</v>
      </c>
    </row>
    <row r="26" spans="1:11" ht="15" customHeight="1">
      <c r="A26" s="136">
        <v>1991</v>
      </c>
      <c r="B26" s="137">
        <v>0.22509499356826637</v>
      </c>
      <c r="C26" s="137">
        <v>0.29079002217228828</v>
      </c>
      <c r="D26" s="140">
        <v>0.23150626813679809</v>
      </c>
      <c r="E26" s="137">
        <v>0.23829261606914059</v>
      </c>
      <c r="F26" s="137">
        <v>0.2108226791710815</v>
      </c>
      <c r="G26" s="140">
        <v>0.28066649109258002</v>
      </c>
      <c r="H26" s="137">
        <v>0.19218177465981692</v>
      </c>
      <c r="I26" s="248">
        <v>0.21473306078174928</v>
      </c>
      <c r="K26" s="139">
        <f t="shared" si="0"/>
        <v>0.24032201361740005</v>
      </c>
    </row>
    <row r="27" spans="1:11" ht="15" customHeight="1">
      <c r="A27" s="136">
        <v>1992</v>
      </c>
      <c r="B27" s="137">
        <v>0.22352479776755069</v>
      </c>
      <c r="C27" s="137">
        <v>0.26691528527615649</v>
      </c>
      <c r="D27" s="140">
        <v>0.21822054066904803</v>
      </c>
      <c r="E27" s="137">
        <v>0.23999978476897516</v>
      </c>
      <c r="F27" s="137">
        <v>0.18926356520757456</v>
      </c>
      <c r="G27" s="140">
        <v>0.27887550642246861</v>
      </c>
      <c r="H27" s="137">
        <v>0.18012395702389239</v>
      </c>
      <c r="I27" s="248">
        <v>0.23052996589411412</v>
      </c>
      <c r="K27" s="139">
        <f t="shared" si="0"/>
        <v>0.23158984926701659</v>
      </c>
    </row>
    <row r="28" spans="1:11" ht="15" customHeight="1">
      <c r="A28" s="136">
        <v>1993</v>
      </c>
      <c r="B28" s="137">
        <v>0.22780800342842492</v>
      </c>
      <c r="C28" s="137">
        <v>0.25713734763816504</v>
      </c>
      <c r="D28" s="140">
        <v>0.21111115480876524</v>
      </c>
      <c r="E28" s="137">
        <v>0.2339347986693609</v>
      </c>
      <c r="F28" s="137">
        <v>0.1974225939956753</v>
      </c>
      <c r="G28" s="140">
        <v>0.28260564382491998</v>
      </c>
      <c r="H28" s="137">
        <v>0.19315843368639529</v>
      </c>
      <c r="I28" s="248">
        <v>0.24691432492730364</v>
      </c>
      <c r="K28" s="139">
        <f t="shared" si="0"/>
        <v>0.23126854782468037</v>
      </c>
    </row>
    <row r="29" spans="1:11" ht="15" customHeight="1">
      <c r="A29" s="136">
        <v>1994</v>
      </c>
      <c r="B29" s="137">
        <v>0.23894871134605966</v>
      </c>
      <c r="C29" s="137">
        <v>0.24113308723584628</v>
      </c>
      <c r="D29" s="140">
        <v>0.22603443435962506</v>
      </c>
      <c r="E29" s="137">
        <v>0.23587614000101662</v>
      </c>
      <c r="F29" s="137">
        <v>0.22556161926142895</v>
      </c>
      <c r="G29" s="140">
        <v>0.30489041185883076</v>
      </c>
      <c r="H29" s="137">
        <v>0.22349467403780571</v>
      </c>
      <c r="I29" s="248">
        <v>0.25338929112494291</v>
      </c>
      <c r="K29" s="139">
        <f t="shared" si="0"/>
        <v>0.24809065137022535</v>
      </c>
    </row>
    <row r="30" spans="1:11" ht="15" customHeight="1">
      <c r="A30" s="136">
        <v>1995</v>
      </c>
      <c r="B30" s="137">
        <v>0.24767733193664856</v>
      </c>
      <c r="C30" s="137">
        <v>0.23772719450828478</v>
      </c>
      <c r="D30" s="140">
        <v>0.23146798193562512</v>
      </c>
      <c r="E30" s="137">
        <v>0.23532581441990574</v>
      </c>
      <c r="F30" s="137">
        <v>0.25691191383869266</v>
      </c>
      <c r="G30" s="140">
        <v>0.32802676756518373</v>
      </c>
      <c r="H30" s="137">
        <v>0.23869018108814061</v>
      </c>
      <c r="I30" s="248">
        <v>0.24548238853603363</v>
      </c>
      <c r="K30" s="139">
        <f t="shared" si="0"/>
        <v>0.26293311943985181</v>
      </c>
    </row>
    <row r="31" spans="1:11" ht="15" customHeight="1">
      <c r="A31" s="136">
        <v>1996</v>
      </c>
      <c r="B31" s="137">
        <v>0.25815284257970905</v>
      </c>
      <c r="C31" s="137">
        <v>0.24969821361611516</v>
      </c>
      <c r="D31" s="140">
        <v>0.23653583813789147</v>
      </c>
      <c r="E31" s="137">
        <v>0.2292577973753287</v>
      </c>
      <c r="F31" s="137">
        <v>0.2644701203296641</v>
      </c>
      <c r="G31" s="140">
        <v>0.33327190089225639</v>
      </c>
      <c r="H31" s="137">
        <v>0.24189250225835593</v>
      </c>
      <c r="I31" s="248">
        <v>0.2393173635742063</v>
      </c>
      <c r="K31" s="139">
        <f t="shared" si="0"/>
        <v>0.26588391418378515</v>
      </c>
    </row>
    <row r="32" spans="1:11" ht="15" customHeight="1">
      <c r="A32" s="136">
        <v>1997</v>
      </c>
      <c r="B32" s="137">
        <v>0.26330903594449795</v>
      </c>
      <c r="C32" s="137">
        <v>0.25036114985132707</v>
      </c>
      <c r="D32" s="140">
        <v>0.25009753561157277</v>
      </c>
      <c r="E32" s="137">
        <v>0.24013911262905596</v>
      </c>
      <c r="F32" s="137">
        <v>0.28196555674656992</v>
      </c>
      <c r="G32" s="140">
        <v>0.32719492322856836</v>
      </c>
      <c r="H32" s="137">
        <v>0.24873570543345638</v>
      </c>
      <c r="I32" s="248">
        <v>0.23744155422332891</v>
      </c>
      <c r="K32" s="139">
        <f t="shared" si="0"/>
        <v>0.27484928205394177</v>
      </c>
    </row>
    <row r="33" spans="1:11" ht="15" customHeight="1">
      <c r="A33" s="136">
        <v>1998</v>
      </c>
      <c r="B33" s="137">
        <v>0.25141296601537233</v>
      </c>
      <c r="C33" s="137">
        <v>0.23084583259823019</v>
      </c>
      <c r="D33" s="140">
        <v>0.25512236463375548</v>
      </c>
      <c r="E33" s="137">
        <v>0.25143021000854787</v>
      </c>
      <c r="F33" s="137">
        <v>0.29370241435765387</v>
      </c>
      <c r="G33" s="140">
        <v>0.33161921115525045</v>
      </c>
      <c r="H33" s="137">
        <v>0.23518554165993955</v>
      </c>
      <c r="I33" s="248">
        <v>0.2406608051959776</v>
      </c>
      <c r="K33" s="139">
        <f t="shared" si="0"/>
        <v>0.28296855003880195</v>
      </c>
    </row>
    <row r="34" spans="1:11" ht="15" customHeight="1">
      <c r="A34" s="136">
        <v>1999</v>
      </c>
      <c r="B34" s="137">
        <v>0.2474499827748442</v>
      </c>
      <c r="C34" s="137">
        <v>0.23767283323307906</v>
      </c>
      <c r="D34" s="140">
        <v>0.24685475952137095</v>
      </c>
      <c r="E34" s="137">
        <v>0.24851548182621971</v>
      </c>
      <c r="F34" s="137">
        <v>0.28837862378619578</v>
      </c>
      <c r="G34" s="140">
        <v>0.33691273825465828</v>
      </c>
      <c r="H34" s="137">
        <v>0.2534518805936738</v>
      </c>
      <c r="I34" s="248">
        <v>0.238833028366429</v>
      </c>
      <c r="K34" s="139">
        <f t="shared" si="0"/>
        <v>0.28016540084711117</v>
      </c>
    </row>
    <row r="35" spans="1:11" ht="15" customHeight="1">
      <c r="A35" s="136">
        <v>2000</v>
      </c>
      <c r="B35" s="137">
        <v>0.23544944322678948</v>
      </c>
      <c r="C35" s="137">
        <v>0.24500505705151879</v>
      </c>
      <c r="D35" s="140">
        <v>0.23534088031386563</v>
      </c>
      <c r="E35" s="137">
        <v>0.2513078530900576</v>
      </c>
      <c r="F35" s="137">
        <v>0.2631675108527371</v>
      </c>
      <c r="G35" s="140">
        <v>0.34464604932978021</v>
      </c>
      <c r="H35" s="137">
        <v>0.28113662672345258</v>
      </c>
      <c r="I35" s="248">
        <v>0.2469801335098869</v>
      </c>
      <c r="K35" s="139">
        <f t="shared" si="0"/>
        <v>0.27361557339661013</v>
      </c>
    </row>
    <row r="36" spans="1:11" ht="15" customHeight="1">
      <c r="A36" s="136">
        <v>2001</v>
      </c>
      <c r="B36" s="137">
        <v>0.2288577170312108</v>
      </c>
      <c r="C36" s="137">
        <v>0.23909433735715438</v>
      </c>
      <c r="D36" s="140">
        <v>0.24412552223375511</v>
      </c>
      <c r="E36" s="137">
        <v>0.24390894066220509</v>
      </c>
      <c r="F36" s="137">
        <v>0.24836752976898802</v>
      </c>
      <c r="G36" s="140">
        <v>0.34858217204690617</v>
      </c>
      <c r="H36" s="137">
        <v>0.26766158460384903</v>
      </c>
      <c r="I36" s="248">
        <v>0.24310106003963919</v>
      </c>
      <c r="K36" s="139">
        <f t="shared" si="0"/>
        <v>0.27124604117796358</v>
      </c>
    </row>
    <row r="37" spans="1:11" ht="15" customHeight="1">
      <c r="A37" s="136">
        <v>2002</v>
      </c>
      <c r="B37" s="137">
        <v>0.22999781208634243</v>
      </c>
      <c r="C37" s="137">
        <v>0.25093116774068158</v>
      </c>
      <c r="D37" s="140">
        <v>0.24916916821359422</v>
      </c>
      <c r="E37" s="137">
        <v>0.22570141308920877</v>
      </c>
      <c r="F37" s="137">
        <v>0.24902152745481257</v>
      </c>
      <c r="G37" s="140">
        <v>0.34059406012503424</v>
      </c>
      <c r="H37" s="137">
        <v>0.26503733892804671</v>
      </c>
      <c r="I37" s="248">
        <v>0.24807565743736149</v>
      </c>
      <c r="K37" s="139">
        <f t="shared" si="0"/>
        <v>0.26612154222066242</v>
      </c>
    </row>
    <row r="38" spans="1:11" ht="15" customHeight="1">
      <c r="A38" s="136">
        <v>2003</v>
      </c>
      <c r="B38" s="137">
        <v>0.23133731795816984</v>
      </c>
      <c r="C38" s="137">
        <v>0.26447091840157427</v>
      </c>
      <c r="D38" s="140">
        <v>0.25824930828183396</v>
      </c>
      <c r="E38" s="137">
        <v>0.23156937501770899</v>
      </c>
      <c r="F38" s="137">
        <v>0.26801238459333326</v>
      </c>
      <c r="G38" s="140">
        <v>0.33308994667665631</v>
      </c>
      <c r="H38" s="137">
        <v>0.27976924009705456</v>
      </c>
      <c r="I38" s="248">
        <v>0.24897020976493758</v>
      </c>
      <c r="K38" s="139">
        <f t="shared" si="0"/>
        <v>0.27273025364238312</v>
      </c>
    </row>
    <row r="39" spans="1:11" ht="15" customHeight="1">
      <c r="A39" s="136">
        <v>2004</v>
      </c>
      <c r="B39" s="137">
        <v>0.24756367899789911</v>
      </c>
      <c r="C39" s="137">
        <v>0.28417987143956164</v>
      </c>
      <c r="D39" s="140">
        <v>0.29160437277285756</v>
      </c>
      <c r="E39" s="137">
        <v>0.23453973330835032</v>
      </c>
      <c r="F39" s="137">
        <v>0.27657977490971952</v>
      </c>
      <c r="G39" s="140">
        <v>0.33682763546344779</v>
      </c>
      <c r="H39" s="137">
        <v>0.29154279532204441</v>
      </c>
      <c r="I39" s="248">
        <v>0.25588919823364692</v>
      </c>
      <c r="K39" s="139">
        <f t="shared" si="0"/>
        <v>0.28488787911359381</v>
      </c>
    </row>
    <row r="40" spans="1:11" ht="15" customHeight="1">
      <c r="A40" s="136">
        <v>2005</v>
      </c>
      <c r="B40" s="137">
        <v>0.26300333666459402</v>
      </c>
      <c r="C40" s="137">
        <v>0.28767619067493705</v>
      </c>
      <c r="D40" s="140">
        <v>0.30638437018764558</v>
      </c>
      <c r="E40" s="137">
        <v>0.23483105300949197</v>
      </c>
      <c r="F40" s="137">
        <v>0.2856329416110967</v>
      </c>
      <c r="G40" s="140">
        <v>0.32754594422679217</v>
      </c>
      <c r="H40" s="137">
        <v>0.30113228360081334</v>
      </c>
      <c r="I40" s="248">
        <v>0.24466269841269842</v>
      </c>
      <c r="K40" s="139">
        <f t="shared" si="0"/>
        <v>0.28859857725875659</v>
      </c>
    </row>
    <row r="41" spans="1:11" ht="15" customHeight="1">
      <c r="A41" s="136">
        <v>2006</v>
      </c>
      <c r="B41" s="137">
        <v>0.27215151185345798</v>
      </c>
      <c r="C41" s="137">
        <v>0.28883907541889325</v>
      </c>
      <c r="D41" s="140">
        <v>0.33227610217875581</v>
      </c>
      <c r="E41" s="137">
        <v>0.240032272478683</v>
      </c>
      <c r="F41" s="137">
        <v>0.28647059909817812</v>
      </c>
      <c r="G41" s="140">
        <v>0.31963235525672989</v>
      </c>
      <c r="H41" s="137">
        <v>0.3049412722153792</v>
      </c>
      <c r="I41" s="248">
        <v>0.25029536043865969</v>
      </c>
      <c r="K41" s="139">
        <f t="shared" si="0"/>
        <v>0.2946028322530867</v>
      </c>
    </row>
    <row r="42" spans="1:11" ht="15" customHeight="1">
      <c r="A42" s="136">
        <v>2007</v>
      </c>
      <c r="B42" s="137">
        <v>0.25815301926548212</v>
      </c>
      <c r="C42" s="137">
        <v>0.30341817543251742</v>
      </c>
      <c r="D42" s="140">
        <v>0.3425049125954604</v>
      </c>
      <c r="E42" s="137">
        <v>0.24854866609647502</v>
      </c>
      <c r="F42" s="137">
        <v>0.28673318659716468</v>
      </c>
      <c r="G42" s="140">
        <v>0.32274279747797824</v>
      </c>
      <c r="H42" s="137">
        <v>0.30137103542619431</v>
      </c>
      <c r="I42" s="248">
        <v>0.24286612731319421</v>
      </c>
      <c r="K42" s="139">
        <f t="shared" si="0"/>
        <v>0.30013239069176956</v>
      </c>
    </row>
    <row r="43" spans="1:11" ht="15" customHeight="1">
      <c r="A43" s="136">
        <v>2008</v>
      </c>
      <c r="B43" s="137">
        <v>0.2407397862234929</v>
      </c>
      <c r="C43" s="137">
        <v>0.27520831896940529</v>
      </c>
      <c r="D43" s="140">
        <v>0.32110877219689876</v>
      </c>
      <c r="E43" s="137">
        <f>0.01+24.0389299578843%</f>
        <v>0.25038929957884298</v>
      </c>
      <c r="F43" s="137">
        <v>0.3004508802474406</v>
      </c>
      <c r="G43" s="140">
        <v>0.29996308370272462</v>
      </c>
      <c r="H43" s="137">
        <v>0.30623308213722633</v>
      </c>
      <c r="I43" s="248">
        <v>0.25179902009298266</v>
      </c>
      <c r="K43" s="139">
        <f t="shared" si="0"/>
        <v>0.29297800893147674</v>
      </c>
    </row>
    <row r="44" spans="1:11" ht="15" customHeight="1">
      <c r="A44" s="136">
        <v>2009</v>
      </c>
      <c r="B44" s="137">
        <v>0.26155198610017438</v>
      </c>
      <c r="C44" s="137">
        <v>0.25600890648747349</v>
      </c>
      <c r="D44" s="140">
        <v>0.28854583454727883</v>
      </c>
      <c r="E44" s="137">
        <f>0.02+21.7442112710585%</f>
        <v>0.23744211271058499</v>
      </c>
      <c r="F44" s="137">
        <v>0.30316541736864527</v>
      </c>
      <c r="G44" s="140">
        <v>0.28123295769882656</v>
      </c>
      <c r="H44" s="137">
        <v>0.24406295521062946</v>
      </c>
      <c r="I44" s="248">
        <v>0.28014141376264051</v>
      </c>
      <c r="K44" s="139">
        <f t="shared" si="0"/>
        <v>0.27759658058133391</v>
      </c>
    </row>
    <row r="45" spans="1:11" ht="15" customHeight="1" thickBot="1">
      <c r="A45" s="141">
        <v>2010</v>
      </c>
      <c r="B45" s="142">
        <v>0.28927795128254624</v>
      </c>
      <c r="C45" s="142">
        <v>0.27034885728542052</v>
      </c>
      <c r="D45" s="143">
        <v>0.30969196303235191</v>
      </c>
      <c r="E45" s="142">
        <f>0.02+22.775889274872%</f>
        <v>0.24775889274871998</v>
      </c>
      <c r="F45" s="142">
        <v>0.26580998586511179</v>
      </c>
      <c r="G45" s="143">
        <v>0.28569753453989566</v>
      </c>
      <c r="H45" s="142">
        <v>0.26013086585752676</v>
      </c>
      <c r="I45" s="249">
        <v>0.27015861365513</v>
      </c>
      <c r="K45" s="139">
        <f t="shared" si="0"/>
        <v>0.27723959404651988</v>
      </c>
    </row>
    <row r="46" spans="1:11" ht="16" customHeight="1" thickTop="1">
      <c r="J46" s="144"/>
    </row>
    <row r="47" spans="1:11" ht="15" customHeight="1">
      <c r="A47" s="145" t="s">
        <v>105</v>
      </c>
      <c r="J47" s="144"/>
    </row>
    <row r="48" spans="1:11" ht="15" customHeight="1">
      <c r="J48" s="144"/>
    </row>
    <row r="49" spans="10:10" ht="15" customHeight="1">
      <c r="J49" s="144"/>
    </row>
    <row r="50" spans="10:10" ht="15" customHeight="1">
      <c r="J50" s="144"/>
    </row>
    <row r="51" spans="10:10" ht="15" customHeight="1">
      <c r="J51" s="144"/>
    </row>
    <row r="52" spans="10:10" ht="15" customHeight="1">
      <c r="J52" s="144"/>
    </row>
    <row r="53" spans="10:10" ht="15" customHeight="1">
      <c r="J53" s="144"/>
    </row>
    <row r="54" spans="10:10" ht="15" customHeight="1">
      <c r="J54" s="144"/>
    </row>
    <row r="55" spans="10:10" ht="15" customHeight="1">
      <c r="J55" s="144"/>
    </row>
    <row r="56" spans="10:10" ht="15" customHeight="1">
      <c r="J56" s="144"/>
    </row>
    <row r="57" spans="10:10" ht="15" customHeight="1">
      <c r="J57" s="144"/>
    </row>
  </sheetData>
  <mergeCells count="1">
    <mergeCell ref="A3:I3"/>
  </mergeCells>
  <phoneticPr fontId="28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37"/>
  <sheetViews>
    <sheetView workbookViewId="0">
      <pane xSplit="1" ySplit="5" topLeftCell="B6" activePane="bottomRight" state="frozen"/>
      <selection pane="topRight" activeCell="B1" sqref="B1"/>
      <selection pane="bottomLeft" activeCell="A9" sqref="A9"/>
      <selection pane="bottomRight" activeCell="H2" sqref="H2"/>
    </sheetView>
  </sheetViews>
  <sheetFormatPr baseColWidth="10" defaultColWidth="10.33203125" defaultRowHeight="12" x14ac:dyDescent="0"/>
  <cols>
    <col min="1" max="6" width="13.6640625" style="17" customWidth="1"/>
    <col min="7" max="7" width="8.6640625" style="17" customWidth="1"/>
    <col min="8" max="16384" width="10.33203125" style="17"/>
  </cols>
  <sheetData>
    <row r="1" spans="1:6">
      <c r="B1" s="18"/>
      <c r="C1" s="18"/>
      <c r="D1" s="18"/>
      <c r="E1" s="18"/>
      <c r="F1" s="18"/>
    </row>
    <row r="2" spans="1:6" ht="13" thickBot="1"/>
    <row r="3" spans="1:6" ht="34.75" customHeight="1" thickTop="1" thickBot="1">
      <c r="A3" s="268" t="s">
        <v>141</v>
      </c>
      <c r="B3" s="269"/>
      <c r="C3" s="269"/>
      <c r="D3" s="269"/>
      <c r="E3" s="269"/>
      <c r="F3" s="270"/>
    </row>
    <row r="4" spans="1:6" ht="14" thickTop="1" thickBot="1">
      <c r="A4" s="256"/>
      <c r="B4" s="21"/>
      <c r="C4" s="21"/>
      <c r="D4" s="21"/>
      <c r="E4" s="21"/>
      <c r="F4" s="21"/>
    </row>
    <row r="5" spans="1:6" ht="79.75" customHeight="1" thickTop="1">
      <c r="A5" s="250"/>
      <c r="B5" s="257" t="s">
        <v>136</v>
      </c>
      <c r="C5" s="257" t="s">
        <v>146</v>
      </c>
      <c r="D5" s="257" t="s">
        <v>145</v>
      </c>
      <c r="E5" s="257" t="s">
        <v>137</v>
      </c>
      <c r="F5" s="257" t="s">
        <v>138</v>
      </c>
    </row>
    <row r="6" spans="1:6">
      <c r="A6" s="251">
        <v>1896</v>
      </c>
      <c r="B6" s="252">
        <f>'DetailsTS6.4(1)'!H9</f>
        <v>7.8352596160069177E-2</v>
      </c>
      <c r="C6" s="252">
        <f>'DetailsTS6.4(2)'!I9</f>
        <v>0.25000569751287238</v>
      </c>
      <c r="D6" s="252">
        <f>'DetailsTS6.4(2)'!C9</f>
        <v>0.1597803293684063</v>
      </c>
      <c r="E6" s="252">
        <f>'DetailsTS6.4(3)'!N12</f>
        <v>0.27322097490314212</v>
      </c>
      <c r="F6" s="252">
        <f>'DetailsTS6.4(4)'!O9</f>
        <v>0.25292099468425111</v>
      </c>
    </row>
    <row r="7" spans="1:6">
      <c r="A7" s="251">
        <f>A6+1</f>
        <v>1897</v>
      </c>
      <c r="B7" s="252">
        <f>'DetailsTS6.4(1)'!H10</f>
        <v>7.5445977786886859E-2</v>
      </c>
      <c r="C7" s="252">
        <f>'DetailsTS6.4(2)'!I10</f>
        <v>0.22382669642131581</v>
      </c>
      <c r="D7" s="252">
        <f>'DetailsTS6.4(2)'!C10</f>
        <v>0.12792679241263524</v>
      </c>
      <c r="E7" s="252">
        <f>'DetailsTS6.4(3)'!N13</f>
        <v>0.24622577041054619</v>
      </c>
      <c r="F7" s="252">
        <f>'DetailsTS6.4(4)'!O10</f>
        <v>0.23568543940428949</v>
      </c>
    </row>
    <row r="8" spans="1:6">
      <c r="A8" s="251">
        <f>A7+1</f>
        <v>1898</v>
      </c>
      <c r="B8" s="252">
        <f>'DetailsTS6.4(1)'!H11</f>
        <v>7.7391517507021043E-2</v>
      </c>
      <c r="C8" s="252">
        <f>'DetailsTS6.4(2)'!I11</f>
        <v>0.2365450618188257</v>
      </c>
      <c r="D8" s="252">
        <f>'DetailsTS6.4(2)'!C11</f>
        <v>0.14556996868759486</v>
      </c>
      <c r="E8" s="252">
        <f>'DetailsTS6.4(3)'!N14</f>
        <v>0.26066198427940496</v>
      </c>
      <c r="F8" s="252">
        <f>'DetailsTS6.4(4)'!O11</f>
        <v>0.24553550882345412</v>
      </c>
    </row>
    <row r="9" spans="1:6">
      <c r="A9" s="251">
        <f>A8+1</f>
        <v>1899</v>
      </c>
      <c r="B9" s="252">
        <f>'DetailsTS6.4(1)'!H12</f>
        <v>7.7489039564692233E-2</v>
      </c>
      <c r="C9" s="252">
        <f>'DetailsTS6.4(2)'!I12</f>
        <v>0.25488443342089567</v>
      </c>
      <c r="D9" s="252">
        <f>'DetailsTS6.4(2)'!C12</f>
        <v>0.16931406514887309</v>
      </c>
      <c r="E9" s="252">
        <f>'DetailsTS6.4(3)'!N15</f>
        <v>0.27984182909954081</v>
      </c>
      <c r="F9" s="252">
        <f>'DetailsTS6.4(4)'!O12</f>
        <v>0.25894494340160823</v>
      </c>
    </row>
    <row r="10" spans="1:6">
      <c r="A10" s="251">
        <v>1900</v>
      </c>
      <c r="B10" s="252">
        <f>'DetailsTS6.4(1)'!H13</f>
        <v>7.6952890917939581E-2</v>
      </c>
      <c r="C10" s="252">
        <f>'DetailsTS6.4(2)'!I13</f>
        <v>0.27537200635691839</v>
      </c>
      <c r="D10" s="252">
        <f>'DetailsTS6.4(2)'!C13</f>
        <v>0.19074001074080904</v>
      </c>
      <c r="E10" s="252">
        <f>'DetailsTS6.4(3)'!N16</f>
        <v>0.29971438004702006</v>
      </c>
      <c r="F10" s="252">
        <f>'DetailsTS6.4(4)'!O13</f>
        <v>0.27537062957152186</v>
      </c>
    </row>
    <row r="11" spans="1:6">
      <c r="A11" s="251">
        <f t="shared" ref="A11:A58" si="0">A10+1</f>
        <v>1901</v>
      </c>
      <c r="B11" s="252">
        <f>'DetailsTS6.4(1)'!H14</f>
        <v>7.682205758686407E-2</v>
      </c>
      <c r="C11" s="252">
        <f>'DetailsTS6.4(2)'!I14</f>
        <v>0.23157029312288599</v>
      </c>
      <c r="D11" s="252">
        <f>'DetailsTS6.4(2)'!C14</f>
        <v>0.1294794901834718</v>
      </c>
      <c r="E11" s="252">
        <f>'DetailsTS6.4(3)'!N17</f>
        <v>0.25129885125849999</v>
      </c>
      <c r="F11" s="252">
        <f>'DetailsTS6.4(4)'!O14</f>
        <v>0.24517678492978151</v>
      </c>
    </row>
    <row r="12" spans="1:6">
      <c r="A12" s="251">
        <f t="shared" si="0"/>
        <v>1902</v>
      </c>
      <c r="B12" s="252">
        <f>'DetailsTS6.4(1)'!H15</f>
        <v>7.5286129414495126E-2</v>
      </c>
      <c r="C12" s="252">
        <f>'DetailsTS6.4(2)'!I15</f>
        <v>0.25029327471303114</v>
      </c>
      <c r="D12" s="252">
        <f>'DetailsTS6.4(2)'!C15</f>
        <v>0.14392224944169715</v>
      </c>
      <c r="E12" s="252">
        <f>'DetailsTS6.4(3)'!N18</f>
        <v>0.25991495600357983</v>
      </c>
      <c r="F12" s="252">
        <f>'DetailsTS6.4(4)'!O15</f>
        <v>0.24764081792096543</v>
      </c>
    </row>
    <row r="13" spans="1:6">
      <c r="A13" s="251">
        <f t="shared" si="0"/>
        <v>1903</v>
      </c>
      <c r="B13" s="252">
        <f>'DetailsTS6.4(1)'!H16</f>
        <v>7.6896635917429623E-2</v>
      </c>
      <c r="C13" s="252">
        <f>'DetailsTS6.4(2)'!I16</f>
        <v>0.25109874937080034</v>
      </c>
      <c r="D13" s="252">
        <f>'DetailsTS6.4(2)'!C16</f>
        <v>0.14767368006651141</v>
      </c>
      <c r="E13" s="252">
        <f>'DetailsTS6.4(3)'!N19</f>
        <v>0.26286937281626721</v>
      </c>
      <c r="F13" s="252">
        <f>'DetailsTS6.4(4)'!O16</f>
        <v>0.24834092422452525</v>
      </c>
    </row>
    <row r="14" spans="1:6">
      <c r="A14" s="251">
        <f t="shared" si="0"/>
        <v>1904</v>
      </c>
      <c r="B14" s="252">
        <f>'DetailsTS6.4(1)'!H17</f>
        <v>7.9011378995494028E-2</v>
      </c>
      <c r="C14" s="252">
        <f>'DetailsTS6.4(2)'!I17</f>
        <v>0.25129997155359729</v>
      </c>
      <c r="D14" s="252">
        <f>'DetailsTS6.4(2)'!C17</f>
        <v>0.14740100838495859</v>
      </c>
      <c r="E14" s="252">
        <f>'DetailsTS6.4(3)'!N20</f>
        <v>0.26437798577777916</v>
      </c>
      <c r="F14" s="252">
        <f>'DetailsTS6.4(4)'!O17</f>
        <v>0.25169692697774537</v>
      </c>
    </row>
    <row r="15" spans="1:6">
      <c r="A15" s="251">
        <f t="shared" si="0"/>
        <v>1905</v>
      </c>
      <c r="B15" s="252">
        <f>'DetailsTS6.4(1)'!H18</f>
        <v>7.7755882816914243E-2</v>
      </c>
      <c r="C15" s="252">
        <f>'DetailsTS6.4(2)'!I18</f>
        <v>0.28741615314758934</v>
      </c>
      <c r="D15" s="252">
        <f>'DetailsTS6.4(2)'!C18</f>
        <v>0.18773123292677726</v>
      </c>
      <c r="E15" s="252">
        <f>'DetailsTS6.4(3)'!N21</f>
        <v>0.29993479619036439</v>
      </c>
      <c r="F15" s="252">
        <f>'DetailsTS6.4(4)'!O18</f>
        <v>0.27029288161375853</v>
      </c>
    </row>
    <row r="16" spans="1:6">
      <c r="A16" s="251">
        <f t="shared" si="0"/>
        <v>1906</v>
      </c>
      <c r="B16" s="252">
        <f>'DetailsTS6.4(1)'!H19</f>
        <v>7.6127664121923566E-2</v>
      </c>
      <c r="C16" s="252">
        <f>'DetailsTS6.4(2)'!I19</f>
        <v>0.25100525059722195</v>
      </c>
      <c r="D16" s="252">
        <f>'DetailsTS6.4(2)'!C19</f>
        <v>0.13830365698560759</v>
      </c>
      <c r="E16" s="252">
        <f>'DetailsTS6.4(3)'!N22</f>
        <v>0.26006052780947486</v>
      </c>
      <c r="F16" s="252">
        <f>'DetailsTS6.4(4)'!O19</f>
        <v>0.25382665948542593</v>
      </c>
    </row>
    <row r="17" spans="1:6">
      <c r="A17" s="251">
        <f t="shared" si="0"/>
        <v>1907</v>
      </c>
      <c r="B17" s="252">
        <f>'DetailsTS6.4(1)'!H20</f>
        <v>7.7079895372853938E-2</v>
      </c>
      <c r="C17" s="252">
        <f>'DetailsTS6.4(2)'!I20</f>
        <v>0.32052179833110628</v>
      </c>
      <c r="D17" s="252">
        <f>'DetailsTS6.4(2)'!C20</f>
        <v>0.22892970324468104</v>
      </c>
      <c r="E17" s="252">
        <f>'DetailsTS6.4(3)'!N23</f>
        <v>0.33811423024048259</v>
      </c>
      <c r="F17" s="252">
        <f>'DetailsTS6.4(4)'!O20</f>
        <v>0.29969251343410691</v>
      </c>
    </row>
    <row r="18" spans="1:6">
      <c r="A18" s="251">
        <f t="shared" si="0"/>
        <v>1908</v>
      </c>
      <c r="B18" s="252">
        <f>'DetailsTS6.4(1)'!H21</f>
        <v>7.7182105737708062E-2</v>
      </c>
      <c r="C18" s="252">
        <f>'DetailsTS6.4(2)'!I21</f>
        <v>0.27544568625800292</v>
      </c>
      <c r="D18" s="252">
        <f>'DetailsTS6.4(2)'!C21</f>
        <v>0.1723636481270856</v>
      </c>
      <c r="E18" s="252">
        <f>'DetailsTS6.4(3)'!N24</f>
        <v>0.2899310571003384</v>
      </c>
      <c r="F18" s="252">
        <f>'DetailsTS6.4(4)'!O21</f>
        <v>0.27159356629014764</v>
      </c>
    </row>
    <row r="19" spans="1:6">
      <c r="A19" s="251">
        <f t="shared" si="0"/>
        <v>1909</v>
      </c>
      <c r="B19" s="252">
        <f>'DetailsTS6.4(1)'!H22</f>
        <v>7.6138678974759649E-2</v>
      </c>
      <c r="C19" s="252">
        <f>'DetailsTS6.4(2)'!I22</f>
        <v>0.30028152227831184</v>
      </c>
      <c r="D19" s="252">
        <f>'DetailsTS6.4(2)'!C22</f>
        <v>0.20162972803180679</v>
      </c>
      <c r="E19" s="252">
        <f>'DetailsTS6.4(3)'!N25</f>
        <v>0.31675337639330958</v>
      </c>
      <c r="F19" s="252">
        <f>'DetailsTS6.4(4)'!O22</f>
        <v>0.28641054358461021</v>
      </c>
    </row>
    <row r="20" spans="1:6">
      <c r="A20" s="251">
        <f t="shared" si="0"/>
        <v>1910</v>
      </c>
      <c r="B20" s="252">
        <f>'DetailsTS6.4(1)'!H23</f>
        <v>7.5086261044434693E-2</v>
      </c>
      <c r="C20" s="252">
        <f>'DetailsTS6.4(2)'!I23</f>
        <v>0.28123090763452085</v>
      </c>
      <c r="D20" s="252">
        <f>'DetailsTS6.4(2)'!C23</f>
        <v>0.17074523961604582</v>
      </c>
      <c r="E20" s="252">
        <f>'DetailsTS6.4(3)'!N26</f>
        <v>0.28892423626189906</v>
      </c>
      <c r="F20" s="252">
        <f>'DetailsTS6.4(4)'!O23</f>
        <v>0.2781041283851301</v>
      </c>
    </row>
    <row r="21" spans="1:6">
      <c r="A21" s="251">
        <f t="shared" si="0"/>
        <v>1911</v>
      </c>
      <c r="B21" s="252">
        <f>'DetailsTS6.4(1)'!H24</f>
        <v>7.6864705557339319E-2</v>
      </c>
      <c r="C21" s="252">
        <f>'DetailsTS6.4(2)'!I24</f>
        <v>0.3322026330055467</v>
      </c>
      <c r="D21" s="252">
        <f>'DetailsTS6.4(2)'!C24</f>
        <v>0.24085679960349721</v>
      </c>
      <c r="E21" s="252">
        <f>'DetailsTS6.4(3)'!N27</f>
        <v>0.34608047116356</v>
      </c>
      <c r="F21" s="252">
        <f>'DetailsTS6.4(4)'!O24</f>
        <v>0.30698993836617156</v>
      </c>
    </row>
    <row r="22" spans="1:6">
      <c r="A22" s="251">
        <f t="shared" si="0"/>
        <v>1912</v>
      </c>
      <c r="B22" s="252">
        <f>'DetailsTS6.4(1)'!H25</f>
        <v>7.6918999326413037E-2</v>
      </c>
      <c r="C22" s="252">
        <f>'DetailsTS6.4(2)'!I25</f>
        <v>0.40137031580806587</v>
      </c>
      <c r="D22" s="252">
        <f>'DetailsTS6.4(2)'!C25</f>
        <v>0.32500422797280049</v>
      </c>
      <c r="E22" s="252">
        <f>'DetailsTS6.4(3)'!N28</f>
        <v>0.41923740931200648</v>
      </c>
      <c r="F22" s="252">
        <f>'DetailsTS6.4(4)'!O25</f>
        <v>0.34562035587025047</v>
      </c>
    </row>
    <row r="23" spans="1:6">
      <c r="A23" s="251">
        <f t="shared" si="0"/>
        <v>1913</v>
      </c>
      <c r="B23" s="252">
        <f>'DetailsTS6.4(1)'!H26</f>
        <v>7.6519303210950601E-2</v>
      </c>
      <c r="C23" s="252">
        <f>'DetailsTS6.4(2)'!I26</f>
        <v>0.39370073984517456</v>
      </c>
      <c r="D23" s="252">
        <f>'DetailsTS6.4(2)'!C26</f>
        <v>0.30693752437548838</v>
      </c>
      <c r="E23" s="252">
        <f>'DetailsTS6.4(3)'!N29</f>
        <v>0.40068680898727072</v>
      </c>
      <c r="F23" s="252">
        <f>'DetailsTS6.4(4)'!O26</f>
        <v>0.33873416025282937</v>
      </c>
    </row>
    <row r="24" spans="1:6">
      <c r="A24" s="251">
        <f t="shared" si="0"/>
        <v>1914</v>
      </c>
      <c r="B24" s="252">
        <f>'DetailsTS6.4(1)'!H27</f>
        <v>8.1162219774527478E-2</v>
      </c>
      <c r="C24" s="252">
        <f>'DetailsTS6.4(2)'!I27</f>
        <v>0.26010933048267376</v>
      </c>
      <c r="D24" s="252">
        <f>'DetailsTS6.4(2)'!C27</f>
        <v>0.1292890271171955</v>
      </c>
      <c r="E24" s="252">
        <f>'DetailsTS6.4(3)'!N30</f>
        <v>0.24920964766387285</v>
      </c>
      <c r="F24" s="252">
        <f>'DetailsTS6.4(4)'!O27</f>
        <v>0.22418410011693846</v>
      </c>
    </row>
    <row r="25" spans="1:6">
      <c r="A25" s="251">
        <f t="shared" si="0"/>
        <v>1915</v>
      </c>
      <c r="B25" s="252">
        <f>'DetailsTS6.4(1)'!H28</f>
        <v>7.2362986244885436E-2</v>
      </c>
      <c r="C25" s="252">
        <f>'DetailsTS6.4(2)'!I28</f>
        <v>0.22727708689720924</v>
      </c>
      <c r="D25" s="252">
        <f>'DetailsTS6.4(2)'!C28</f>
        <v>8.6673756160171839E-2</v>
      </c>
      <c r="E25" s="252">
        <f>'DetailsTS6.4(3)'!N31</f>
        <v>0.20283191298747005</v>
      </c>
      <c r="F25" s="252">
        <f>'DetailsTS6.4(4)'!O28</f>
        <v>0.18183917613798511</v>
      </c>
    </row>
    <row r="26" spans="1:6">
      <c r="A26" s="251">
        <f t="shared" si="0"/>
        <v>1916</v>
      </c>
      <c r="B26" s="252">
        <f>'DetailsTS6.4(1)'!H29</f>
        <v>6.2087626435946598E-2</v>
      </c>
      <c r="C26" s="252">
        <f>'DetailsTS6.4(2)'!I29</f>
        <v>0.35921012421861898</v>
      </c>
      <c r="D26" s="252">
        <f>'DetailsTS6.4(2)'!C29</f>
        <v>0.23177977953031301</v>
      </c>
      <c r="E26" s="252">
        <f>'DetailsTS6.4(3)'!N32</f>
        <v>0.3098183153033785</v>
      </c>
      <c r="F26" s="252">
        <f>'DetailsTS6.4(4)'!O29</f>
        <v>0.24438688337537787</v>
      </c>
    </row>
    <row r="27" spans="1:6">
      <c r="A27" s="251">
        <f t="shared" si="0"/>
        <v>1917</v>
      </c>
      <c r="B27" s="252">
        <f>'DetailsTS6.4(1)'!H30</f>
        <v>5.6376563781342516E-2</v>
      </c>
      <c r="C27" s="252">
        <f>'DetailsTS6.4(2)'!I30</f>
        <v>0.36843455424846128</v>
      </c>
      <c r="D27" s="252">
        <f>'DetailsTS6.4(2)'!C30</f>
        <v>0.24567066068898924</v>
      </c>
      <c r="E27" s="252">
        <f>'DetailsTS6.4(3)'!N33</f>
        <v>0.32500879695464047</v>
      </c>
      <c r="F27" s="252">
        <f>'DetailsTS6.4(4)'!O30</f>
        <v>0.247448437520954</v>
      </c>
    </row>
    <row r="28" spans="1:6">
      <c r="A28" s="251">
        <f t="shared" si="0"/>
        <v>1918</v>
      </c>
      <c r="B28" s="252">
        <f>'DetailsTS6.4(1)'!H31</f>
        <v>5.2266370165495311E-2</v>
      </c>
      <c r="C28" s="252">
        <f>'DetailsTS6.4(2)'!I31</f>
        <v>0.31295689536649235</v>
      </c>
      <c r="D28" s="252">
        <f>'DetailsTS6.4(2)'!C31</f>
        <v>0.18911870730077113</v>
      </c>
      <c r="E28" s="252">
        <f>'DetailsTS6.4(3)'!N34</f>
        <v>0.26698469048141149</v>
      </c>
      <c r="F28" s="252">
        <f>'DetailsTS6.4(4)'!O31</f>
        <v>0.20380595045824434</v>
      </c>
    </row>
    <row r="29" spans="1:6">
      <c r="A29" s="251">
        <f t="shared" si="0"/>
        <v>1919</v>
      </c>
      <c r="B29" s="252">
        <f>'DetailsTS6.4(1)'!H32</f>
        <v>4.2404675150673192E-2</v>
      </c>
      <c r="C29" s="252">
        <f>'DetailsTS6.4(2)'!I32</f>
        <v>0.37187136114462183</v>
      </c>
      <c r="D29" s="252">
        <f>'DetailsTS6.4(2)'!C32</f>
        <v>0.2562910977020898</v>
      </c>
      <c r="E29" s="252">
        <f>'DetailsTS6.4(3)'!N35</f>
        <v>0.34453866290016705</v>
      </c>
      <c r="F29" s="252">
        <f>'DetailsTS6.4(4)'!O32</f>
        <v>0.25505871095149568</v>
      </c>
    </row>
    <row r="30" spans="1:6">
      <c r="A30" s="251">
        <f t="shared" si="0"/>
        <v>1920</v>
      </c>
      <c r="B30" s="252">
        <f>'DetailsTS6.4(1)'!H33</f>
        <v>2.9655404235750603E-2</v>
      </c>
      <c r="C30" s="252">
        <f>'DetailsTS6.4(2)'!I33</f>
        <v>0.36995729701860747</v>
      </c>
      <c r="D30" s="252">
        <f>'DetailsTS6.4(2)'!C33</f>
        <v>0.25403318344188541</v>
      </c>
      <c r="E30" s="252">
        <f>'DetailsTS6.4(3)'!N36</f>
        <v>0.34694960449820711</v>
      </c>
      <c r="F30" s="252">
        <f>'DetailsTS6.4(4)'!O33</f>
        <v>0.24694451500259385</v>
      </c>
    </row>
    <row r="31" spans="1:6">
      <c r="A31" s="251">
        <f t="shared" si="0"/>
        <v>1921</v>
      </c>
      <c r="B31" s="252">
        <f>'DetailsTS6.4(1)'!H34</f>
        <v>3.5220288685207601E-2</v>
      </c>
      <c r="C31" s="252">
        <f>'DetailsTS6.4(2)'!I34</f>
        <v>0.35235810096653192</v>
      </c>
      <c r="D31" s="252">
        <f>'DetailsTS6.4(2)'!C34</f>
        <v>0.24675148935376073</v>
      </c>
      <c r="E31" s="252">
        <f>'DetailsTS6.4(3)'!N37</f>
        <v>0.35402610268957496</v>
      </c>
      <c r="F31" s="252">
        <f>'DetailsTS6.4(4)'!O34</f>
        <v>0.25373138094222975</v>
      </c>
    </row>
    <row r="32" spans="1:6">
      <c r="A32" s="251">
        <f t="shared" si="0"/>
        <v>1922</v>
      </c>
      <c r="B32" s="252">
        <f>'DetailsTS6.4(1)'!H35</f>
        <v>4.6027977454771912E-2</v>
      </c>
      <c r="C32" s="252">
        <f>'DetailsTS6.4(2)'!I35</f>
        <v>0.37381897432107558</v>
      </c>
      <c r="D32" s="252">
        <f>'DetailsTS6.4(2)'!C35</f>
        <v>0.27520767465110146</v>
      </c>
      <c r="E32" s="252">
        <f>'DetailsTS6.4(3)'!N38</f>
        <v>0.37640555598181874</v>
      </c>
      <c r="F32" s="252">
        <f>'DetailsTS6.4(4)'!O35</f>
        <v>0.26574610570959228</v>
      </c>
    </row>
    <row r="33" spans="1:6">
      <c r="A33" s="251">
        <f t="shared" si="0"/>
        <v>1923</v>
      </c>
      <c r="B33" s="252">
        <f>'DetailsTS6.4(1)'!H36</f>
        <v>4.2539893271978997E-2</v>
      </c>
      <c r="C33" s="252">
        <f>'DetailsTS6.4(2)'!I36</f>
        <v>0.38354892650672084</v>
      </c>
      <c r="D33" s="252">
        <f>'DetailsTS6.4(2)'!C36</f>
        <v>0.29630259690614175</v>
      </c>
      <c r="E33" s="252">
        <f>'DetailsTS6.4(3)'!N39</f>
        <v>0.3982267015130424</v>
      </c>
      <c r="F33" s="252">
        <f>'DetailsTS6.4(4)'!O36</f>
        <v>0.28159964388131331</v>
      </c>
    </row>
    <row r="34" spans="1:6">
      <c r="A34" s="251">
        <f t="shared" si="0"/>
        <v>1924</v>
      </c>
      <c r="B34" s="252">
        <f>'DetailsTS6.4(1)'!H37</f>
        <v>4.2458810315471253E-2</v>
      </c>
      <c r="C34" s="252">
        <f>'DetailsTS6.4(2)'!I37</f>
        <v>0.38663236937536216</v>
      </c>
      <c r="D34" s="252">
        <f>'DetailsTS6.4(2)'!C37</f>
        <v>0.30105176202190831</v>
      </c>
      <c r="E34" s="252">
        <f>'DetailsTS6.4(3)'!N40</f>
        <v>0.39853812252445597</v>
      </c>
      <c r="F34" s="252">
        <f>'DetailsTS6.4(4)'!O37</f>
        <v>0.28406861747878759</v>
      </c>
    </row>
    <row r="35" spans="1:6">
      <c r="A35" s="251">
        <f t="shared" si="0"/>
        <v>1925</v>
      </c>
      <c r="B35" s="252">
        <f>'DetailsTS6.4(1)'!H38</f>
        <v>4.2905065297706907E-2</v>
      </c>
      <c r="C35" s="252">
        <f>'DetailsTS6.4(2)'!I38</f>
        <v>0.3913295831426728</v>
      </c>
      <c r="D35" s="252">
        <f>'DetailsTS6.4(2)'!C38</f>
        <v>0.31046032774915794</v>
      </c>
      <c r="E35" s="252">
        <f>'DetailsTS6.4(3)'!N41</f>
        <v>0.39508757631232455</v>
      </c>
      <c r="F35" s="252">
        <f>'DetailsTS6.4(4)'!O38</f>
        <v>0.28646819104367671</v>
      </c>
    </row>
    <row r="36" spans="1:6">
      <c r="A36" s="251">
        <f t="shared" si="0"/>
        <v>1926</v>
      </c>
      <c r="B36" s="252">
        <f>'DetailsTS6.4(1)'!H39</f>
        <v>4.0752861212440518E-2</v>
      </c>
      <c r="C36" s="252">
        <f>'DetailsTS6.4(2)'!I39</f>
        <v>0.40022769498845318</v>
      </c>
      <c r="D36" s="252">
        <f>'DetailsTS6.4(2)'!C39</f>
        <v>0.31336611487828248</v>
      </c>
      <c r="E36" s="252">
        <f>'DetailsTS6.4(3)'!N42</f>
        <v>0.39815898367387187</v>
      </c>
      <c r="F36" s="252">
        <f>'DetailsTS6.4(4)'!O39</f>
        <v>0.29303174184514857</v>
      </c>
    </row>
    <row r="37" spans="1:6">
      <c r="A37" s="251">
        <f t="shared" si="0"/>
        <v>1927</v>
      </c>
      <c r="B37" s="252">
        <f>'DetailsTS6.4(1)'!H40</f>
        <v>4.4390735327504025E-2</v>
      </c>
      <c r="C37" s="252">
        <f>'DetailsTS6.4(2)'!I40</f>
        <v>0.40926759576989297</v>
      </c>
      <c r="D37" s="252">
        <f>'DetailsTS6.4(2)'!C40</f>
        <v>0.32105426765434625</v>
      </c>
      <c r="E37" s="252">
        <f>'DetailsTS6.4(3)'!N43</f>
        <v>0.40241123877694612</v>
      </c>
      <c r="F37" s="252">
        <f>'DetailsTS6.4(4)'!O40</f>
        <v>0.2922043387652225</v>
      </c>
    </row>
    <row r="38" spans="1:6">
      <c r="A38" s="251">
        <f t="shared" si="0"/>
        <v>1928</v>
      </c>
      <c r="B38" s="252">
        <f>'DetailsTS6.4(1)'!H41</f>
        <v>4.4994107963738046E-2</v>
      </c>
      <c r="C38" s="252">
        <f>'DetailsTS6.4(2)'!I41</f>
        <v>0.39806939065175823</v>
      </c>
      <c r="D38" s="252">
        <f>'DetailsTS6.4(2)'!C41</f>
        <v>0.31735815584305488</v>
      </c>
      <c r="E38" s="252">
        <f>'DetailsTS6.4(3)'!N44</f>
        <v>0.39287773880549215</v>
      </c>
      <c r="F38" s="252">
        <f>'DetailsTS6.4(4)'!O41</f>
        <v>0.28119010912581227</v>
      </c>
    </row>
    <row r="39" spans="1:6">
      <c r="A39" s="251">
        <f t="shared" si="0"/>
        <v>1929</v>
      </c>
      <c r="B39" s="252">
        <f>'DetailsTS6.4(1)'!H42</f>
        <v>4.5845395165671245E-2</v>
      </c>
      <c r="C39" s="252">
        <f>'DetailsTS6.4(2)'!I42</f>
        <v>0.38706641060845298</v>
      </c>
      <c r="D39" s="252">
        <f>'DetailsTS6.4(2)'!C42</f>
        <v>0.30186451684113413</v>
      </c>
      <c r="E39" s="252">
        <f>'DetailsTS6.4(3)'!N45</f>
        <v>0.38386465360172123</v>
      </c>
      <c r="F39" s="252">
        <f>'DetailsTS6.4(4)'!O42</f>
        <v>0.28312683613241185</v>
      </c>
    </row>
    <row r="40" spans="1:6">
      <c r="A40" s="251">
        <f t="shared" si="0"/>
        <v>1930</v>
      </c>
      <c r="B40" s="252">
        <f>'DetailsTS6.4(1)'!H43</f>
        <v>5.2154335391689816E-2</v>
      </c>
      <c r="C40" s="252">
        <f>'DetailsTS6.4(2)'!I43</f>
        <v>0.37061199624007668</v>
      </c>
      <c r="D40" s="252">
        <f>'DetailsTS6.4(2)'!C43</f>
        <v>0.27417466239082289</v>
      </c>
      <c r="E40" s="252">
        <f>'DetailsTS6.4(3)'!N46</f>
        <v>0.35418128749704231</v>
      </c>
      <c r="F40" s="252">
        <f>'DetailsTS6.4(4)'!O43</f>
        <v>0.2580671522673586</v>
      </c>
    </row>
    <row r="41" spans="1:6">
      <c r="A41" s="251">
        <f t="shared" si="0"/>
        <v>1931</v>
      </c>
      <c r="B41" s="252">
        <f>'DetailsTS6.4(1)'!H44</f>
        <v>5.9620718852171149E-2</v>
      </c>
      <c r="C41" s="252">
        <f>'DetailsTS6.4(2)'!I44</f>
        <v>0.35787965903000357</v>
      </c>
      <c r="D41" s="252">
        <f>'DetailsTS6.4(2)'!C44</f>
        <v>0.24797196789652018</v>
      </c>
      <c r="E41" s="252">
        <f>'DetailsTS6.4(3)'!N47</f>
        <v>0.33392942338881526</v>
      </c>
      <c r="F41" s="252">
        <f>'DetailsTS6.4(4)'!O44</f>
        <v>0.23915750753354151</v>
      </c>
    </row>
    <row r="42" spans="1:6">
      <c r="A42" s="251">
        <f t="shared" si="0"/>
        <v>1932</v>
      </c>
      <c r="B42" s="252">
        <f>'DetailsTS6.4(1)'!H45</f>
        <v>6.8330051041816359E-2</v>
      </c>
      <c r="C42" s="252">
        <f>'DetailsTS6.4(2)'!I45</f>
        <v>0.32148156780402054</v>
      </c>
      <c r="D42" s="252">
        <f>'DetailsTS6.4(2)'!C45</f>
        <v>0.19850004198827384</v>
      </c>
      <c r="E42" s="252">
        <f>'DetailsTS6.4(3)'!N48</f>
        <v>0.29757094575688142</v>
      </c>
      <c r="F42" s="252">
        <f>'DetailsTS6.4(4)'!O45</f>
        <v>0.21489012177423789</v>
      </c>
    </row>
    <row r="43" spans="1:6">
      <c r="A43" s="251">
        <f t="shared" si="0"/>
        <v>1933</v>
      </c>
      <c r="B43" s="252">
        <f>'DetailsTS6.4(1)'!H46</f>
        <v>6.7702147788934242E-2</v>
      </c>
      <c r="C43" s="252">
        <f>'DetailsTS6.4(2)'!I46</f>
        <v>0.33802019995013266</v>
      </c>
      <c r="D43" s="252">
        <f>'DetailsTS6.4(2)'!C46</f>
        <v>0.22657899859269545</v>
      </c>
      <c r="E43" s="252">
        <f>'DetailsTS6.4(3)'!N49</f>
        <v>0.32187571181651831</v>
      </c>
      <c r="F43" s="252">
        <f>'DetailsTS6.4(4)'!O46</f>
        <v>0.22398297829095121</v>
      </c>
    </row>
    <row r="44" spans="1:6">
      <c r="A44" s="251">
        <f t="shared" si="0"/>
        <v>1934</v>
      </c>
      <c r="B44" s="252">
        <f>'DetailsTS6.4(1)'!H47</f>
        <v>7.1614084466883068E-2</v>
      </c>
      <c r="C44" s="252">
        <f>'DetailsTS6.4(2)'!I47</f>
        <v>0.3318271730641883</v>
      </c>
      <c r="D44" s="252">
        <f>'DetailsTS6.4(2)'!C47</f>
        <v>0.21314420236839382</v>
      </c>
      <c r="E44" s="252">
        <f>'DetailsTS6.4(3)'!N50</f>
        <v>0.3206590378239047</v>
      </c>
      <c r="F44" s="252">
        <f>'DetailsTS6.4(4)'!O47</f>
        <v>0.23370637870296568</v>
      </c>
    </row>
    <row r="45" spans="1:6">
      <c r="A45" s="251">
        <f t="shared" si="0"/>
        <v>1935</v>
      </c>
      <c r="B45" s="252">
        <f>'DetailsTS6.4(1)'!H48</f>
        <v>6.9985737178650545E-2</v>
      </c>
      <c r="C45" s="252">
        <f>'DetailsTS6.4(2)'!I48</f>
        <v>0.33686023846228086</v>
      </c>
      <c r="D45" s="252">
        <f>'DetailsTS6.4(2)'!C48</f>
        <v>0.23227288250130848</v>
      </c>
      <c r="E45" s="252">
        <f>'DetailsTS6.4(3)'!N51</f>
        <v>0.34453631755398634</v>
      </c>
      <c r="F45" s="252">
        <f>'DetailsTS6.4(4)'!O48</f>
        <v>0.24708188953206311</v>
      </c>
    </row>
    <row r="46" spans="1:6">
      <c r="A46" s="251">
        <f t="shared" si="0"/>
        <v>1936</v>
      </c>
      <c r="B46" s="252">
        <f>'DetailsTS6.4(1)'!H49</f>
        <v>5.823792487182762E-2</v>
      </c>
      <c r="C46" s="252">
        <f>'DetailsTS6.4(2)'!I49</f>
        <v>0.32257768266487635</v>
      </c>
      <c r="D46" s="252">
        <f>'DetailsTS6.4(2)'!C49</f>
        <v>0.22382230047911766</v>
      </c>
      <c r="E46" s="252">
        <f>'DetailsTS6.4(3)'!N52</f>
        <v>0.32705025169577523</v>
      </c>
      <c r="F46" s="252">
        <f>'DetailsTS6.4(4)'!O49</f>
        <v>0.24234982536393707</v>
      </c>
    </row>
    <row r="47" spans="1:6">
      <c r="A47" s="251">
        <f t="shared" si="0"/>
        <v>1937</v>
      </c>
      <c r="B47" s="252">
        <f>'DetailsTS6.4(1)'!H50</f>
        <v>4.9804992703985418E-2</v>
      </c>
      <c r="C47" s="252">
        <f>'DetailsTS6.4(2)'!I50</f>
        <v>0.33565169915543858</v>
      </c>
      <c r="D47" s="252">
        <f>'DetailsTS6.4(2)'!C50</f>
        <v>0.21849757938258807</v>
      </c>
      <c r="E47" s="252">
        <f>'DetailsTS6.4(3)'!N53</f>
        <v>0.31178417781930773</v>
      </c>
      <c r="F47" s="252">
        <f>'DetailsTS6.4(4)'!O50</f>
        <v>0.23170089094934851</v>
      </c>
    </row>
    <row r="48" spans="1:6">
      <c r="A48" s="251">
        <f t="shared" si="0"/>
        <v>1938</v>
      </c>
      <c r="B48" s="252">
        <f>'DetailsTS6.4(1)'!H51</f>
        <v>4.9268468184017498E-2</v>
      </c>
      <c r="C48" s="252">
        <f>'DetailsTS6.4(2)'!I51</f>
        <v>0.34859675036927623</v>
      </c>
      <c r="D48" s="252">
        <f>'DetailsTS6.4(2)'!C51</f>
        <v>0.22881706615126576</v>
      </c>
      <c r="E48" s="252">
        <f>'DetailsTS6.4(3)'!N54</f>
        <v>0.31913554213898893</v>
      </c>
      <c r="F48" s="252">
        <f>'DetailsTS6.4(4)'!O51</f>
        <v>0.23881227685957523</v>
      </c>
    </row>
    <row r="49" spans="1:6">
      <c r="A49" s="251">
        <f t="shared" si="0"/>
        <v>1939</v>
      </c>
      <c r="B49" s="252">
        <f>'DetailsTS6.4(1)'!H52</f>
        <v>4.5793024563794832E-2</v>
      </c>
      <c r="C49" s="252">
        <f>'DetailsTS6.4(2)'!I52</f>
        <v>0.37273391074983964</v>
      </c>
      <c r="D49" s="252">
        <f>'DetailsTS6.4(2)'!C52</f>
        <v>0.27145985978939996</v>
      </c>
      <c r="E49" s="252">
        <f>'DetailsTS6.4(3)'!N55</f>
        <v>0.32098029743959938</v>
      </c>
      <c r="F49" s="252">
        <f>'DetailsTS6.4(4)'!O52</f>
        <v>0.23791341728732313</v>
      </c>
    </row>
    <row r="50" spans="1:6">
      <c r="A50" s="251">
        <f t="shared" si="0"/>
        <v>1940</v>
      </c>
      <c r="B50" s="252">
        <f>'DetailsTS6.4(1)'!H53</f>
        <v>4.4996686709131387E-2</v>
      </c>
      <c r="C50" s="252">
        <f>'DetailsTS6.4(2)'!I53</f>
        <v>0.34238998920011487</v>
      </c>
      <c r="D50" s="252">
        <f>'DetailsTS6.4(2)'!C53</f>
        <v>0.23599835025598662</v>
      </c>
      <c r="E50" s="252">
        <f>'DetailsTS6.4(3)'!N56</f>
        <v>0.24750292279098934</v>
      </c>
      <c r="F50" s="252">
        <f>'DetailsTS6.4(4)'!O53</f>
        <v>0.1802873366376925</v>
      </c>
    </row>
    <row r="51" spans="1:6">
      <c r="A51" s="251">
        <f t="shared" si="0"/>
        <v>1941</v>
      </c>
      <c r="B51" s="252">
        <f>'DetailsTS6.4(1)'!H54</f>
        <v>4.3563638497341031E-2</v>
      </c>
      <c r="C51" s="252">
        <f>'DetailsTS6.4(2)'!I54</f>
        <v>0.31152657033033743</v>
      </c>
      <c r="D51" s="252">
        <f>'DetailsTS6.4(2)'!C54</f>
        <v>0.19120228266635472</v>
      </c>
      <c r="E51" s="252">
        <f>'DetailsTS6.4(3)'!N57</f>
        <v>0.20724324521268228</v>
      </c>
      <c r="F51" s="252">
        <f>'DetailsTS6.4(4)'!O54</f>
        <v>0.1540103609412212</v>
      </c>
    </row>
    <row r="52" spans="1:6">
      <c r="A52" s="251">
        <f t="shared" si="0"/>
        <v>1942</v>
      </c>
      <c r="B52" s="252">
        <f>'DetailsTS6.4(1)'!H55</f>
        <v>4.1663662771973677E-2</v>
      </c>
      <c r="C52" s="252">
        <f>'DetailsTS6.4(2)'!I55</f>
        <v>0.27543018240508388</v>
      </c>
      <c r="D52" s="252">
        <f>'DetailsTS6.4(2)'!C55</f>
        <v>0.15388690622822526</v>
      </c>
      <c r="E52" s="252">
        <f>'DetailsTS6.4(3)'!N58</f>
        <v>0.17332632487909186</v>
      </c>
      <c r="F52" s="252">
        <f>'DetailsTS6.4(4)'!O55</f>
        <v>0.129529134295954</v>
      </c>
    </row>
    <row r="53" spans="1:6">
      <c r="A53" s="251">
        <f t="shared" si="0"/>
        <v>1943</v>
      </c>
      <c r="B53" s="252">
        <f>'DetailsTS6.4(1)'!H56</f>
        <v>4.0006406698648619E-2</v>
      </c>
      <c r="C53" s="252">
        <f>'DetailsTS6.4(2)'!I56</f>
        <v>0.22927012044892461</v>
      </c>
      <c r="D53" s="252">
        <f>'DetailsTS6.4(2)'!C56</f>
        <v>9.8399433846703355E-2</v>
      </c>
      <c r="E53" s="252">
        <f>'DetailsTS6.4(3)'!N59</f>
        <v>0.12407049212726202</v>
      </c>
      <c r="F53" s="252">
        <f>'DetailsTS6.4(4)'!O56</f>
        <v>9.6063432284313979E-2</v>
      </c>
    </row>
    <row r="54" spans="1:6">
      <c r="A54" s="251">
        <f t="shared" si="0"/>
        <v>1944</v>
      </c>
      <c r="B54" s="252">
        <f>'DetailsTS6.4(1)'!H57</f>
        <v>3.8115485569790927E-2</v>
      </c>
      <c r="C54" s="252">
        <f>'DetailsTS6.4(2)'!I57</f>
        <v>0.16384659674458901</v>
      </c>
      <c r="D54" s="252">
        <f>'DetailsTS6.4(2)'!C57</f>
        <v>2.3242610203276004E-2</v>
      </c>
      <c r="E54" s="252">
        <f>'DetailsTS6.4(3)'!N60</f>
        <v>5.5265866764473301E-2</v>
      </c>
      <c r="F54" s="252">
        <f>'DetailsTS6.4(4)'!O57</f>
        <v>4.1089852062383858E-2</v>
      </c>
    </row>
    <row r="55" spans="1:6">
      <c r="A55" s="251">
        <f t="shared" si="0"/>
        <v>1945</v>
      </c>
      <c r="B55" s="252">
        <f>'DetailsTS6.4(1)'!H58</f>
        <v>2.1887913300005592E-2</v>
      </c>
      <c r="C55" s="252">
        <f>'DetailsTS6.4(2)'!I58</f>
        <v>0.20131993307052803</v>
      </c>
      <c r="D55" s="252">
        <f>'DetailsTS6.4(2)'!C58</f>
        <v>4.3500792479552644E-2</v>
      </c>
      <c r="E55" s="252">
        <f>'DetailsTS6.4(3)'!N61</f>
        <v>4.6262619675212294E-2</v>
      </c>
      <c r="F55" s="252">
        <f>'DetailsTS6.4(4)'!O58</f>
        <v>2.4947747061325742E-2</v>
      </c>
    </row>
    <row r="56" spans="1:6">
      <c r="A56" s="251">
        <f t="shared" si="0"/>
        <v>1946</v>
      </c>
      <c r="B56" s="252">
        <f>'DetailsTS6.4(1)'!H59</f>
        <v>2.0036995057956006E-2</v>
      </c>
      <c r="C56" s="252">
        <f>'DetailsTS6.4(2)'!I59</f>
        <v>0.2577677676167916</v>
      </c>
      <c r="D56" s="252">
        <f>'DetailsTS6.4(2)'!C59</f>
        <v>0.13944177361141399</v>
      </c>
      <c r="E56" s="252">
        <f>'DetailsTS6.4(3)'!N62</f>
        <v>0.14073368887535512</v>
      </c>
      <c r="F56" s="252">
        <f>'DetailsTS6.4(4)'!O59</f>
        <v>8.5592628482442909E-2</v>
      </c>
    </row>
    <row r="57" spans="1:6">
      <c r="A57" s="251">
        <f t="shared" si="0"/>
        <v>1947</v>
      </c>
      <c r="B57" s="252">
        <f>'DetailsTS6.4(1)'!H60</f>
        <v>1.8431348417631763E-2</v>
      </c>
      <c r="C57" s="252">
        <f>'DetailsTS6.4(2)'!I60</f>
        <v>0.22957411030292696</v>
      </c>
      <c r="D57" s="252">
        <f>'DetailsTS6.4(2)'!C60</f>
        <v>0.11450295094817435</v>
      </c>
      <c r="E57" s="252">
        <f>'DetailsTS6.4(3)'!N63</f>
        <v>0.11737090960800588</v>
      </c>
      <c r="F57" s="252">
        <f>'DetailsTS6.4(4)'!O60</f>
        <v>7.4267176356197687E-2</v>
      </c>
    </row>
    <row r="58" spans="1:6">
      <c r="A58" s="251">
        <f t="shared" si="0"/>
        <v>1948</v>
      </c>
      <c r="B58" s="252">
        <f>'DetailsTS6.4(1)'!H61</f>
        <v>1.6866401311603628E-2</v>
      </c>
      <c r="C58" s="252">
        <f>'DetailsTS6.4(2)'!I61</f>
        <v>0.2668568615714777</v>
      </c>
      <c r="D58" s="252">
        <f>'DetailsTS6.4(2)'!C61</f>
        <v>0.15779994817323015</v>
      </c>
      <c r="E58" s="252">
        <f>'DetailsTS6.4(3)'!N64</f>
        <v>0.15292596519380949</v>
      </c>
      <c r="F58" s="252">
        <f>'DetailsTS6.4(4)'!O61</f>
        <v>9.1241347414530119E-2</v>
      </c>
    </row>
    <row r="59" spans="1:6">
      <c r="A59" s="251">
        <v>1949</v>
      </c>
      <c r="B59" s="252">
        <f>'DetailsTS6.4(1)'!H62</f>
        <v>2.9616709605576698E-2</v>
      </c>
      <c r="C59" s="252">
        <f>'DetailsTS6.4(2)'!I62</f>
        <v>0.29944308814488069</v>
      </c>
      <c r="D59" s="252">
        <f>'DetailsTS6.4(2)'!C62</f>
        <v>0.22074186266699511</v>
      </c>
      <c r="E59" s="252">
        <f>'DetailsTS6.4(3)'!N65</f>
        <v>0.22961723932600109</v>
      </c>
      <c r="F59" s="252">
        <f>'DetailsTS6.4(4)'!O62</f>
        <v>0.17338908238055389</v>
      </c>
    </row>
    <row r="60" spans="1:6">
      <c r="A60" s="251">
        <f t="shared" ref="A60:A80" si="1">A59+1</f>
        <v>1950</v>
      </c>
      <c r="B60" s="252">
        <f>'DetailsTS6.4(1)'!H63</f>
        <v>3.0798775766831609E-2</v>
      </c>
      <c r="C60" s="252">
        <f>'DetailsTS6.4(2)'!I63</f>
        <v>0.33693284767291481</v>
      </c>
      <c r="D60" s="252">
        <f>'DetailsTS6.4(2)'!C63</f>
        <v>0.26687873202923323</v>
      </c>
      <c r="E60" s="252">
        <f>'DetailsTS6.4(3)'!N66</f>
        <v>0.26687268275284037</v>
      </c>
      <c r="F60" s="252">
        <f>'DetailsTS6.4(4)'!O63</f>
        <v>0.19203133556254834</v>
      </c>
    </row>
    <row r="61" spans="1:6">
      <c r="A61" s="251">
        <f t="shared" si="1"/>
        <v>1951</v>
      </c>
      <c r="B61" s="252">
        <f>'DetailsTS6.4(1)'!H64</f>
        <v>2.8064891463682896E-2</v>
      </c>
      <c r="C61" s="252">
        <f>'DetailsTS6.4(2)'!I64</f>
        <v>0.33067102372256396</v>
      </c>
      <c r="D61" s="252">
        <f>'DetailsTS6.4(2)'!C64</f>
        <v>0.24842592298123908</v>
      </c>
      <c r="E61" s="252">
        <f>'DetailsTS6.4(3)'!N67</f>
        <v>0.24604866013227494</v>
      </c>
      <c r="F61" s="252">
        <f>'DetailsTS6.4(4)'!O64</f>
        <v>0.18007763820239353</v>
      </c>
    </row>
    <row r="62" spans="1:6">
      <c r="A62" s="251">
        <f t="shared" si="1"/>
        <v>1952</v>
      </c>
      <c r="B62" s="252">
        <f>'DetailsTS6.4(1)'!H65</f>
        <v>2.878222644415529E-2</v>
      </c>
      <c r="C62" s="252">
        <f>'DetailsTS6.4(2)'!I65</f>
        <v>0.30248389900583944</v>
      </c>
      <c r="D62" s="252">
        <f>'DetailsTS6.4(2)'!C65</f>
        <v>0.20805940824826549</v>
      </c>
      <c r="E62" s="252">
        <f>'DetailsTS6.4(3)'!N68</f>
        <v>0.21241011938093671</v>
      </c>
      <c r="F62" s="252">
        <f>'DetailsTS6.4(4)'!O65</f>
        <v>0.16496208728739617</v>
      </c>
    </row>
    <row r="63" spans="1:6">
      <c r="A63" s="251">
        <f t="shared" si="1"/>
        <v>1953</v>
      </c>
      <c r="B63" s="252">
        <f>'DetailsTS6.4(1)'!H66</f>
        <v>2.9648192431415865E-2</v>
      </c>
      <c r="C63" s="252">
        <f>'DetailsTS6.4(2)'!I66</f>
        <v>0.31267100337631626</v>
      </c>
      <c r="D63" s="252">
        <f>'DetailsTS6.4(2)'!C66</f>
        <v>0.22879414937352044</v>
      </c>
      <c r="E63" s="252">
        <f>'DetailsTS6.4(3)'!N69</f>
        <v>0.22834880867811555</v>
      </c>
      <c r="F63" s="252">
        <f>'DetailsTS6.4(4)'!O66</f>
        <v>0.17676558395681743</v>
      </c>
    </row>
    <row r="64" spans="1:6">
      <c r="A64" s="251">
        <f t="shared" si="1"/>
        <v>1954</v>
      </c>
      <c r="B64" s="252">
        <f>'DetailsTS6.4(1)'!H67</f>
        <v>3.3646912103781658E-2</v>
      </c>
      <c r="C64" s="252">
        <f>'DetailsTS6.4(2)'!I67</f>
        <v>0.30073144099360294</v>
      </c>
      <c r="D64" s="252">
        <f>'DetailsTS6.4(2)'!C67</f>
        <v>0.22118070068895634</v>
      </c>
      <c r="E64" s="252">
        <f>'DetailsTS6.4(3)'!N70</f>
        <v>0.22543629190193265</v>
      </c>
      <c r="F64" s="252">
        <f>'DetailsTS6.4(4)'!O67</f>
        <v>0.1759605153225321</v>
      </c>
    </row>
    <row r="65" spans="1:6">
      <c r="A65" s="251">
        <f t="shared" si="1"/>
        <v>1955</v>
      </c>
      <c r="B65" s="252">
        <f>'DetailsTS6.4(1)'!H68</f>
        <v>3.3333921504573982E-2</v>
      </c>
      <c r="C65" s="252">
        <f>'DetailsTS6.4(2)'!I68</f>
        <v>0.30310415275354202</v>
      </c>
      <c r="D65" s="252">
        <f>'DetailsTS6.4(2)'!C68</f>
        <v>0.22753836330699048</v>
      </c>
      <c r="E65" s="252">
        <f>'DetailsTS6.4(3)'!N71</f>
        <v>0.23124071013660433</v>
      </c>
      <c r="F65" s="252">
        <f>'DetailsTS6.4(4)'!O68</f>
        <v>0.17451305469554879</v>
      </c>
    </row>
    <row r="66" spans="1:6">
      <c r="A66" s="251">
        <f t="shared" si="1"/>
        <v>1956</v>
      </c>
      <c r="B66" s="252">
        <f>'DetailsTS6.4(1)'!H69</f>
        <v>3.4994623944221849E-2</v>
      </c>
      <c r="C66" s="252">
        <f>'DetailsTS6.4(2)'!I69</f>
        <v>0.29692583991527477</v>
      </c>
      <c r="D66" s="252">
        <f>'DetailsTS6.4(2)'!C69</f>
        <v>0.21716478214574739</v>
      </c>
      <c r="E66" s="252">
        <f>'DetailsTS6.4(3)'!N72</f>
        <v>0.22453599334606072</v>
      </c>
      <c r="F66" s="252">
        <f>'DetailsTS6.4(4)'!O69</f>
        <v>0.16940623498621343</v>
      </c>
    </row>
    <row r="67" spans="1:6">
      <c r="A67" s="251">
        <f t="shared" si="1"/>
        <v>1957</v>
      </c>
      <c r="B67" s="252">
        <f>'DetailsTS6.4(1)'!H70</f>
        <v>3.4849356786623015E-2</v>
      </c>
      <c r="C67" s="252">
        <f>'DetailsTS6.4(2)'!I70</f>
        <v>0.30434257812198462</v>
      </c>
      <c r="D67" s="252">
        <f>'DetailsTS6.4(2)'!C70</f>
        <v>0.22617304181165912</v>
      </c>
      <c r="E67" s="252">
        <f>'DetailsTS6.4(3)'!N73</f>
        <v>0.23401668735567302</v>
      </c>
      <c r="F67" s="252">
        <f>'DetailsTS6.4(4)'!O70</f>
        <v>0.17272279640669311</v>
      </c>
    </row>
    <row r="68" spans="1:6">
      <c r="A68" s="251">
        <f t="shared" si="1"/>
        <v>1958</v>
      </c>
      <c r="B68" s="252">
        <f>'DetailsTS6.4(1)'!H71</f>
        <v>3.387432319658585E-2</v>
      </c>
      <c r="C68" s="252">
        <f>'DetailsTS6.4(2)'!I71</f>
        <v>0.31117928012151669</v>
      </c>
      <c r="D68" s="252">
        <f>'DetailsTS6.4(2)'!C71</f>
        <v>0.22821320429879813</v>
      </c>
      <c r="E68" s="252">
        <f>'DetailsTS6.4(3)'!N74</f>
        <v>0.23404606202225031</v>
      </c>
      <c r="F68" s="252">
        <f>'DetailsTS6.4(4)'!O71</f>
        <v>0.17129842646304649</v>
      </c>
    </row>
    <row r="69" spans="1:6">
      <c r="A69" s="251">
        <f t="shared" si="1"/>
        <v>1959</v>
      </c>
      <c r="B69" s="252">
        <f>'DetailsTS6.4(1)'!H72</f>
        <v>3.4605976181520073E-2</v>
      </c>
      <c r="C69" s="252">
        <f>'DetailsTS6.4(2)'!I72</f>
        <v>0.31537826173971978</v>
      </c>
      <c r="D69" s="252">
        <f>'DetailsTS6.4(2)'!C72</f>
        <v>0.22866032748857862</v>
      </c>
      <c r="E69" s="252">
        <f>'DetailsTS6.4(3)'!N75</f>
        <v>0.23147230024679627</v>
      </c>
      <c r="F69" s="252">
        <f>'DetailsTS6.4(4)'!O72</f>
        <v>0.16746378643070051</v>
      </c>
    </row>
    <row r="70" spans="1:6">
      <c r="A70" s="251">
        <f t="shared" si="1"/>
        <v>1960</v>
      </c>
      <c r="B70" s="252">
        <f>'DetailsTS6.4(1)'!H73</f>
        <v>3.5852819800237572E-2</v>
      </c>
      <c r="C70" s="252">
        <f>'DetailsTS6.4(2)'!I73</f>
        <v>0.3262734888990626</v>
      </c>
      <c r="D70" s="252">
        <f>'DetailsTS6.4(2)'!C73</f>
        <v>0.24460447547151629</v>
      </c>
      <c r="E70" s="252">
        <f>'DetailsTS6.4(3)'!N76</f>
        <v>0.24676808923807911</v>
      </c>
      <c r="F70" s="252">
        <f>'DetailsTS6.4(4)'!O73</f>
        <v>0.17476951011099143</v>
      </c>
    </row>
    <row r="71" spans="1:6">
      <c r="A71" s="251">
        <f t="shared" si="1"/>
        <v>1961</v>
      </c>
      <c r="B71" s="252">
        <f>'DetailsTS6.4(1)'!H74</f>
        <v>3.8535981456535258E-2</v>
      </c>
      <c r="C71" s="252">
        <f>'DetailsTS6.4(2)'!I74</f>
        <v>0.31502577059928133</v>
      </c>
      <c r="D71" s="252">
        <f>'DetailsTS6.4(2)'!C74</f>
        <v>0.23182032762752044</v>
      </c>
      <c r="E71" s="252">
        <f>'DetailsTS6.4(3)'!N77</f>
        <v>0.23519542148674441</v>
      </c>
      <c r="F71" s="252">
        <f>'DetailsTS6.4(4)'!O74</f>
        <v>0.17054236933191105</v>
      </c>
    </row>
    <row r="72" spans="1:6">
      <c r="A72" s="251">
        <f t="shared" si="1"/>
        <v>1962</v>
      </c>
      <c r="B72" s="252">
        <f>'DetailsTS6.4(1)'!H75</f>
        <v>4.0044069152257514E-2</v>
      </c>
      <c r="C72" s="252">
        <f>'DetailsTS6.4(2)'!I75</f>
        <v>0.29597650030596873</v>
      </c>
      <c r="D72" s="252">
        <f>'DetailsTS6.4(2)'!C75</f>
        <v>0.21106588881121491</v>
      </c>
      <c r="E72" s="252">
        <f>'DetailsTS6.4(3)'!N78</f>
        <v>0.22027163013839929</v>
      </c>
      <c r="F72" s="252">
        <f>'DetailsTS6.4(4)'!O75</f>
        <v>0.16926020801635572</v>
      </c>
    </row>
    <row r="73" spans="1:6">
      <c r="A73" s="251">
        <f t="shared" si="1"/>
        <v>1963</v>
      </c>
      <c r="B73" s="252">
        <f>'DetailsTS6.4(1)'!H76</f>
        <v>4.1938678276363786E-2</v>
      </c>
      <c r="C73" s="252">
        <f>'DetailsTS6.4(2)'!I76</f>
        <v>0.28761522363102876</v>
      </c>
      <c r="D73" s="252">
        <f>'DetailsTS6.4(2)'!C76</f>
        <v>0.20241550548843432</v>
      </c>
      <c r="E73" s="252">
        <f>'DetailsTS6.4(3)'!N79</f>
        <v>0.2120038216475614</v>
      </c>
      <c r="F73" s="252">
        <f>'DetailsTS6.4(4)'!O76</f>
        <v>0.16182575507871091</v>
      </c>
    </row>
    <row r="74" spans="1:6">
      <c r="A74" s="251">
        <f t="shared" si="1"/>
        <v>1964</v>
      </c>
      <c r="B74" s="252">
        <f>'DetailsTS6.4(1)'!H77</f>
        <v>4.2335366445275691E-2</v>
      </c>
      <c r="C74" s="252">
        <f>'DetailsTS6.4(2)'!I77</f>
        <v>0.29201344369743243</v>
      </c>
      <c r="D74" s="252">
        <f>'DetailsTS6.4(2)'!C77</f>
        <v>0.20829037124944658</v>
      </c>
      <c r="E74" s="252">
        <f>'DetailsTS6.4(3)'!N80</f>
        <v>0.21716546470695441</v>
      </c>
      <c r="F74" s="252">
        <f>'DetailsTS6.4(4)'!O77</f>
        <v>0.15974570357170551</v>
      </c>
    </row>
    <row r="75" spans="1:6">
      <c r="A75" s="251">
        <f t="shared" si="1"/>
        <v>1965</v>
      </c>
      <c r="B75" s="252">
        <f>'DetailsTS6.4(1)'!H78</f>
        <v>4.5188064571817968E-2</v>
      </c>
      <c r="C75" s="252">
        <f>'DetailsTS6.4(2)'!I78</f>
        <v>0.29667371847686669</v>
      </c>
      <c r="D75" s="252">
        <f>'DetailsTS6.4(2)'!C78</f>
        <v>0.21383484724093896</v>
      </c>
      <c r="E75" s="252">
        <f>'DetailsTS6.4(3)'!N81</f>
        <v>0.22390895657335974</v>
      </c>
      <c r="F75" s="252">
        <f>'DetailsTS6.4(4)'!O78</f>
        <v>0.16252975137359105</v>
      </c>
    </row>
    <row r="76" spans="1:6">
      <c r="A76" s="251">
        <f t="shared" si="1"/>
        <v>1966</v>
      </c>
      <c r="B76" s="252">
        <f>'DetailsTS6.4(1)'!H79</f>
        <v>4.7555236347758705E-2</v>
      </c>
      <c r="C76" s="252">
        <f>'DetailsTS6.4(2)'!I79</f>
        <v>0.29965476978217076</v>
      </c>
      <c r="D76" s="252">
        <f>'DetailsTS6.4(2)'!C79</f>
        <v>0.21665460721091789</v>
      </c>
      <c r="E76" s="252">
        <f>'DetailsTS6.4(3)'!N82</f>
        <v>0.22738497290575985</v>
      </c>
      <c r="F76" s="252">
        <f>'DetailsTS6.4(4)'!O79</f>
        <v>0.1643439800672121</v>
      </c>
    </row>
    <row r="77" spans="1:6">
      <c r="A77" s="251">
        <f t="shared" si="1"/>
        <v>1967</v>
      </c>
      <c r="B77" s="252">
        <f>'DetailsTS6.4(1)'!H80</f>
        <v>5.0408878246183481E-2</v>
      </c>
      <c r="C77" s="252">
        <f>'DetailsTS6.4(2)'!I80</f>
        <v>0.30204385192930194</v>
      </c>
      <c r="D77" s="252">
        <f>'DetailsTS6.4(2)'!C80</f>
        <v>0.21888772716003588</v>
      </c>
      <c r="E77" s="252">
        <f>'DetailsTS6.4(3)'!N83</f>
        <v>0.23380075657968752</v>
      </c>
      <c r="F77" s="252">
        <f>'DetailsTS6.4(4)'!O80</f>
        <v>0.1695656681030816</v>
      </c>
    </row>
    <row r="78" spans="1:6">
      <c r="A78" s="251">
        <f t="shared" si="1"/>
        <v>1968</v>
      </c>
      <c r="B78" s="252">
        <f>'DetailsTS6.4(1)'!H81</f>
        <v>5.1965025574389284E-2</v>
      </c>
      <c r="C78" s="252">
        <f>'DetailsTS6.4(2)'!I81</f>
        <v>0.29610834183465251</v>
      </c>
      <c r="D78" s="252">
        <f>'DetailsTS6.4(2)'!C81</f>
        <v>0.21412311135403161</v>
      </c>
      <c r="E78" s="252">
        <f>'DetailsTS6.4(3)'!N84</f>
        <v>0.23022842980607092</v>
      </c>
      <c r="F78" s="252">
        <f>'DetailsTS6.4(4)'!O81</f>
        <v>0.16976774721403601</v>
      </c>
    </row>
    <row r="79" spans="1:6">
      <c r="A79" s="251">
        <f t="shared" si="1"/>
        <v>1969</v>
      </c>
      <c r="B79" s="252">
        <f>'DetailsTS6.4(1)'!H82</f>
        <v>5.2093429342091525E-2</v>
      </c>
      <c r="C79" s="252">
        <f>'DetailsTS6.4(2)'!I82</f>
        <v>0.31462154850094853</v>
      </c>
      <c r="D79" s="252">
        <f>'DetailsTS6.4(2)'!C82</f>
        <v>0.23632469439866768</v>
      </c>
      <c r="E79" s="252">
        <f>'DetailsTS6.4(3)'!N85</f>
        <v>0.24560038779620186</v>
      </c>
      <c r="F79" s="252">
        <f>'DetailsTS6.4(4)'!O82</f>
        <v>0.1749387770794302</v>
      </c>
    </row>
    <row r="80" spans="1:6">
      <c r="A80" s="251">
        <f t="shared" si="1"/>
        <v>1970</v>
      </c>
      <c r="B80" s="252">
        <f>'DetailsTS6.4(1)'!H83</f>
        <v>5.1969874318162204E-2</v>
      </c>
      <c r="C80" s="252">
        <f>'DetailsTS6.4(2)'!I83</f>
        <v>0.31527341356405797</v>
      </c>
      <c r="D80" s="252">
        <f>'DetailsTS6.4(2)'!C83</f>
        <v>0.23446375112366377</v>
      </c>
      <c r="E80" s="252">
        <f>'DetailsTS6.4(3)'!N86</f>
        <v>0.24040226397822295</v>
      </c>
      <c r="F80" s="252">
        <f>'DetailsTS6.4(4)'!O83</f>
        <v>0.17556371221556219</v>
      </c>
    </row>
    <row r="81" spans="1:7">
      <c r="A81" s="251">
        <v>1971</v>
      </c>
      <c r="B81" s="252">
        <f>'DetailsTS6.4(1)'!H84</f>
        <v>4.9898273869386313E-2</v>
      </c>
      <c r="C81" s="252">
        <f>'DetailsTS6.4(2)'!I84</f>
        <v>0.31886578568216206</v>
      </c>
      <c r="D81" s="252">
        <f>'DetailsTS6.4(2)'!C84</f>
        <v>0.23720918260818805</v>
      </c>
      <c r="E81" s="252">
        <f>'DetailsTS6.4(3)'!N87</f>
        <v>0.23810792278896747</v>
      </c>
      <c r="F81" s="252">
        <f>'DetailsTS6.4(4)'!O84</f>
        <v>0.17432910116339762</v>
      </c>
    </row>
    <row r="82" spans="1:7">
      <c r="A82" s="251">
        <v>1972</v>
      </c>
      <c r="B82" s="252">
        <f>'DetailsTS6.4(1)'!H85</f>
        <v>4.9751962668921193E-2</v>
      </c>
      <c r="C82" s="252">
        <f>'DetailsTS6.4(2)'!I85</f>
        <v>0.31282452230124019</v>
      </c>
      <c r="D82" s="252">
        <f>'DetailsTS6.4(2)'!C85</f>
        <v>0.22984088454164861</v>
      </c>
      <c r="E82" s="252">
        <f>'DetailsTS6.4(3)'!N88</f>
        <v>0.23084715973260933</v>
      </c>
      <c r="F82" s="252">
        <f>'DetailsTS6.4(4)'!O85</f>
        <v>0.1726323228144509</v>
      </c>
    </row>
    <row r="83" spans="1:7">
      <c r="A83" s="251">
        <v>1973</v>
      </c>
      <c r="B83" s="252">
        <f>'DetailsTS6.4(1)'!H86</f>
        <v>4.9144381601390189E-2</v>
      </c>
      <c r="C83" s="252">
        <f>'DetailsTS6.4(2)'!I86</f>
        <v>0.32159883444978671</v>
      </c>
      <c r="D83" s="252">
        <f>'DetailsTS6.4(2)'!C86</f>
        <v>0.2415322990902283</v>
      </c>
      <c r="E83" s="252">
        <f>'DetailsTS6.4(3)'!N89</f>
        <v>0.23951641116665601</v>
      </c>
      <c r="F83" s="252">
        <f>'DetailsTS6.4(4)'!O86</f>
        <v>0.17109712107428424</v>
      </c>
    </row>
    <row r="84" spans="1:7">
      <c r="A84" s="251">
        <v>1974</v>
      </c>
      <c r="B84" s="252">
        <f>'DetailsTS6.4(1)'!H87</f>
        <v>5.0913378736428261E-2</v>
      </c>
      <c r="C84" s="252">
        <f>'DetailsTS6.4(2)'!I87</f>
        <v>0.31672999052734885</v>
      </c>
      <c r="D84" s="252">
        <f>'DetailsTS6.4(2)'!C87</f>
        <v>0.23107022570599994</v>
      </c>
      <c r="E84" s="252">
        <f>'DetailsTS6.4(3)'!N90</f>
        <v>0.23181736652552329</v>
      </c>
      <c r="F84" s="252">
        <f>'DetailsTS6.4(4)'!O87</f>
        <v>0.1820845563862043</v>
      </c>
    </row>
    <row r="85" spans="1:7">
      <c r="A85" s="251">
        <v>1975</v>
      </c>
      <c r="B85" s="252">
        <f>'DetailsTS6.4(1)'!H88</f>
        <v>4.8054594046319912E-2</v>
      </c>
      <c r="C85" s="252">
        <f>'DetailsTS6.4(2)'!I88</f>
        <v>0.2813052164408259</v>
      </c>
      <c r="D85" s="252">
        <f>'DetailsTS6.4(2)'!C88</f>
        <v>0.18047420285170562</v>
      </c>
      <c r="E85" s="252">
        <f>'DetailsTS6.4(3)'!N91</f>
        <v>0.18882952701916789</v>
      </c>
      <c r="F85" s="252">
        <f>'DetailsTS6.4(4)'!O88</f>
        <v>0.16259672984218043</v>
      </c>
    </row>
    <row r="86" spans="1:7">
      <c r="A86" s="251">
        <v>1976</v>
      </c>
      <c r="B86" s="252">
        <f>'DetailsTS6.4(1)'!H89</f>
        <v>4.7297875699708399E-2</v>
      </c>
      <c r="C86" s="252">
        <f>'DetailsTS6.4(2)'!I89</f>
        <v>0.27753626937429726</v>
      </c>
      <c r="D86" s="252">
        <f>'DetailsTS6.4(2)'!C89</f>
        <v>0.17218016318986973</v>
      </c>
      <c r="E86" s="252">
        <f>'DetailsTS6.4(3)'!N92</f>
        <v>0.18362726075665056</v>
      </c>
      <c r="F86" s="252">
        <f>'DetailsTS6.4(4)'!O89</f>
        <v>0.15904204660697269</v>
      </c>
    </row>
    <row r="87" spans="1:7">
      <c r="A87" s="251">
        <v>1977</v>
      </c>
      <c r="B87" s="252">
        <f>'DetailsTS6.4(1)'!H90</f>
        <v>4.8711509909870644E-2</v>
      </c>
      <c r="C87" s="252">
        <f>'DetailsTS6.4(2)'!I90</f>
        <v>0.27986890763662514</v>
      </c>
      <c r="D87" s="252">
        <f>'DetailsTS6.4(2)'!C90</f>
        <v>0.17414992560394557</v>
      </c>
      <c r="E87" s="252">
        <f>'DetailsTS6.4(3)'!N93</f>
        <v>0.18653726489653855</v>
      </c>
      <c r="F87" s="252">
        <f>'DetailsTS6.4(4)'!O90</f>
        <v>0.15632228209078539</v>
      </c>
    </row>
    <row r="88" spans="1:7">
      <c r="A88" s="251">
        <v>1978</v>
      </c>
      <c r="B88" s="252">
        <f>'DetailsTS6.4(1)'!H91</f>
        <v>5.0288481969278681E-2</v>
      </c>
      <c r="C88" s="252">
        <f>'DetailsTS6.4(2)'!I91</f>
        <v>0.26658222998120062</v>
      </c>
      <c r="D88" s="252">
        <f>'DetailsTS6.4(2)'!C91</f>
        <v>0.15571349949512758</v>
      </c>
      <c r="E88" s="252">
        <f>'DetailsTS6.4(3)'!N94</f>
        <v>0.17167314627725139</v>
      </c>
      <c r="F88" s="252">
        <f>'DetailsTS6.4(4)'!O91</f>
        <v>0.14954557003202593</v>
      </c>
    </row>
    <row r="89" spans="1:7" ht="12.75" customHeight="1">
      <c r="A89" s="251">
        <v>1979</v>
      </c>
      <c r="B89" s="252">
        <f>'DetailsTS6.4(1)'!H92</f>
        <v>5.173082121879722E-2</v>
      </c>
      <c r="C89" s="252">
        <f>'DetailsTS6.4(2)'!I92</f>
        <v>0.26394328597681138</v>
      </c>
      <c r="D89" s="252">
        <f>'DetailsTS6.4(2)'!C92</f>
        <v>0.15128786002602237</v>
      </c>
      <c r="E89" s="252">
        <f>'DetailsTS6.4(3)'!N95</f>
        <v>0.17434372060995182</v>
      </c>
      <c r="F89" s="252">
        <f>'DetailsTS6.4(4)'!O92</f>
        <v>0.15502419039310986</v>
      </c>
    </row>
    <row r="90" spans="1:7">
      <c r="A90" s="251">
        <v>1980</v>
      </c>
      <c r="B90" s="252">
        <f>'DetailsTS6.4(1)'!H93</f>
        <v>5.0225396044232457E-2</v>
      </c>
      <c r="C90" s="252">
        <f>'DetailsTS6.4(2)'!I93</f>
        <v>0.25582232963944357</v>
      </c>
      <c r="D90" s="252">
        <f>'DetailsTS6.4(2)'!C93</f>
        <v>0.13562862150024718</v>
      </c>
      <c r="E90" s="252">
        <f>'DetailsTS6.4(3)'!N96</f>
        <v>0.16354156452500204</v>
      </c>
      <c r="F90" s="252">
        <f>'DetailsTS6.4(4)'!O93</f>
        <v>0.15223821977122404</v>
      </c>
    </row>
    <row r="91" spans="1:7">
      <c r="A91" s="251">
        <v>1981</v>
      </c>
      <c r="B91" s="252">
        <f>'DetailsTS6.4(1)'!H94</f>
        <v>5.3998505635664613E-2</v>
      </c>
      <c r="C91" s="252">
        <f>'DetailsTS6.4(2)'!I94</f>
        <v>0.25016534591725048</v>
      </c>
      <c r="D91" s="252">
        <f>'DetailsTS6.4(2)'!C94</f>
        <v>0.12430307785595421</v>
      </c>
      <c r="E91" s="252">
        <f>'DetailsTS6.4(3)'!N97</f>
        <v>0.16306074020375358</v>
      </c>
      <c r="F91" s="252">
        <f>'DetailsTS6.4(4)'!O94</f>
        <v>0.16538406547997733</v>
      </c>
    </row>
    <row r="92" spans="1:7">
      <c r="A92" s="251">
        <v>1982</v>
      </c>
      <c r="B92" s="252">
        <f>'DetailsTS6.4(1)'!H95</f>
        <v>5.3647115787198586E-2</v>
      </c>
      <c r="C92" s="252">
        <f>'DetailsTS6.4(2)'!I95</f>
        <v>0.24774845554191224</v>
      </c>
      <c r="D92" s="252">
        <f>'DetailsTS6.4(2)'!C95</f>
        <v>0.11749001989864888</v>
      </c>
      <c r="E92" s="252">
        <f>'DetailsTS6.4(3)'!N98</f>
        <v>0.15147009990429935</v>
      </c>
      <c r="F92" s="252">
        <f>'DetailsTS6.4(4)'!O95</f>
        <v>0.16109473316673259</v>
      </c>
      <c r="G92" s="64"/>
    </row>
    <row r="93" spans="1:7">
      <c r="A93" s="251">
        <v>1983</v>
      </c>
      <c r="B93" s="252">
        <f>'DetailsTS6.4(1)'!H96</f>
        <v>5.6310981115979611E-2</v>
      </c>
      <c r="C93" s="252">
        <f>'DetailsTS6.4(2)'!I96</f>
        <v>0.2569262061915108</v>
      </c>
      <c r="D93" s="252">
        <f>'DetailsTS6.4(2)'!C96</f>
        <v>0.12745772250605214</v>
      </c>
      <c r="E93" s="252">
        <f>'DetailsTS6.4(3)'!N99</f>
        <v>0.15869325961682332</v>
      </c>
      <c r="F93" s="252">
        <f>'DetailsTS6.4(4)'!O96</f>
        <v>0.1665714703283894</v>
      </c>
      <c r="G93" s="64"/>
    </row>
    <row r="94" spans="1:7">
      <c r="A94" s="251">
        <v>1984</v>
      </c>
      <c r="B94" s="252">
        <f>'DetailsTS6.4(1)'!H97</f>
        <v>5.8872624969079065E-2</v>
      </c>
      <c r="C94" s="252">
        <f>'DetailsTS6.4(2)'!I97</f>
        <v>0.27641231634765873</v>
      </c>
      <c r="D94" s="252">
        <f>'DetailsTS6.4(2)'!C97</f>
        <v>0.1524584907372549</v>
      </c>
      <c r="E94" s="252">
        <f>'DetailsTS6.4(3)'!N100</f>
        <v>0.18016976559673073</v>
      </c>
      <c r="F94" s="252">
        <f>'DetailsTS6.4(4)'!O97</f>
        <v>0.17479164951107826</v>
      </c>
      <c r="G94" s="64"/>
    </row>
    <row r="95" spans="1:7">
      <c r="A95" s="251">
        <v>1985</v>
      </c>
      <c r="B95" s="252">
        <f>'DetailsTS6.4(1)'!H98</f>
        <v>5.9764746783723122E-2</v>
      </c>
      <c r="C95" s="252">
        <f>'DetailsTS6.4(2)'!I98</f>
        <v>0.29003809704095662</v>
      </c>
      <c r="D95" s="252">
        <f>'DetailsTS6.4(2)'!C98</f>
        <v>0.16907596254189175</v>
      </c>
      <c r="E95" s="252">
        <f>'DetailsTS6.4(3)'!N101</f>
        <v>0.19569822341587167</v>
      </c>
      <c r="F95" s="252">
        <f>'DetailsTS6.4(4)'!O98</f>
        <v>0.18001468376029497</v>
      </c>
      <c r="G95" s="64"/>
    </row>
    <row r="96" spans="1:7">
      <c r="A96" s="251">
        <v>1986</v>
      </c>
      <c r="B96" s="252">
        <f>'DetailsTS6.4(1)'!H99</f>
        <v>5.7711721874740642E-2</v>
      </c>
      <c r="C96" s="252">
        <f>'DetailsTS6.4(2)'!I99</f>
        <v>0.32646799099631996</v>
      </c>
      <c r="D96" s="252">
        <f>'DetailsTS6.4(2)'!C99</f>
        <v>0.21570922513770036</v>
      </c>
      <c r="E96" s="252">
        <f>'DetailsTS6.4(3)'!N102</f>
        <v>0.2327845802928826</v>
      </c>
      <c r="F96" s="252">
        <f>'DetailsTS6.4(4)'!O99</f>
        <v>0.17677660787581129</v>
      </c>
      <c r="G96" s="64"/>
    </row>
    <row r="97" spans="1:7">
      <c r="A97" s="251">
        <v>1987</v>
      </c>
      <c r="B97" s="252">
        <f>'DetailsTS6.4(1)'!H100</f>
        <v>6.2992180475866758E-2</v>
      </c>
      <c r="C97" s="252">
        <f>'DetailsTS6.4(2)'!I100</f>
        <v>0.33173348630599425</v>
      </c>
      <c r="D97" s="252">
        <f>'DetailsTS6.4(2)'!C100</f>
        <v>0.22116200040346229</v>
      </c>
      <c r="E97" s="252">
        <f>'DetailsTS6.4(3)'!N103</f>
        <v>0.24416217425760028</v>
      </c>
      <c r="F97" s="252">
        <f>'DetailsTS6.4(4)'!O100</f>
        <v>0.18727258932063118</v>
      </c>
      <c r="G97" s="64"/>
    </row>
    <row r="98" spans="1:7">
      <c r="A98" s="251">
        <v>1988</v>
      </c>
      <c r="B98" s="252">
        <f>'DetailsTS6.4(1)'!H101</f>
        <v>6.481572265458517E-2</v>
      </c>
      <c r="C98" s="252">
        <f>'DetailsTS6.4(2)'!I101</f>
        <v>0.3475689488896459</v>
      </c>
      <c r="D98" s="252">
        <f>'DetailsTS6.4(2)'!C101</f>
        <v>0.24223732962145364</v>
      </c>
      <c r="E98" s="252">
        <f>'DetailsTS6.4(3)'!N104</f>
        <v>0.26344345283720622</v>
      </c>
      <c r="F98" s="252">
        <f>'DetailsTS6.4(4)'!O101</f>
        <v>0.1863840499141714</v>
      </c>
      <c r="G98" s="64"/>
    </row>
    <row r="99" spans="1:7">
      <c r="A99" s="251">
        <v>1989</v>
      </c>
      <c r="B99" s="252">
        <f>'DetailsTS6.4(1)'!H102</f>
        <v>6.5318291915269819E-2</v>
      </c>
      <c r="C99" s="252">
        <f>'DetailsTS6.4(2)'!I102</f>
        <v>0.35355995041669575</v>
      </c>
      <c r="D99" s="252">
        <f>'DetailsTS6.4(2)'!C102</f>
        <v>0.24992106266783973</v>
      </c>
      <c r="E99" s="252">
        <f>'DetailsTS6.4(3)'!N105</f>
        <v>0.27199722268511639</v>
      </c>
      <c r="F99" s="252">
        <f>'DetailsTS6.4(4)'!O102</f>
        <v>0.2004016177366891</v>
      </c>
      <c r="G99" s="64"/>
    </row>
    <row r="100" spans="1:7">
      <c r="A100" s="251">
        <v>1990</v>
      </c>
      <c r="B100" s="252">
        <f>'DetailsTS6.4(1)'!H103</f>
        <v>6.7252812253838931E-2</v>
      </c>
      <c r="C100" s="252">
        <f>'DetailsTS6.4(2)'!I103</f>
        <v>0.34140051424248319</v>
      </c>
      <c r="D100" s="252">
        <f>'DetailsTS6.4(2)'!C103</f>
        <v>0.23402540408154496</v>
      </c>
      <c r="E100" s="252">
        <f>'DetailsTS6.4(3)'!N106</f>
        <v>0.26370012226167355</v>
      </c>
      <c r="F100" s="252">
        <f>'DetailsTS6.4(4)'!O103</f>
        <v>0.20155657132874261</v>
      </c>
      <c r="G100" s="64"/>
    </row>
    <row r="101" spans="1:7">
      <c r="A101" s="251">
        <v>1991</v>
      </c>
      <c r="B101" s="252">
        <f>'DetailsTS6.4(1)'!H104</f>
        <v>7.0032913041619252E-2</v>
      </c>
      <c r="C101" s="252">
        <f>'DetailsTS6.4(2)'!I104</f>
        <v>0.33497563616392101</v>
      </c>
      <c r="D101" s="252">
        <f>'DetailsTS6.4(2)'!C104</f>
        <v>0.22195590868296455</v>
      </c>
      <c r="E101" s="252">
        <f>'DetailsTS6.4(3)'!N107</f>
        <v>0.25588645884348477</v>
      </c>
      <c r="F101" s="252">
        <f>'DetailsTS6.4(4)'!O104</f>
        <v>0.20635653605320212</v>
      </c>
      <c r="G101" s="64"/>
    </row>
    <row r="102" spans="1:7">
      <c r="A102" s="251">
        <v>1992</v>
      </c>
      <c r="B102" s="252">
        <f>'DetailsTS6.4(1)'!H105</f>
        <v>7.5814504867137436E-2</v>
      </c>
      <c r="C102" s="252">
        <f>'DetailsTS6.4(2)'!I105</f>
        <v>0.33319510259466467</v>
      </c>
      <c r="D102" s="252">
        <f>'DetailsTS6.4(2)'!C105</f>
        <v>0.22076560332519687</v>
      </c>
      <c r="E102" s="252">
        <f>'DetailsTS6.4(3)'!N108</f>
        <v>0.26060789359887676</v>
      </c>
      <c r="F102" s="252">
        <f>'DetailsTS6.4(4)'!O105</f>
        <v>0.21006820276113708</v>
      </c>
      <c r="G102" s="64"/>
    </row>
    <row r="103" spans="1:7">
      <c r="A103" s="251">
        <v>1993</v>
      </c>
      <c r="B103" s="252">
        <f>'DetailsTS6.4(1)'!H106</f>
        <v>7.9061043925865049E-2</v>
      </c>
      <c r="C103" s="252">
        <f>'DetailsTS6.4(2)'!I106</f>
        <v>0.32470810657764498</v>
      </c>
      <c r="D103" s="252">
        <f>'DetailsTS6.4(2)'!C106</f>
        <v>0.20849659669944315</v>
      </c>
      <c r="E103" s="252">
        <f>'DetailsTS6.4(3)'!N109</f>
        <v>0.25771893763509574</v>
      </c>
      <c r="F103" s="252">
        <f>'DetailsTS6.4(4)'!O106</f>
        <v>0.2152102118619223</v>
      </c>
      <c r="G103" s="64"/>
    </row>
    <row r="104" spans="1:7">
      <c r="A104" s="251">
        <v>1994</v>
      </c>
      <c r="B104" s="252">
        <f>'DetailsTS6.4(1)'!H107</f>
        <v>8.1918504497702743E-2</v>
      </c>
      <c r="C104" s="252">
        <f>'DetailsTS6.4(2)'!I107</f>
        <v>0.32834507347161251</v>
      </c>
      <c r="D104" s="252">
        <f>'DetailsTS6.4(2)'!C107</f>
        <v>0.2129825092998209</v>
      </c>
      <c r="E104" s="252">
        <f>'DetailsTS6.4(3)'!N110</f>
        <v>0.26308618578880494</v>
      </c>
      <c r="F104" s="252">
        <f>'DetailsTS6.4(4)'!O107</f>
        <v>0.21214090128524277</v>
      </c>
      <c r="G104" s="64"/>
    </row>
    <row r="105" spans="1:7">
      <c r="A105" s="251">
        <v>1995</v>
      </c>
      <c r="B105" s="252">
        <f>'DetailsTS6.4(1)'!H108</f>
        <v>8.1856828644374394E-2</v>
      </c>
      <c r="C105" s="252">
        <f>'DetailsTS6.4(2)'!I108</f>
        <v>0.32952528474666137</v>
      </c>
      <c r="D105" s="252">
        <f>'DetailsTS6.4(2)'!C108</f>
        <v>0.21642167158883327</v>
      </c>
      <c r="E105" s="252">
        <f>'DetailsTS6.4(3)'!N111</f>
        <v>0.26333204901273427</v>
      </c>
      <c r="F105" s="252">
        <f>'DetailsTS6.4(4)'!O108</f>
        <v>0.2181899816044299</v>
      </c>
      <c r="G105" s="64"/>
    </row>
    <row r="106" spans="1:7">
      <c r="A106" s="251">
        <v>1996</v>
      </c>
      <c r="B106" s="252">
        <f>'DetailsTS6.4(1)'!H109</f>
        <v>8.3097679174028743E-2</v>
      </c>
      <c r="C106" s="252">
        <f>'DetailsTS6.4(2)'!I109</f>
        <v>0.32183195384288321</v>
      </c>
      <c r="D106" s="252">
        <f>'DetailsTS6.4(2)'!C109</f>
        <v>0.20517988525338426</v>
      </c>
      <c r="E106" s="252">
        <f>'DetailsTS6.4(3)'!N112</f>
        <v>0.2629342243210902</v>
      </c>
      <c r="F106" s="252">
        <f>'DetailsTS6.4(4)'!O109</f>
        <v>0.21747050865318424</v>
      </c>
      <c r="G106" s="64"/>
    </row>
    <row r="107" spans="1:7">
      <c r="A107" s="251">
        <v>1997</v>
      </c>
      <c r="B107" s="252">
        <f>'DetailsTS6.4(1)'!H110</f>
        <v>8.4647679295368539E-2</v>
      </c>
      <c r="C107" s="252">
        <f>'DetailsTS6.4(2)'!I110</f>
        <v>0.32874773005613711</v>
      </c>
      <c r="D107" s="252">
        <f>'DetailsTS6.4(2)'!C110</f>
        <v>0.21552209678287809</v>
      </c>
      <c r="E107" s="252">
        <f>'DetailsTS6.4(3)'!N113</f>
        <v>0.27437369723246363</v>
      </c>
      <c r="F107" s="252">
        <f>'DetailsTS6.4(4)'!O110</f>
        <v>0.21590049081941379</v>
      </c>
      <c r="G107" s="64"/>
    </row>
    <row r="108" spans="1:7">
      <c r="A108" s="251">
        <v>1998</v>
      </c>
      <c r="B108" s="252">
        <f>'DetailsTS6.4(1)'!H111</f>
        <v>8.3080770896910655E-2</v>
      </c>
      <c r="C108" s="252">
        <f>'DetailsTS6.4(2)'!I111</f>
        <v>0.33818563248264094</v>
      </c>
      <c r="D108" s="252">
        <f>'DetailsTS6.4(2)'!C111</f>
        <v>0.22862961873485071</v>
      </c>
      <c r="E108" s="252">
        <f>'DetailsTS6.4(3)'!N114</f>
        <v>0.28245996690915387</v>
      </c>
      <c r="F108" s="252">
        <f>'DetailsTS6.4(4)'!O111</f>
        <v>0.21271838683382374</v>
      </c>
      <c r="G108" s="64"/>
    </row>
    <row r="109" spans="1:7">
      <c r="A109" s="253">
        <f t="shared" ref="A109:A117" si="2">A108+1</f>
        <v>1999</v>
      </c>
      <c r="B109" s="252">
        <f>'DetailsTS6.4(1)'!H112</f>
        <v>8.1334605760429529E-2</v>
      </c>
      <c r="C109" s="252">
        <f>'DetailsTS6.4(2)'!I112</f>
        <v>0.32833043419328606</v>
      </c>
      <c r="D109" s="252">
        <f>'DetailsTS6.4(2)'!C112</f>
        <v>0.21532487925892693</v>
      </c>
      <c r="E109" s="252">
        <f>'DetailsTS6.4(3)'!N115</f>
        <v>0.27589969715426826</v>
      </c>
      <c r="F109" s="252">
        <f>'DetailsTS6.4(4)'!O112</f>
        <v>0.20263849773560977</v>
      </c>
      <c r="G109" s="64"/>
    </row>
    <row r="110" spans="1:7">
      <c r="A110" s="253">
        <f t="shared" si="2"/>
        <v>2000</v>
      </c>
      <c r="B110" s="252">
        <f>'DetailsTS6.4(1)'!H113</f>
        <v>8.3437090145210335E-2</v>
      </c>
      <c r="C110" s="252">
        <f>'DetailsTS6.4(2)'!I113</f>
        <v>0.33226609324001927</v>
      </c>
      <c r="D110" s="252">
        <f>'DetailsTS6.4(2)'!C113</f>
        <v>0.21665301385760125</v>
      </c>
      <c r="E110" s="252">
        <f>'DetailsTS6.4(3)'!N116</f>
        <v>0.27691079848693995</v>
      </c>
      <c r="F110" s="252">
        <f>'DetailsTS6.4(4)'!O113</f>
        <v>0.20930985772467903</v>
      </c>
      <c r="G110" s="64"/>
    </row>
    <row r="111" spans="1:7">
      <c r="A111" s="253">
        <f t="shared" si="2"/>
        <v>2001</v>
      </c>
      <c r="B111" s="252">
        <f>'DetailsTS6.4(1)'!H114</f>
        <v>8.4821000692213488E-2</v>
      </c>
      <c r="C111" s="252">
        <f>'DetailsTS6.4(2)'!I114</f>
        <v>0.3263835044627536</v>
      </c>
      <c r="D111" s="252">
        <f>'DetailsTS6.4(2)'!C114</f>
        <v>0.20669157557848855</v>
      </c>
      <c r="E111" s="252">
        <f>'DetailsTS6.4(3)'!N117</f>
        <v>0.26775829074908147</v>
      </c>
      <c r="F111" s="252">
        <f>'DetailsTS6.4(4)'!O114</f>
        <v>0.21089279683079701</v>
      </c>
      <c r="G111" s="64"/>
    </row>
    <row r="112" spans="1:7">
      <c r="A112" s="253">
        <f t="shared" si="2"/>
        <v>2002</v>
      </c>
      <c r="B112" s="252">
        <f>'DetailsTS6.4(1)'!H115</f>
        <v>8.5389618584507498E-2</v>
      </c>
      <c r="C112" s="252">
        <f>'DetailsTS6.4(2)'!I115</f>
        <v>0.32321758571859799</v>
      </c>
      <c r="D112" s="252">
        <f>'DetailsTS6.4(2)'!C115</f>
        <v>0.20164178369912306</v>
      </c>
      <c r="E112" s="252">
        <f>'DetailsTS6.4(3)'!N118</f>
        <v>0.25328128233186398</v>
      </c>
      <c r="F112" s="252">
        <f>'DetailsTS6.4(4)'!O115</f>
        <v>0.21002043208348797</v>
      </c>
      <c r="G112" s="64"/>
    </row>
    <row r="113" spans="1:7">
      <c r="A113" s="253">
        <f t="shared" si="2"/>
        <v>2003</v>
      </c>
      <c r="B113" s="252">
        <f>'DetailsTS6.4(1)'!H116</f>
        <v>8.581817814436668E-2</v>
      </c>
      <c r="C113" s="252">
        <f>'DetailsTS6.4(2)'!I116</f>
        <v>0.3268317203784783</v>
      </c>
      <c r="D113" s="252">
        <f>'DetailsTS6.4(2)'!C116</f>
        <v>0.20662360290799137</v>
      </c>
      <c r="E113" s="252">
        <f>'DetailsTS6.4(3)'!N119</f>
        <v>0.26128752723139226</v>
      </c>
      <c r="F113" s="252">
        <f>'DetailsTS6.4(4)'!O116</f>
        <v>0.20788843686461797</v>
      </c>
      <c r="G113" s="64"/>
    </row>
    <row r="114" spans="1:7">
      <c r="A114" s="253">
        <f t="shared" si="2"/>
        <v>2004</v>
      </c>
      <c r="B114" s="252">
        <f>'DetailsTS6.4(1)'!H117</f>
        <v>8.7423084466500614E-2</v>
      </c>
      <c r="C114" s="252">
        <f>'DetailsTS6.4(2)'!I117</f>
        <v>0.32509048632034504</v>
      </c>
      <c r="D114" s="252">
        <f>'DetailsTS6.4(2)'!C117</f>
        <v>0.20339713312866611</v>
      </c>
      <c r="E114" s="252">
        <f>'DetailsTS6.4(3)'!N120</f>
        <v>0.2613704402215844</v>
      </c>
      <c r="F114" s="252">
        <f>'DetailsTS6.4(4)'!O117</f>
        <v>0.21319269382733472</v>
      </c>
      <c r="G114" s="64"/>
    </row>
    <row r="115" spans="1:7">
      <c r="A115" s="253">
        <f t="shared" si="2"/>
        <v>2005</v>
      </c>
      <c r="B115" s="252">
        <f>'DetailsTS6.4(1)'!H118</f>
        <v>9.0437799357643359E-2</v>
      </c>
      <c r="C115" s="252">
        <f>'DetailsTS6.4(2)'!I118</f>
        <v>0.32406422065899065</v>
      </c>
      <c r="D115" s="252">
        <f>'DetailsTS6.4(2)'!C118</f>
        <v>0.2001341491900808</v>
      </c>
      <c r="E115" s="252">
        <f>'DetailsTS6.4(3)'!N121</f>
        <v>0.25908442952770133</v>
      </c>
      <c r="F115" s="252">
        <f>'DetailsTS6.4(4)'!O118</f>
        <v>0.2146200038008643</v>
      </c>
      <c r="G115" s="64"/>
    </row>
    <row r="116" spans="1:7">
      <c r="A116" s="253">
        <f t="shared" si="2"/>
        <v>2006</v>
      </c>
      <c r="B116" s="252">
        <f>'DetailsTS6.4(1)'!H119</f>
        <v>9.1374522722151311E-2</v>
      </c>
      <c r="C116" s="252">
        <f>'DetailsTS6.4(2)'!I119</f>
        <v>0.32484501531849042</v>
      </c>
      <c r="D116" s="252">
        <f>'DetailsTS6.4(2)'!C119</f>
        <v>0.20013724733201629</v>
      </c>
      <c r="E116" s="252">
        <f>'DetailsTS6.4(3)'!N122</f>
        <v>0.26209502272338991</v>
      </c>
      <c r="F116" s="252">
        <f>'DetailsTS6.4(4)'!O119</f>
        <v>0.21943737111805192</v>
      </c>
      <c r="G116" s="64"/>
    </row>
    <row r="117" spans="1:7">
      <c r="A117" s="253">
        <f t="shared" si="2"/>
        <v>2007</v>
      </c>
      <c r="B117" s="252">
        <f>'DetailsTS6.4(1)'!H120</f>
        <v>9.4224945146944405E-2</v>
      </c>
      <c r="C117" s="252">
        <f>'DetailsTS6.4(2)'!I120</f>
        <v>0.32877380761252051</v>
      </c>
      <c r="D117" s="252">
        <f>'DetailsTS6.4(2)'!C120</f>
        <v>0.20422357984283571</v>
      </c>
      <c r="E117" s="252">
        <f>'DetailsTS6.4(3)'!N123</f>
        <v>0.26882794440189234</v>
      </c>
      <c r="F117" s="252">
        <f>'DetailsTS6.4(4)'!O120</f>
        <v>0.22073983152813476</v>
      </c>
      <c r="G117" s="64"/>
    </row>
    <row r="118" spans="1:7">
      <c r="A118" s="253">
        <v>2008</v>
      </c>
      <c r="B118" s="252">
        <f>'DetailsTS6.4(1)'!H121</f>
        <v>9.4875734448743726E-2</v>
      </c>
      <c r="C118" s="252">
        <f>'DetailsTS6.4(2)'!I121</f>
        <v>0.32580757847751202</v>
      </c>
      <c r="D118" s="252">
        <f>'DetailsTS6.4(2)'!C121</f>
        <v>0.19579021691321155</v>
      </c>
      <c r="E118" s="252">
        <f>'DetailsTS6.4(3)'!N124</f>
        <v>0.25985500221350233</v>
      </c>
      <c r="F118" s="252">
        <f>'DetailsTS6.4(4)'!O121</f>
        <v>0.22241000137230563</v>
      </c>
      <c r="G118" s="64"/>
    </row>
    <row r="119" spans="1:7">
      <c r="A119" s="253">
        <v>2009</v>
      </c>
      <c r="B119" s="252">
        <f>'DetailsTS6.4(1)'!H122</f>
        <v>9.6875734448743728E-2</v>
      </c>
      <c r="C119" s="252">
        <f>'DetailsTS6.4(2)'!I122</f>
        <v>0.32080757847751201</v>
      </c>
      <c r="D119" s="252">
        <f>'DetailsTS6.4(2)'!C122</f>
        <v>0.19079021691321199</v>
      </c>
      <c r="E119" s="252">
        <f>'DetailsTS6.4(3)'!N125</f>
        <v>0.25685500221350199</v>
      </c>
      <c r="F119" s="252">
        <f>'DetailsTS6.4(4)'!O122</f>
        <v>0.21241000137230598</v>
      </c>
      <c r="G119" s="64"/>
    </row>
    <row r="120" spans="1:7" ht="13" thickBot="1">
      <c r="A120" s="254">
        <v>2010</v>
      </c>
      <c r="B120" s="255">
        <f>'DetailsTS6.4(1)'!H123</f>
        <v>9.887573444874373E-2</v>
      </c>
      <c r="C120" s="255">
        <f>'DetailsTS6.4(2)'!I123</f>
        <v>0.33080757847751202</v>
      </c>
      <c r="D120" s="255">
        <f>'DetailsTS6.4(2)'!C123</f>
        <v>0.200790216913212</v>
      </c>
      <c r="E120" s="255">
        <f>'DetailsTS6.4(3)'!N126</f>
        <v>0.265855002213502</v>
      </c>
      <c r="F120" s="255">
        <f>'DetailsTS6.4(4)'!O123</f>
        <v>0.22641000137230599</v>
      </c>
      <c r="G120" s="64"/>
    </row>
    <row r="121" spans="1:7" ht="13" thickTop="1">
      <c r="B121" s="75"/>
      <c r="C121" s="75"/>
      <c r="D121" s="75"/>
      <c r="E121" s="75"/>
      <c r="F121" s="75"/>
      <c r="G121" s="64"/>
    </row>
    <row r="122" spans="1:7">
      <c r="A122" s="1" t="s">
        <v>74</v>
      </c>
      <c r="B122" s="75"/>
      <c r="C122" s="75"/>
      <c r="D122" s="75"/>
      <c r="E122" s="75"/>
      <c r="F122" s="75"/>
      <c r="G122" s="64"/>
    </row>
    <row r="123" spans="1:7">
      <c r="B123" s="75"/>
      <c r="C123" s="75"/>
      <c r="D123" s="75"/>
      <c r="E123" s="75"/>
      <c r="F123" s="75"/>
      <c r="G123" s="64"/>
    </row>
    <row r="124" spans="1:7">
      <c r="B124" s="75"/>
      <c r="C124" s="75"/>
      <c r="D124" s="75"/>
      <c r="E124" s="75"/>
      <c r="F124" s="75"/>
      <c r="G124" s="64"/>
    </row>
    <row r="125" spans="1:7">
      <c r="B125" s="75"/>
      <c r="C125" s="75"/>
      <c r="D125" s="75"/>
      <c r="E125" s="75"/>
      <c r="F125" s="75"/>
      <c r="G125" s="64"/>
    </row>
    <row r="126" spans="1:7">
      <c r="B126" s="75"/>
      <c r="C126" s="75"/>
      <c r="D126" s="75"/>
      <c r="E126" s="75"/>
      <c r="F126" s="75"/>
      <c r="G126" s="64"/>
    </row>
    <row r="127" spans="1:7">
      <c r="B127" s="75"/>
      <c r="C127" s="75"/>
      <c r="D127" s="75"/>
      <c r="E127" s="75"/>
      <c r="F127" s="75"/>
      <c r="G127" s="64"/>
    </row>
    <row r="128" spans="1:7">
      <c r="B128" s="75"/>
      <c r="C128" s="75"/>
      <c r="D128" s="75"/>
      <c r="E128" s="75"/>
      <c r="F128" s="75"/>
      <c r="G128" s="64"/>
    </row>
    <row r="129" spans="2:7">
      <c r="B129" s="75"/>
      <c r="C129" s="75"/>
      <c r="D129" s="75"/>
      <c r="E129" s="75"/>
      <c r="F129" s="75"/>
      <c r="G129" s="64"/>
    </row>
    <row r="130" spans="2:7">
      <c r="B130" s="75"/>
      <c r="C130" s="75"/>
      <c r="D130" s="75"/>
      <c r="E130" s="75"/>
      <c r="F130" s="75"/>
      <c r="G130" s="64"/>
    </row>
    <row r="131" spans="2:7">
      <c r="B131" s="75"/>
      <c r="C131" s="75"/>
      <c r="D131" s="75"/>
      <c r="E131" s="75"/>
      <c r="F131" s="75"/>
      <c r="G131" s="64"/>
    </row>
    <row r="132" spans="2:7">
      <c r="B132" s="75"/>
      <c r="C132" s="75"/>
      <c r="D132" s="75"/>
      <c r="E132" s="75"/>
      <c r="F132" s="75"/>
      <c r="G132" s="75"/>
    </row>
    <row r="133" spans="2:7">
      <c r="B133" s="75"/>
      <c r="C133" s="75"/>
      <c r="D133" s="75"/>
      <c r="E133" s="75"/>
      <c r="F133" s="75"/>
      <c r="G133" s="75"/>
    </row>
    <row r="134" spans="2:7">
      <c r="B134" s="75"/>
      <c r="C134" s="75"/>
      <c r="D134" s="75"/>
      <c r="E134" s="75"/>
      <c r="F134" s="75"/>
      <c r="G134" s="75"/>
    </row>
    <row r="135" spans="2:7">
      <c r="B135" s="75"/>
      <c r="C135" s="75"/>
      <c r="D135" s="75"/>
      <c r="E135" s="75"/>
      <c r="F135" s="75"/>
      <c r="G135" s="75"/>
    </row>
    <row r="136" spans="2:7">
      <c r="B136" s="75"/>
      <c r="C136" s="75"/>
      <c r="D136" s="75"/>
      <c r="E136" s="75"/>
      <c r="F136" s="75"/>
      <c r="G136" s="75"/>
    </row>
    <row r="137" spans="2:7">
      <c r="B137" s="75"/>
      <c r="C137" s="75"/>
      <c r="D137" s="75"/>
      <c r="E137" s="75"/>
      <c r="F137" s="75"/>
      <c r="G137" s="75"/>
    </row>
    <row r="138" spans="2:7">
      <c r="B138" s="75"/>
      <c r="C138" s="75"/>
      <c r="D138" s="75"/>
      <c r="E138" s="75"/>
      <c r="F138" s="75"/>
      <c r="G138" s="75"/>
    </row>
    <row r="139" spans="2:7">
      <c r="B139" s="75"/>
      <c r="C139" s="75"/>
      <c r="D139" s="75"/>
      <c r="E139" s="75"/>
      <c r="F139" s="75"/>
      <c r="G139" s="75"/>
    </row>
    <row r="140" spans="2:7">
      <c r="B140" s="75"/>
      <c r="C140" s="75"/>
      <c r="D140" s="75"/>
      <c r="E140" s="75"/>
      <c r="F140" s="75"/>
      <c r="G140" s="75"/>
    </row>
    <row r="141" spans="2:7">
      <c r="B141" s="75"/>
      <c r="C141" s="75"/>
      <c r="D141" s="75"/>
      <c r="E141" s="75"/>
      <c r="F141" s="75"/>
      <c r="G141" s="75"/>
    </row>
    <row r="142" spans="2:7">
      <c r="B142" s="75"/>
      <c r="C142" s="75"/>
      <c r="D142" s="75"/>
      <c r="E142" s="75"/>
      <c r="F142" s="75"/>
      <c r="G142" s="75"/>
    </row>
    <row r="143" spans="2:7">
      <c r="B143" s="75"/>
      <c r="C143" s="75"/>
      <c r="D143" s="75"/>
      <c r="E143" s="75"/>
      <c r="F143" s="75"/>
      <c r="G143" s="75"/>
    </row>
    <row r="144" spans="2:7">
      <c r="B144" s="75"/>
      <c r="C144" s="75"/>
      <c r="D144" s="75"/>
      <c r="E144" s="75"/>
      <c r="F144" s="75"/>
      <c r="G144" s="75"/>
    </row>
    <row r="145" spans="2:7">
      <c r="B145" s="75"/>
      <c r="C145" s="75"/>
      <c r="D145" s="75"/>
      <c r="E145" s="75"/>
      <c r="F145" s="75"/>
      <c r="G145" s="75"/>
    </row>
    <row r="146" spans="2:7">
      <c r="B146" s="75"/>
      <c r="C146" s="75"/>
      <c r="D146" s="75"/>
      <c r="E146" s="75"/>
      <c r="F146" s="75"/>
      <c r="G146" s="75"/>
    </row>
    <row r="147" spans="2:7">
      <c r="B147" s="75"/>
      <c r="C147" s="75"/>
      <c r="D147" s="75"/>
      <c r="E147" s="75"/>
      <c r="F147" s="75"/>
      <c r="G147" s="75"/>
    </row>
    <row r="148" spans="2:7">
      <c r="B148" s="75"/>
      <c r="C148" s="75"/>
      <c r="D148" s="75"/>
      <c r="E148" s="75"/>
      <c r="F148" s="75"/>
      <c r="G148" s="75"/>
    </row>
    <row r="149" spans="2:7">
      <c r="B149" s="75"/>
      <c r="C149" s="75"/>
      <c r="D149" s="75"/>
      <c r="E149" s="75"/>
      <c r="F149" s="75"/>
      <c r="G149" s="75"/>
    </row>
    <row r="150" spans="2:7">
      <c r="B150" s="75"/>
      <c r="C150" s="75"/>
      <c r="D150" s="75"/>
      <c r="E150" s="75"/>
      <c r="F150" s="75"/>
      <c r="G150" s="75"/>
    </row>
    <row r="151" spans="2:7">
      <c r="B151" s="75"/>
      <c r="C151" s="75"/>
      <c r="D151" s="75"/>
      <c r="E151" s="75"/>
      <c r="F151" s="75"/>
      <c r="G151" s="75"/>
    </row>
    <row r="152" spans="2:7">
      <c r="B152" s="75"/>
      <c r="C152" s="75"/>
      <c r="D152" s="75"/>
      <c r="E152" s="75"/>
      <c r="F152" s="75"/>
      <c r="G152" s="75"/>
    </row>
    <row r="153" spans="2:7">
      <c r="B153" s="75"/>
      <c r="C153" s="75"/>
      <c r="D153" s="75"/>
      <c r="E153" s="75"/>
      <c r="F153" s="75"/>
      <c r="G153" s="75"/>
    </row>
    <row r="154" spans="2:7">
      <c r="B154" s="75"/>
      <c r="C154" s="75"/>
      <c r="D154" s="75"/>
      <c r="E154" s="75"/>
      <c r="F154" s="75"/>
      <c r="G154" s="75"/>
    </row>
    <row r="155" spans="2:7">
      <c r="B155" s="75"/>
      <c r="C155" s="75"/>
      <c r="D155" s="75"/>
      <c r="E155" s="75"/>
      <c r="F155" s="75"/>
      <c r="G155" s="75"/>
    </row>
    <row r="156" spans="2:7">
      <c r="B156" s="75"/>
      <c r="C156" s="75"/>
      <c r="D156" s="75"/>
      <c r="E156" s="75"/>
      <c r="F156" s="75"/>
      <c r="G156" s="75"/>
    </row>
    <row r="157" spans="2:7">
      <c r="B157" s="75"/>
      <c r="C157" s="75"/>
      <c r="D157" s="75"/>
      <c r="E157" s="75"/>
      <c r="F157" s="75"/>
      <c r="G157" s="75"/>
    </row>
    <row r="158" spans="2:7">
      <c r="B158" s="75"/>
      <c r="C158" s="75"/>
      <c r="D158" s="75"/>
      <c r="E158" s="75"/>
      <c r="F158" s="75"/>
      <c r="G158" s="75"/>
    </row>
    <row r="159" spans="2:7">
      <c r="B159" s="75"/>
      <c r="C159" s="75"/>
      <c r="D159" s="75"/>
      <c r="E159" s="75"/>
      <c r="F159" s="75"/>
      <c r="G159" s="75"/>
    </row>
    <row r="160" spans="2:7">
      <c r="B160" s="75"/>
      <c r="C160" s="75"/>
      <c r="D160" s="75"/>
      <c r="E160" s="75"/>
      <c r="F160" s="75"/>
      <c r="G160" s="75"/>
    </row>
    <row r="161" spans="2:7">
      <c r="B161" s="75"/>
      <c r="C161" s="75"/>
      <c r="D161" s="75"/>
      <c r="E161" s="75"/>
      <c r="F161" s="75"/>
      <c r="G161" s="75"/>
    </row>
    <row r="162" spans="2:7">
      <c r="B162" s="75"/>
      <c r="C162" s="75"/>
      <c r="D162" s="75"/>
      <c r="E162" s="75"/>
      <c r="F162" s="75"/>
      <c r="G162" s="75"/>
    </row>
    <row r="163" spans="2:7">
      <c r="B163" s="75"/>
      <c r="C163" s="75"/>
      <c r="D163" s="75"/>
      <c r="E163" s="75"/>
      <c r="F163" s="75"/>
      <c r="G163" s="75"/>
    </row>
    <row r="164" spans="2:7">
      <c r="B164" s="75"/>
      <c r="C164" s="75"/>
      <c r="D164" s="75"/>
      <c r="E164" s="75"/>
      <c r="F164" s="75"/>
      <c r="G164" s="75"/>
    </row>
    <row r="165" spans="2:7">
      <c r="B165" s="75"/>
      <c r="C165" s="75"/>
      <c r="D165" s="75"/>
      <c r="E165" s="75"/>
      <c r="F165" s="75"/>
      <c r="G165" s="75"/>
    </row>
    <row r="166" spans="2:7">
      <c r="B166" s="75"/>
      <c r="C166" s="75"/>
      <c r="D166" s="75"/>
      <c r="E166" s="75"/>
      <c r="F166" s="75"/>
      <c r="G166" s="75"/>
    </row>
    <row r="167" spans="2:7">
      <c r="B167" s="75"/>
      <c r="C167" s="75"/>
      <c r="D167" s="75"/>
      <c r="E167" s="75"/>
      <c r="F167" s="75"/>
      <c r="G167" s="75"/>
    </row>
    <row r="168" spans="2:7">
      <c r="B168" s="75"/>
      <c r="C168" s="75"/>
      <c r="D168" s="75"/>
      <c r="E168" s="75"/>
      <c r="F168" s="75"/>
      <c r="G168" s="75"/>
    </row>
    <row r="169" spans="2:7">
      <c r="B169" s="75"/>
      <c r="C169" s="75"/>
      <c r="D169" s="75"/>
      <c r="E169" s="75"/>
      <c r="F169" s="75"/>
      <c r="G169" s="75"/>
    </row>
    <row r="170" spans="2:7">
      <c r="B170" s="75"/>
      <c r="C170" s="75"/>
      <c r="D170" s="75"/>
      <c r="E170" s="75"/>
      <c r="F170" s="75"/>
      <c r="G170" s="75"/>
    </row>
    <row r="171" spans="2:7">
      <c r="B171" s="75"/>
      <c r="C171" s="75"/>
      <c r="D171" s="75"/>
      <c r="E171" s="75"/>
      <c r="F171" s="75"/>
      <c r="G171" s="75"/>
    </row>
    <row r="172" spans="2:7">
      <c r="B172" s="75"/>
      <c r="C172" s="75"/>
      <c r="D172" s="75"/>
      <c r="E172" s="75"/>
      <c r="F172" s="75"/>
      <c r="G172" s="75"/>
    </row>
    <row r="173" spans="2:7">
      <c r="B173" s="75"/>
      <c r="C173" s="75"/>
      <c r="D173" s="75"/>
      <c r="E173" s="75"/>
      <c r="F173" s="75"/>
      <c r="G173" s="75"/>
    </row>
    <row r="174" spans="2:7">
      <c r="B174" s="75"/>
      <c r="C174" s="75"/>
      <c r="D174" s="75"/>
      <c r="E174" s="75"/>
      <c r="F174" s="75"/>
      <c r="G174" s="75"/>
    </row>
    <row r="175" spans="2:7">
      <c r="B175" s="75"/>
      <c r="C175" s="75"/>
      <c r="D175" s="75"/>
      <c r="E175" s="75"/>
      <c r="F175" s="75"/>
      <c r="G175" s="75"/>
    </row>
    <row r="176" spans="2:7">
      <c r="B176" s="75"/>
      <c r="C176" s="75"/>
      <c r="D176" s="75"/>
      <c r="E176" s="75"/>
      <c r="F176" s="75"/>
      <c r="G176" s="75"/>
    </row>
    <row r="177" spans="2:7">
      <c r="B177" s="75"/>
      <c r="C177" s="75"/>
      <c r="D177" s="75"/>
      <c r="E177" s="75"/>
      <c r="F177" s="75"/>
      <c r="G177" s="75"/>
    </row>
    <row r="178" spans="2:7">
      <c r="B178" s="75"/>
      <c r="C178" s="75"/>
      <c r="D178" s="75"/>
      <c r="E178" s="75"/>
      <c r="F178" s="75"/>
      <c r="G178" s="75"/>
    </row>
    <row r="179" spans="2:7">
      <c r="B179" s="75"/>
      <c r="C179" s="75"/>
      <c r="D179" s="75"/>
      <c r="E179" s="75"/>
      <c r="F179" s="75"/>
      <c r="G179" s="75"/>
    </row>
    <row r="180" spans="2:7">
      <c r="B180" s="75"/>
      <c r="C180" s="75"/>
      <c r="D180" s="75"/>
      <c r="E180" s="75"/>
      <c r="F180" s="75"/>
      <c r="G180" s="75"/>
    </row>
    <row r="181" spans="2:7">
      <c r="B181" s="75"/>
      <c r="C181" s="75"/>
      <c r="D181" s="75"/>
      <c r="E181" s="75"/>
      <c r="F181" s="75"/>
      <c r="G181" s="75"/>
    </row>
    <row r="182" spans="2:7">
      <c r="B182" s="75"/>
      <c r="C182" s="75"/>
      <c r="D182" s="75"/>
      <c r="E182" s="75"/>
      <c r="F182" s="75"/>
      <c r="G182" s="75"/>
    </row>
    <row r="183" spans="2:7">
      <c r="B183" s="75"/>
      <c r="C183" s="75"/>
      <c r="D183" s="75"/>
      <c r="E183" s="75"/>
      <c r="F183" s="75"/>
      <c r="G183" s="75"/>
    </row>
    <row r="184" spans="2:7">
      <c r="B184" s="75"/>
      <c r="C184" s="75"/>
      <c r="D184" s="75"/>
      <c r="E184" s="75"/>
      <c r="F184" s="75"/>
      <c r="G184" s="75"/>
    </row>
    <row r="185" spans="2:7">
      <c r="B185" s="75"/>
      <c r="C185" s="75"/>
      <c r="D185" s="75"/>
      <c r="E185" s="75"/>
      <c r="F185" s="75"/>
      <c r="G185" s="75"/>
    </row>
    <row r="186" spans="2:7">
      <c r="B186" s="75"/>
      <c r="C186" s="75"/>
      <c r="D186" s="75"/>
      <c r="E186" s="75"/>
      <c r="F186" s="75"/>
      <c r="G186" s="75"/>
    </row>
    <row r="187" spans="2:7">
      <c r="B187" s="75"/>
      <c r="C187" s="75"/>
      <c r="D187" s="75"/>
      <c r="E187" s="75"/>
      <c r="F187" s="75"/>
      <c r="G187" s="75"/>
    </row>
    <row r="188" spans="2:7">
      <c r="B188" s="75"/>
      <c r="C188" s="75"/>
      <c r="D188" s="75"/>
      <c r="E188" s="75"/>
      <c r="F188" s="75"/>
      <c r="G188" s="75"/>
    </row>
    <row r="189" spans="2:7">
      <c r="B189" s="75"/>
      <c r="C189" s="75"/>
      <c r="D189" s="75"/>
      <c r="E189" s="75"/>
      <c r="F189" s="75"/>
      <c r="G189" s="75"/>
    </row>
    <row r="190" spans="2:7">
      <c r="B190" s="75"/>
      <c r="C190" s="75"/>
      <c r="D190" s="75"/>
      <c r="E190" s="75"/>
      <c r="F190" s="75"/>
      <c r="G190" s="75"/>
    </row>
    <row r="191" spans="2:7">
      <c r="B191" s="75"/>
      <c r="C191" s="75"/>
      <c r="D191" s="75"/>
      <c r="E191" s="75"/>
      <c r="F191" s="75"/>
      <c r="G191" s="75"/>
    </row>
    <row r="192" spans="2:7">
      <c r="B192" s="75"/>
      <c r="C192" s="75"/>
      <c r="D192" s="75"/>
      <c r="E192" s="75"/>
      <c r="F192" s="75"/>
      <c r="G192" s="75"/>
    </row>
    <row r="193" spans="2:7">
      <c r="B193" s="75"/>
      <c r="C193" s="75"/>
      <c r="D193" s="75"/>
      <c r="E193" s="75"/>
      <c r="F193" s="75"/>
      <c r="G193" s="75"/>
    </row>
    <row r="194" spans="2:7">
      <c r="B194" s="75"/>
      <c r="C194" s="75"/>
      <c r="D194" s="75"/>
      <c r="E194" s="75"/>
      <c r="F194" s="75"/>
      <c r="G194" s="75"/>
    </row>
    <row r="195" spans="2:7">
      <c r="B195" s="75"/>
      <c r="C195" s="75"/>
      <c r="D195" s="75"/>
      <c r="E195" s="75"/>
      <c r="F195" s="75"/>
      <c r="G195" s="75"/>
    </row>
    <row r="196" spans="2:7">
      <c r="B196" s="75"/>
      <c r="C196" s="75"/>
      <c r="D196" s="75"/>
      <c r="E196" s="75"/>
      <c r="F196" s="75"/>
      <c r="G196" s="75"/>
    </row>
    <row r="197" spans="2:7">
      <c r="B197" s="75"/>
      <c r="C197" s="75"/>
      <c r="D197" s="75"/>
      <c r="E197" s="75"/>
      <c r="F197" s="75"/>
      <c r="G197" s="75"/>
    </row>
    <row r="198" spans="2:7">
      <c r="B198" s="75"/>
      <c r="C198" s="75"/>
      <c r="D198" s="75"/>
      <c r="E198" s="75"/>
      <c r="F198" s="75"/>
      <c r="G198" s="75"/>
    </row>
    <row r="199" spans="2:7">
      <c r="B199" s="75"/>
      <c r="C199" s="75"/>
      <c r="D199" s="75"/>
      <c r="E199" s="75"/>
      <c r="F199" s="75"/>
      <c r="G199" s="75"/>
    </row>
    <row r="200" spans="2:7">
      <c r="B200" s="75"/>
      <c r="C200" s="75"/>
      <c r="D200" s="75"/>
      <c r="E200" s="75"/>
      <c r="F200" s="75"/>
      <c r="G200" s="75"/>
    </row>
    <row r="201" spans="2:7">
      <c r="B201" s="75"/>
      <c r="C201" s="75"/>
      <c r="D201" s="75"/>
      <c r="E201" s="75"/>
      <c r="F201" s="75"/>
      <c r="G201" s="75"/>
    </row>
    <row r="202" spans="2:7">
      <c r="B202" s="75"/>
      <c r="C202" s="75"/>
      <c r="D202" s="75"/>
      <c r="E202" s="75"/>
      <c r="F202" s="75"/>
      <c r="G202" s="75"/>
    </row>
    <row r="203" spans="2:7">
      <c r="B203" s="75"/>
      <c r="C203" s="75"/>
      <c r="D203" s="75"/>
      <c r="E203" s="75"/>
      <c r="F203" s="75"/>
      <c r="G203" s="75"/>
    </row>
    <row r="204" spans="2:7">
      <c r="B204" s="75"/>
      <c r="C204" s="75"/>
      <c r="D204" s="75"/>
      <c r="E204" s="75"/>
      <c r="F204" s="75"/>
      <c r="G204" s="75"/>
    </row>
    <row r="205" spans="2:7">
      <c r="B205" s="75"/>
      <c r="C205" s="75"/>
      <c r="D205" s="75"/>
      <c r="E205" s="75"/>
      <c r="F205" s="75"/>
      <c r="G205" s="75"/>
    </row>
    <row r="206" spans="2:7">
      <c r="B206" s="75"/>
      <c r="C206" s="75"/>
      <c r="D206" s="75"/>
      <c r="E206" s="75"/>
      <c r="F206" s="75"/>
      <c r="G206" s="75"/>
    </row>
    <row r="207" spans="2:7">
      <c r="B207" s="75"/>
      <c r="C207" s="75"/>
      <c r="D207" s="75"/>
      <c r="E207" s="75"/>
      <c r="F207" s="75"/>
      <c r="G207" s="75"/>
    </row>
    <row r="208" spans="2:7">
      <c r="B208" s="75"/>
      <c r="C208" s="75"/>
      <c r="D208" s="75"/>
      <c r="E208" s="75"/>
      <c r="F208" s="75"/>
      <c r="G208" s="75"/>
    </row>
    <row r="209" spans="2:7">
      <c r="B209" s="75"/>
      <c r="C209" s="75"/>
      <c r="D209" s="75"/>
      <c r="E209" s="75"/>
      <c r="F209" s="75"/>
      <c r="G209" s="75"/>
    </row>
    <row r="210" spans="2:7">
      <c r="B210" s="75"/>
      <c r="C210" s="75"/>
      <c r="D210" s="75"/>
      <c r="E210" s="75"/>
      <c r="F210" s="75"/>
      <c r="G210" s="75"/>
    </row>
    <row r="211" spans="2:7">
      <c r="B211" s="75"/>
      <c r="C211" s="75"/>
      <c r="D211" s="75"/>
      <c r="E211" s="75"/>
      <c r="F211" s="75"/>
      <c r="G211" s="75"/>
    </row>
    <row r="212" spans="2:7">
      <c r="B212" s="75"/>
      <c r="C212" s="75"/>
      <c r="D212" s="75"/>
      <c r="E212" s="75"/>
      <c r="F212" s="75"/>
      <c r="G212" s="75"/>
    </row>
    <row r="213" spans="2:7">
      <c r="B213" s="75"/>
      <c r="C213" s="75"/>
      <c r="D213" s="75"/>
      <c r="E213" s="75"/>
      <c r="F213" s="75"/>
      <c r="G213" s="75"/>
    </row>
    <row r="214" spans="2:7">
      <c r="B214" s="75"/>
      <c r="C214" s="75"/>
      <c r="D214" s="75"/>
      <c r="E214" s="75"/>
      <c r="F214" s="75"/>
      <c r="G214" s="75"/>
    </row>
    <row r="215" spans="2:7">
      <c r="B215" s="75"/>
      <c r="C215" s="75"/>
      <c r="D215" s="75"/>
      <c r="E215" s="75"/>
      <c r="F215" s="75"/>
      <c r="G215" s="75"/>
    </row>
    <row r="216" spans="2:7">
      <c r="B216" s="75"/>
      <c r="C216" s="75"/>
      <c r="D216" s="75"/>
      <c r="E216" s="75"/>
      <c r="F216" s="75"/>
      <c r="G216" s="75"/>
    </row>
    <row r="217" spans="2:7">
      <c r="B217" s="75"/>
      <c r="C217" s="75"/>
      <c r="D217" s="75"/>
      <c r="E217" s="75"/>
      <c r="F217" s="75"/>
      <c r="G217" s="75"/>
    </row>
    <row r="218" spans="2:7">
      <c r="B218" s="75"/>
      <c r="C218" s="75"/>
      <c r="D218" s="75"/>
      <c r="E218" s="75"/>
      <c r="F218" s="75"/>
      <c r="G218" s="75"/>
    </row>
    <row r="219" spans="2:7">
      <c r="B219" s="75"/>
      <c r="C219" s="75"/>
      <c r="D219" s="75"/>
      <c r="E219" s="75"/>
      <c r="F219" s="75"/>
      <c r="G219" s="75"/>
    </row>
    <row r="220" spans="2:7">
      <c r="B220" s="75"/>
      <c r="C220" s="75"/>
      <c r="D220" s="75"/>
      <c r="E220" s="75"/>
      <c r="F220" s="75"/>
      <c r="G220" s="75"/>
    </row>
    <row r="221" spans="2:7">
      <c r="B221" s="75"/>
      <c r="C221" s="75"/>
      <c r="D221" s="75"/>
      <c r="E221" s="75"/>
      <c r="F221" s="75"/>
      <c r="G221" s="75"/>
    </row>
    <row r="222" spans="2:7">
      <c r="B222" s="75"/>
      <c r="C222" s="75"/>
      <c r="D222" s="75"/>
      <c r="E222" s="75"/>
      <c r="F222" s="75"/>
      <c r="G222" s="75"/>
    </row>
    <row r="223" spans="2:7">
      <c r="B223" s="75"/>
      <c r="C223" s="75"/>
      <c r="D223" s="75"/>
      <c r="E223" s="75"/>
      <c r="F223" s="75"/>
      <c r="G223" s="75"/>
    </row>
    <row r="224" spans="2:7">
      <c r="B224" s="75"/>
      <c r="C224" s="75"/>
      <c r="D224" s="75"/>
      <c r="E224" s="75"/>
      <c r="F224" s="75"/>
      <c r="G224" s="75"/>
    </row>
    <row r="225" spans="2:7">
      <c r="B225" s="75"/>
      <c r="C225" s="75"/>
      <c r="D225" s="75"/>
      <c r="E225" s="75"/>
      <c r="F225" s="75"/>
      <c r="G225" s="75"/>
    </row>
    <row r="226" spans="2:7">
      <c r="B226" s="75"/>
      <c r="C226" s="75"/>
      <c r="D226" s="75"/>
      <c r="E226" s="75"/>
      <c r="F226" s="75"/>
      <c r="G226" s="75"/>
    </row>
    <row r="227" spans="2:7">
      <c r="B227" s="75"/>
      <c r="C227" s="75"/>
      <c r="D227" s="75"/>
      <c r="E227" s="75"/>
      <c r="F227" s="75"/>
      <c r="G227" s="75"/>
    </row>
    <row r="228" spans="2:7">
      <c r="B228" s="75"/>
      <c r="C228" s="75"/>
      <c r="D228" s="75"/>
      <c r="E228" s="75"/>
      <c r="F228" s="75"/>
      <c r="G228" s="75"/>
    </row>
    <row r="229" spans="2:7">
      <c r="B229" s="75"/>
      <c r="C229" s="75"/>
      <c r="D229" s="75"/>
      <c r="E229" s="75"/>
      <c r="F229" s="75"/>
      <c r="G229" s="75"/>
    </row>
    <row r="230" spans="2:7">
      <c r="B230" s="75"/>
      <c r="C230" s="75"/>
      <c r="D230" s="75"/>
      <c r="E230" s="75"/>
      <c r="F230" s="75"/>
      <c r="G230" s="75"/>
    </row>
    <row r="231" spans="2:7">
      <c r="B231" s="75"/>
      <c r="C231" s="75"/>
      <c r="D231" s="75"/>
      <c r="E231" s="75"/>
      <c r="F231" s="75"/>
      <c r="G231" s="75"/>
    </row>
    <row r="232" spans="2:7">
      <c r="B232" s="75"/>
      <c r="C232" s="75"/>
      <c r="D232" s="75"/>
      <c r="E232" s="75"/>
      <c r="F232" s="75"/>
      <c r="G232" s="75"/>
    </row>
    <row r="233" spans="2:7">
      <c r="B233" s="75"/>
      <c r="C233" s="75"/>
      <c r="D233" s="75"/>
      <c r="E233" s="75"/>
      <c r="F233" s="75"/>
      <c r="G233" s="75"/>
    </row>
    <row r="234" spans="2:7">
      <c r="B234" s="75"/>
      <c r="C234" s="75"/>
      <c r="D234" s="75"/>
      <c r="E234" s="75"/>
      <c r="F234" s="75"/>
      <c r="G234" s="75"/>
    </row>
    <row r="235" spans="2:7">
      <c r="B235" s="75"/>
      <c r="C235" s="75"/>
      <c r="D235" s="75"/>
      <c r="E235" s="75"/>
      <c r="F235" s="75"/>
      <c r="G235" s="75"/>
    </row>
    <row r="236" spans="2:7">
      <c r="B236" s="75"/>
      <c r="C236" s="75"/>
      <c r="D236" s="75"/>
      <c r="E236" s="75"/>
      <c r="F236" s="75"/>
      <c r="G236" s="75"/>
    </row>
    <row r="237" spans="2:7">
      <c r="B237" s="75"/>
      <c r="C237" s="75"/>
      <c r="D237" s="75"/>
      <c r="E237" s="75"/>
      <c r="F237" s="75"/>
      <c r="G237" s="75"/>
    </row>
    <row r="238" spans="2:7">
      <c r="B238" s="75"/>
      <c r="C238" s="75"/>
      <c r="D238" s="75"/>
      <c r="E238" s="75"/>
      <c r="F238" s="75"/>
      <c r="G238" s="75"/>
    </row>
    <row r="239" spans="2:7">
      <c r="B239" s="75"/>
      <c r="C239" s="75"/>
      <c r="D239" s="75"/>
      <c r="E239" s="75"/>
      <c r="F239" s="75"/>
      <c r="G239" s="75"/>
    </row>
    <row r="240" spans="2:7">
      <c r="B240" s="75"/>
      <c r="C240" s="75"/>
      <c r="D240" s="75"/>
      <c r="E240" s="75"/>
      <c r="F240" s="75"/>
      <c r="G240" s="75"/>
    </row>
    <row r="241" spans="2:7">
      <c r="B241" s="75"/>
      <c r="C241" s="75"/>
      <c r="D241" s="75"/>
      <c r="E241" s="75"/>
      <c r="F241" s="75"/>
      <c r="G241" s="75"/>
    </row>
    <row r="242" spans="2:7">
      <c r="B242" s="75"/>
      <c r="C242" s="75"/>
      <c r="D242" s="75"/>
      <c r="E242" s="75"/>
      <c r="F242" s="75"/>
      <c r="G242" s="75"/>
    </row>
    <row r="243" spans="2:7">
      <c r="B243" s="75"/>
      <c r="C243" s="75"/>
      <c r="D243" s="75"/>
      <c r="E243" s="75"/>
      <c r="F243" s="75"/>
      <c r="G243" s="75"/>
    </row>
    <row r="244" spans="2:7">
      <c r="B244" s="75"/>
      <c r="C244" s="75"/>
      <c r="D244" s="75"/>
      <c r="E244" s="75"/>
      <c r="F244" s="75"/>
      <c r="G244" s="75"/>
    </row>
    <row r="245" spans="2:7">
      <c r="B245" s="75"/>
      <c r="C245" s="75"/>
      <c r="D245" s="75"/>
      <c r="E245" s="75"/>
      <c r="F245" s="75"/>
      <c r="G245" s="75"/>
    </row>
    <row r="246" spans="2:7">
      <c r="B246" s="75"/>
      <c r="C246" s="75"/>
      <c r="D246" s="75"/>
      <c r="E246" s="75"/>
      <c r="F246" s="75"/>
      <c r="G246" s="75"/>
    </row>
    <row r="247" spans="2:7">
      <c r="B247" s="75"/>
      <c r="C247" s="75"/>
      <c r="D247" s="75"/>
      <c r="E247" s="75"/>
      <c r="F247" s="75"/>
      <c r="G247" s="75"/>
    </row>
    <row r="248" spans="2:7">
      <c r="B248" s="75"/>
      <c r="C248" s="75"/>
      <c r="D248" s="75"/>
      <c r="E248" s="75"/>
      <c r="F248" s="75"/>
      <c r="G248" s="75"/>
    </row>
    <row r="249" spans="2:7">
      <c r="B249" s="75"/>
      <c r="C249" s="75"/>
      <c r="D249" s="75"/>
      <c r="E249" s="75"/>
      <c r="F249" s="75"/>
      <c r="G249" s="75"/>
    </row>
    <row r="250" spans="2:7">
      <c r="B250" s="75"/>
      <c r="C250" s="75"/>
      <c r="D250" s="75"/>
      <c r="E250" s="75"/>
      <c r="F250" s="75"/>
      <c r="G250" s="75"/>
    </row>
    <row r="251" spans="2:7">
      <c r="B251" s="75"/>
      <c r="C251" s="75"/>
      <c r="D251" s="75"/>
      <c r="E251" s="75"/>
      <c r="F251" s="75"/>
      <c r="G251" s="75"/>
    </row>
    <row r="252" spans="2:7">
      <c r="B252" s="75"/>
      <c r="C252" s="75"/>
      <c r="D252" s="75"/>
      <c r="E252" s="75"/>
      <c r="F252" s="75"/>
      <c r="G252" s="75"/>
    </row>
    <row r="253" spans="2:7">
      <c r="B253" s="75"/>
      <c r="C253" s="75"/>
      <c r="D253" s="75"/>
      <c r="E253" s="75"/>
      <c r="F253" s="75"/>
      <c r="G253" s="75"/>
    </row>
    <row r="254" spans="2:7">
      <c r="B254" s="75"/>
      <c r="C254" s="75"/>
      <c r="D254" s="75"/>
      <c r="E254" s="75"/>
      <c r="F254" s="75"/>
      <c r="G254" s="75"/>
    </row>
    <row r="255" spans="2:7">
      <c r="B255" s="75"/>
      <c r="C255" s="75"/>
      <c r="D255" s="75"/>
      <c r="E255" s="75"/>
      <c r="F255" s="75"/>
      <c r="G255" s="75"/>
    </row>
    <row r="256" spans="2:7">
      <c r="B256" s="75"/>
      <c r="C256" s="75"/>
      <c r="D256" s="75"/>
      <c r="E256" s="75"/>
      <c r="F256" s="75"/>
      <c r="G256" s="75"/>
    </row>
    <row r="257" spans="2:7">
      <c r="B257" s="75"/>
      <c r="C257" s="75"/>
      <c r="D257" s="75"/>
      <c r="E257" s="75"/>
      <c r="F257" s="75"/>
      <c r="G257" s="75"/>
    </row>
    <row r="258" spans="2:7">
      <c r="B258" s="75"/>
      <c r="C258" s="75"/>
      <c r="D258" s="75"/>
      <c r="E258" s="75"/>
      <c r="F258" s="75"/>
      <c r="G258" s="75"/>
    </row>
    <row r="259" spans="2:7">
      <c r="B259" s="75"/>
      <c r="C259" s="75"/>
      <c r="D259" s="75"/>
      <c r="E259" s="75"/>
      <c r="F259" s="75"/>
      <c r="G259" s="75"/>
    </row>
    <row r="260" spans="2:7">
      <c r="B260" s="75"/>
      <c r="C260" s="75"/>
      <c r="D260" s="75"/>
      <c r="E260" s="75"/>
      <c r="F260" s="75"/>
      <c r="G260" s="75"/>
    </row>
    <row r="261" spans="2:7">
      <c r="B261" s="75"/>
      <c r="C261" s="75"/>
      <c r="D261" s="75"/>
      <c r="E261" s="75"/>
      <c r="F261" s="75"/>
      <c r="G261" s="75"/>
    </row>
    <row r="262" spans="2:7">
      <c r="B262" s="75"/>
      <c r="C262" s="75"/>
      <c r="D262" s="75"/>
      <c r="E262" s="75"/>
      <c r="F262" s="75"/>
      <c r="G262" s="75"/>
    </row>
    <row r="263" spans="2:7">
      <c r="B263" s="75"/>
      <c r="C263" s="75"/>
      <c r="D263" s="75"/>
      <c r="E263" s="75"/>
      <c r="F263" s="75"/>
      <c r="G263" s="75"/>
    </row>
    <row r="264" spans="2:7">
      <c r="B264" s="75"/>
      <c r="C264" s="75"/>
      <c r="D264" s="75"/>
      <c r="E264" s="75"/>
      <c r="F264" s="75"/>
      <c r="G264" s="75"/>
    </row>
    <row r="265" spans="2:7">
      <c r="B265" s="75"/>
      <c r="C265" s="75"/>
      <c r="D265" s="75"/>
      <c r="E265" s="75"/>
      <c r="F265" s="75"/>
      <c r="G265" s="75"/>
    </row>
    <row r="266" spans="2:7">
      <c r="B266" s="75"/>
      <c r="C266" s="75"/>
      <c r="D266" s="75"/>
      <c r="E266" s="75"/>
      <c r="F266" s="75"/>
      <c r="G266" s="75"/>
    </row>
    <row r="267" spans="2:7">
      <c r="B267" s="75"/>
      <c r="C267" s="75"/>
      <c r="D267" s="75"/>
      <c r="E267" s="75"/>
      <c r="F267" s="75"/>
      <c r="G267" s="75"/>
    </row>
    <row r="268" spans="2:7">
      <c r="B268" s="75"/>
      <c r="C268" s="75"/>
      <c r="D268" s="75"/>
      <c r="E268" s="75"/>
      <c r="F268" s="75"/>
      <c r="G268" s="75"/>
    </row>
    <row r="269" spans="2:7">
      <c r="B269" s="75"/>
      <c r="C269" s="75"/>
      <c r="D269" s="75"/>
      <c r="E269" s="75"/>
      <c r="F269" s="75"/>
      <c r="G269" s="75"/>
    </row>
    <row r="270" spans="2:7">
      <c r="B270" s="75"/>
      <c r="C270" s="75"/>
      <c r="D270" s="75"/>
      <c r="E270" s="75"/>
      <c r="F270" s="75"/>
      <c r="G270" s="75"/>
    </row>
    <row r="271" spans="2:7">
      <c r="B271" s="75"/>
      <c r="C271" s="75"/>
      <c r="D271" s="75"/>
      <c r="E271" s="75"/>
      <c r="F271" s="75"/>
      <c r="G271" s="75"/>
    </row>
    <row r="272" spans="2:7">
      <c r="B272" s="75"/>
      <c r="C272" s="75"/>
      <c r="D272" s="75"/>
      <c r="E272" s="75"/>
      <c r="F272" s="75"/>
      <c r="G272" s="75"/>
    </row>
    <row r="273" spans="2:7">
      <c r="B273" s="75"/>
      <c r="C273" s="75"/>
      <c r="D273" s="75"/>
      <c r="E273" s="75"/>
      <c r="F273" s="75"/>
      <c r="G273" s="75"/>
    </row>
    <row r="274" spans="2:7">
      <c r="B274" s="75"/>
      <c r="C274" s="75"/>
      <c r="D274" s="75"/>
      <c r="E274" s="75"/>
      <c r="F274" s="75"/>
      <c r="G274" s="75"/>
    </row>
    <row r="275" spans="2:7">
      <c r="B275" s="75"/>
      <c r="C275" s="75"/>
      <c r="D275" s="75"/>
      <c r="E275" s="75"/>
      <c r="F275" s="75"/>
      <c r="G275" s="75"/>
    </row>
    <row r="276" spans="2:7">
      <c r="B276" s="75"/>
      <c r="C276" s="75"/>
      <c r="D276" s="75"/>
      <c r="E276" s="75"/>
      <c r="F276" s="75"/>
      <c r="G276" s="75"/>
    </row>
    <row r="277" spans="2:7">
      <c r="B277" s="75"/>
      <c r="C277" s="75"/>
      <c r="D277" s="75"/>
      <c r="E277" s="75"/>
      <c r="F277" s="75"/>
      <c r="G277" s="75"/>
    </row>
    <row r="278" spans="2:7">
      <c r="B278" s="75"/>
      <c r="C278" s="75"/>
      <c r="D278" s="75"/>
      <c r="E278" s="75"/>
      <c r="F278" s="75"/>
      <c r="G278" s="75"/>
    </row>
    <row r="279" spans="2:7">
      <c r="B279" s="75"/>
      <c r="C279" s="75"/>
      <c r="D279" s="75"/>
      <c r="E279" s="75"/>
      <c r="F279" s="75"/>
      <c r="G279" s="75"/>
    </row>
    <row r="280" spans="2:7">
      <c r="B280" s="75"/>
      <c r="C280" s="75"/>
      <c r="D280" s="75"/>
      <c r="E280" s="75"/>
      <c r="F280" s="75"/>
      <c r="G280" s="75"/>
    </row>
    <row r="281" spans="2:7">
      <c r="B281" s="75"/>
      <c r="C281" s="75"/>
      <c r="D281" s="75"/>
      <c r="E281" s="75"/>
      <c r="F281" s="75"/>
      <c r="G281" s="75"/>
    </row>
    <row r="282" spans="2:7">
      <c r="B282" s="75"/>
      <c r="C282" s="75"/>
      <c r="D282" s="75"/>
      <c r="E282" s="75"/>
      <c r="F282" s="75"/>
      <c r="G282" s="75"/>
    </row>
    <row r="283" spans="2:7">
      <c r="B283" s="75"/>
      <c r="C283" s="75"/>
      <c r="D283" s="75"/>
      <c r="E283" s="75"/>
      <c r="F283" s="75"/>
      <c r="G283" s="75"/>
    </row>
    <row r="284" spans="2:7">
      <c r="B284" s="75"/>
      <c r="C284" s="75"/>
      <c r="D284" s="75"/>
      <c r="E284" s="75"/>
      <c r="F284" s="75"/>
      <c r="G284" s="75"/>
    </row>
    <row r="285" spans="2:7">
      <c r="B285" s="75"/>
      <c r="C285" s="75"/>
      <c r="D285" s="75"/>
      <c r="E285" s="75"/>
      <c r="F285" s="75"/>
      <c r="G285" s="75"/>
    </row>
    <row r="286" spans="2:7">
      <c r="B286" s="75"/>
      <c r="C286" s="75"/>
      <c r="D286" s="75"/>
      <c r="E286" s="75"/>
      <c r="F286" s="75"/>
      <c r="G286" s="75"/>
    </row>
    <row r="287" spans="2:7">
      <c r="B287" s="75"/>
      <c r="C287" s="75"/>
      <c r="D287" s="75"/>
      <c r="E287" s="75"/>
      <c r="F287" s="75"/>
      <c r="G287" s="75"/>
    </row>
    <row r="288" spans="2:7">
      <c r="B288" s="75"/>
      <c r="C288" s="75"/>
      <c r="D288" s="75"/>
      <c r="E288" s="75"/>
      <c r="F288" s="75"/>
      <c r="G288" s="75"/>
    </row>
    <row r="289" spans="2:7">
      <c r="B289" s="75"/>
      <c r="C289" s="75"/>
      <c r="D289" s="75"/>
      <c r="E289" s="75"/>
      <c r="F289" s="75"/>
      <c r="G289" s="75"/>
    </row>
    <row r="290" spans="2:7">
      <c r="B290" s="75"/>
      <c r="C290" s="75"/>
      <c r="D290" s="75"/>
      <c r="E290" s="75"/>
      <c r="F290" s="75"/>
      <c r="G290" s="75"/>
    </row>
    <row r="291" spans="2:7">
      <c r="B291" s="75"/>
      <c r="C291" s="75"/>
      <c r="D291" s="75"/>
      <c r="E291" s="75"/>
      <c r="F291" s="75"/>
      <c r="G291" s="75"/>
    </row>
    <row r="292" spans="2:7">
      <c r="B292" s="75"/>
      <c r="C292" s="75"/>
      <c r="D292" s="75"/>
      <c r="E292" s="75"/>
      <c r="F292" s="75"/>
      <c r="G292" s="75"/>
    </row>
    <row r="293" spans="2:7">
      <c r="B293" s="75"/>
      <c r="C293" s="75"/>
      <c r="D293" s="75"/>
      <c r="E293" s="75"/>
      <c r="F293" s="75"/>
      <c r="G293" s="75"/>
    </row>
    <row r="294" spans="2:7">
      <c r="B294" s="75"/>
      <c r="C294" s="75"/>
      <c r="D294" s="75"/>
      <c r="E294" s="75"/>
      <c r="F294" s="75"/>
      <c r="G294" s="75"/>
    </row>
    <row r="295" spans="2:7">
      <c r="B295" s="75"/>
      <c r="C295" s="75"/>
      <c r="D295" s="75"/>
      <c r="E295" s="75"/>
      <c r="F295" s="75"/>
      <c r="G295" s="75"/>
    </row>
    <row r="296" spans="2:7">
      <c r="B296" s="75"/>
      <c r="C296" s="75"/>
      <c r="D296" s="75"/>
      <c r="E296" s="75"/>
      <c r="F296" s="75"/>
      <c r="G296" s="75"/>
    </row>
    <row r="297" spans="2:7">
      <c r="B297" s="75"/>
      <c r="C297" s="75"/>
      <c r="D297" s="75"/>
      <c r="E297" s="75"/>
      <c r="F297" s="75"/>
      <c r="G297" s="75"/>
    </row>
    <row r="298" spans="2:7">
      <c r="B298" s="75"/>
      <c r="C298" s="75"/>
      <c r="D298" s="75"/>
      <c r="E298" s="75"/>
      <c r="F298" s="75"/>
      <c r="G298" s="75"/>
    </row>
    <row r="299" spans="2:7">
      <c r="B299" s="75"/>
      <c r="C299" s="75"/>
      <c r="D299" s="75"/>
      <c r="E299" s="75"/>
      <c r="F299" s="75"/>
      <c r="G299" s="75"/>
    </row>
    <row r="300" spans="2:7">
      <c r="B300" s="75"/>
      <c r="C300" s="75"/>
      <c r="D300" s="75"/>
      <c r="E300" s="75"/>
      <c r="F300" s="75"/>
      <c r="G300" s="75"/>
    </row>
    <row r="301" spans="2:7">
      <c r="B301" s="75"/>
      <c r="C301" s="75"/>
      <c r="D301" s="75"/>
      <c r="E301" s="75"/>
      <c r="F301" s="75"/>
      <c r="G301" s="75"/>
    </row>
    <row r="302" spans="2:7">
      <c r="B302" s="75"/>
      <c r="C302" s="75"/>
      <c r="D302" s="75"/>
      <c r="E302" s="75"/>
      <c r="F302" s="75"/>
      <c r="G302" s="75"/>
    </row>
    <row r="303" spans="2:7">
      <c r="B303" s="75"/>
      <c r="C303" s="75"/>
      <c r="D303" s="75"/>
      <c r="E303" s="75"/>
      <c r="F303" s="75"/>
      <c r="G303" s="75"/>
    </row>
    <row r="304" spans="2:7">
      <c r="B304" s="75"/>
      <c r="C304" s="75"/>
      <c r="D304" s="75"/>
      <c r="E304" s="75"/>
      <c r="F304" s="75"/>
      <c r="G304" s="75"/>
    </row>
    <row r="305" spans="2:7">
      <c r="B305" s="75"/>
      <c r="C305" s="75"/>
      <c r="D305" s="75"/>
      <c r="E305" s="75"/>
      <c r="F305" s="75"/>
      <c r="G305" s="75"/>
    </row>
    <row r="306" spans="2:7">
      <c r="B306" s="75"/>
      <c r="C306" s="75"/>
      <c r="D306" s="75"/>
      <c r="E306" s="75"/>
      <c r="F306" s="75"/>
      <c r="G306" s="75"/>
    </row>
    <row r="307" spans="2:7">
      <c r="B307" s="75"/>
      <c r="C307" s="75"/>
      <c r="D307" s="75"/>
      <c r="E307" s="75"/>
      <c r="F307" s="75"/>
      <c r="G307" s="75"/>
    </row>
    <row r="308" spans="2:7">
      <c r="B308" s="75"/>
      <c r="C308" s="75"/>
      <c r="D308" s="75"/>
      <c r="E308" s="75"/>
      <c r="F308" s="75"/>
      <c r="G308" s="75"/>
    </row>
    <row r="309" spans="2:7">
      <c r="B309" s="75"/>
      <c r="C309" s="75"/>
      <c r="D309" s="75"/>
      <c r="E309" s="75"/>
      <c r="F309" s="75"/>
      <c r="G309" s="75"/>
    </row>
    <row r="310" spans="2:7">
      <c r="B310" s="75"/>
      <c r="C310" s="75"/>
      <c r="D310" s="75"/>
      <c r="E310" s="75"/>
      <c r="F310" s="75"/>
      <c r="G310" s="75"/>
    </row>
    <row r="311" spans="2:7">
      <c r="B311" s="75"/>
      <c r="C311" s="75"/>
      <c r="D311" s="75"/>
      <c r="E311" s="75"/>
      <c r="F311" s="75"/>
      <c r="G311" s="75"/>
    </row>
    <row r="312" spans="2:7">
      <c r="B312" s="75"/>
      <c r="C312" s="75"/>
      <c r="D312" s="75"/>
      <c r="E312" s="75"/>
      <c r="F312" s="75"/>
      <c r="G312" s="75"/>
    </row>
    <row r="313" spans="2:7">
      <c r="B313" s="75"/>
      <c r="C313" s="75"/>
      <c r="D313" s="75"/>
      <c r="E313" s="75"/>
      <c r="F313" s="75"/>
      <c r="G313" s="75"/>
    </row>
    <row r="314" spans="2:7">
      <c r="B314" s="75"/>
      <c r="C314" s="75"/>
      <c r="D314" s="75"/>
      <c r="E314" s="75"/>
      <c r="F314" s="75"/>
      <c r="G314" s="75"/>
    </row>
    <row r="315" spans="2:7">
      <c r="B315" s="75"/>
      <c r="C315" s="75"/>
      <c r="D315" s="75"/>
      <c r="E315" s="75"/>
      <c r="F315" s="75"/>
      <c r="G315" s="75"/>
    </row>
    <row r="316" spans="2:7">
      <c r="B316" s="75"/>
      <c r="C316" s="75"/>
      <c r="D316" s="75"/>
      <c r="E316" s="75"/>
      <c r="F316" s="75"/>
      <c r="G316" s="75"/>
    </row>
    <row r="317" spans="2:7">
      <c r="B317" s="75"/>
      <c r="C317" s="75"/>
      <c r="D317" s="75"/>
      <c r="E317" s="75"/>
      <c r="F317" s="75"/>
      <c r="G317" s="75"/>
    </row>
    <row r="318" spans="2:7">
      <c r="B318" s="75"/>
      <c r="C318" s="75"/>
      <c r="D318" s="75"/>
      <c r="E318" s="75"/>
      <c r="F318" s="75"/>
      <c r="G318" s="75"/>
    </row>
    <row r="319" spans="2:7">
      <c r="B319" s="75"/>
      <c r="C319" s="75"/>
      <c r="D319" s="75"/>
      <c r="E319" s="75"/>
      <c r="F319" s="75"/>
      <c r="G319" s="75"/>
    </row>
    <row r="320" spans="2:7">
      <c r="B320" s="75"/>
      <c r="C320" s="75"/>
      <c r="D320" s="75"/>
      <c r="E320" s="75"/>
      <c r="F320" s="75"/>
      <c r="G320" s="75"/>
    </row>
    <row r="321" spans="2:7">
      <c r="B321" s="75"/>
      <c r="C321" s="75"/>
      <c r="D321" s="75"/>
      <c r="E321" s="75"/>
      <c r="F321" s="75"/>
      <c r="G321" s="75"/>
    </row>
    <row r="322" spans="2:7">
      <c r="B322" s="75"/>
      <c r="C322" s="75"/>
      <c r="D322" s="75"/>
      <c r="E322" s="75"/>
      <c r="F322" s="75"/>
      <c r="G322" s="75"/>
    </row>
    <row r="323" spans="2:7">
      <c r="B323" s="75"/>
      <c r="C323" s="75"/>
      <c r="D323" s="75"/>
      <c r="E323" s="75"/>
      <c r="F323" s="75"/>
      <c r="G323" s="75"/>
    </row>
    <row r="324" spans="2:7">
      <c r="B324" s="75"/>
      <c r="C324" s="75"/>
      <c r="D324" s="75"/>
      <c r="E324" s="75"/>
      <c r="F324" s="75"/>
      <c r="G324" s="75"/>
    </row>
    <row r="325" spans="2:7">
      <c r="B325" s="75"/>
      <c r="C325" s="75"/>
      <c r="D325" s="75"/>
      <c r="E325" s="75"/>
      <c r="F325" s="75"/>
      <c r="G325" s="75"/>
    </row>
    <row r="326" spans="2:7">
      <c r="G326" s="75"/>
    </row>
    <row r="327" spans="2:7">
      <c r="G327" s="75"/>
    </row>
    <row r="328" spans="2:7">
      <c r="G328" s="75"/>
    </row>
    <row r="329" spans="2:7">
      <c r="G329" s="75"/>
    </row>
    <row r="330" spans="2:7">
      <c r="G330" s="75"/>
    </row>
    <row r="331" spans="2:7">
      <c r="G331" s="75"/>
    </row>
    <row r="332" spans="2:7">
      <c r="G332" s="75"/>
    </row>
    <row r="333" spans="2:7">
      <c r="G333" s="75"/>
    </row>
    <row r="334" spans="2:7">
      <c r="G334" s="75"/>
    </row>
    <row r="335" spans="2:7">
      <c r="G335" s="75"/>
    </row>
    <row r="336" spans="2:7">
      <c r="G336" s="75"/>
    </row>
    <row r="337" spans="7:7">
      <c r="G337" s="75"/>
    </row>
  </sheetData>
  <mergeCells count="1">
    <mergeCell ref="A3:F3"/>
  </mergeCells>
  <phoneticPr fontId="29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34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baseColWidth="10" defaultColWidth="10.33203125" defaultRowHeight="12" x14ac:dyDescent="0"/>
  <cols>
    <col min="1" max="14" width="8.6640625" style="17" customWidth="1"/>
    <col min="15" max="16384" width="10.33203125" style="17"/>
  </cols>
  <sheetData>
    <row r="1" spans="1:13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3" ht="13" thickBot="1"/>
    <row r="3" spans="1:13" ht="20" customHeight="1" thickTop="1">
      <c r="A3" s="271" t="s">
        <v>99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3"/>
    </row>
    <row r="4" spans="1:13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2"/>
    </row>
    <row r="5" spans="1:13">
      <c r="A5" s="20"/>
      <c r="B5" s="23" t="s">
        <v>1</v>
      </c>
      <c r="C5" s="23" t="s">
        <v>2</v>
      </c>
      <c r="D5" s="23" t="s">
        <v>3</v>
      </c>
      <c r="E5" s="23" t="s">
        <v>4</v>
      </c>
      <c r="F5" s="23" t="s">
        <v>5</v>
      </c>
      <c r="G5" s="23" t="s">
        <v>6</v>
      </c>
      <c r="H5" s="23" t="s">
        <v>7</v>
      </c>
      <c r="I5" s="23" t="s">
        <v>8</v>
      </c>
      <c r="J5" s="23" t="s">
        <v>9</v>
      </c>
      <c r="K5" s="23" t="s">
        <v>10</v>
      </c>
      <c r="L5" s="23" t="s">
        <v>11</v>
      </c>
      <c r="M5" s="24" t="s">
        <v>12</v>
      </c>
    </row>
    <row r="6" spans="1:13">
      <c r="A6" s="20"/>
      <c r="B6" s="274" t="s">
        <v>25</v>
      </c>
      <c r="C6" s="275"/>
      <c r="D6" s="275"/>
      <c r="E6" s="275"/>
      <c r="F6" s="275"/>
      <c r="G6" s="276"/>
      <c r="H6" s="275" t="s">
        <v>37</v>
      </c>
      <c r="I6" s="275"/>
      <c r="J6" s="275"/>
      <c r="K6" s="275"/>
      <c r="L6" s="275"/>
      <c r="M6" s="277"/>
    </row>
    <row r="7" spans="1:13" ht="50" customHeight="1">
      <c r="A7" s="278"/>
      <c r="B7" s="78" t="s">
        <v>30</v>
      </c>
      <c r="C7" s="26" t="s">
        <v>31</v>
      </c>
      <c r="D7" s="79" t="s">
        <v>32</v>
      </c>
      <c r="E7" s="80" t="s">
        <v>33</v>
      </c>
      <c r="F7" s="80" t="s">
        <v>34</v>
      </c>
      <c r="G7" s="81" t="s">
        <v>35</v>
      </c>
      <c r="H7" s="82" t="s">
        <v>30</v>
      </c>
      <c r="I7" s="26" t="s">
        <v>31</v>
      </c>
      <c r="J7" s="79" t="s">
        <v>32</v>
      </c>
      <c r="K7" s="80" t="s">
        <v>33</v>
      </c>
      <c r="L7" s="80" t="s">
        <v>34</v>
      </c>
      <c r="M7" s="83" t="s">
        <v>36</v>
      </c>
    </row>
    <row r="8" spans="1:13" ht="50" customHeight="1">
      <c r="A8" s="278"/>
      <c r="B8" s="84" t="s">
        <v>38</v>
      </c>
      <c r="C8" s="85" t="s">
        <v>39</v>
      </c>
      <c r="D8" s="85" t="s">
        <v>40</v>
      </c>
      <c r="E8" s="85" t="s">
        <v>41</v>
      </c>
      <c r="F8" s="86" t="s">
        <v>42</v>
      </c>
      <c r="G8" s="87" t="s">
        <v>43</v>
      </c>
      <c r="H8" s="88" t="s">
        <v>38</v>
      </c>
      <c r="I8" s="89" t="s">
        <v>39</v>
      </c>
      <c r="J8" s="89" t="s">
        <v>40</v>
      </c>
      <c r="K8" s="89" t="s">
        <v>41</v>
      </c>
      <c r="L8" s="90" t="s">
        <v>42</v>
      </c>
      <c r="M8" s="91" t="s">
        <v>43</v>
      </c>
    </row>
    <row r="9" spans="1:13">
      <c r="A9" s="31">
        <v>1896</v>
      </c>
      <c r="B9" s="33">
        <v>7.3037608652349706E-2</v>
      </c>
      <c r="C9" s="33">
        <v>0.52104628782941942</v>
      </c>
      <c r="D9" s="33">
        <v>0.28488046949751411</v>
      </c>
      <c r="E9" s="33">
        <v>2.358046779488171E-2</v>
      </c>
      <c r="F9" s="33">
        <v>2.9620942879089712E-2</v>
      </c>
      <c r="G9" s="92">
        <v>6.7834223346745243E-2</v>
      </c>
      <c r="H9" s="93">
        <v>7.8352596160069177E-2</v>
      </c>
      <c r="I9" s="94">
        <v>0.5589631167324407</v>
      </c>
      <c r="J9" s="33">
        <v>0.30561138011343597</v>
      </c>
      <c r="K9" s="94">
        <v>2.5296431584886567E-2</v>
      </c>
      <c r="L9" s="94">
        <v>3.1776475409167539E-2</v>
      </c>
      <c r="M9" s="95">
        <v>7.2770557604345615E-2</v>
      </c>
    </row>
    <row r="10" spans="1:13">
      <c r="A10" s="40">
        <f>A9+1</f>
        <v>1897</v>
      </c>
      <c r="B10" s="42">
        <v>6.9946240477269231E-2</v>
      </c>
      <c r="C10" s="42">
        <v>0.50888651886745351</v>
      </c>
      <c r="D10" s="42">
        <v>0.29129750187460923</v>
      </c>
      <c r="E10" s="42">
        <v>2.4858667361408029E-2</v>
      </c>
      <c r="F10" s="42">
        <v>3.2114709400428501E-2</v>
      </c>
      <c r="G10" s="96">
        <v>7.2896362018831498E-2</v>
      </c>
      <c r="H10" s="97">
        <v>7.5445977786886859E-2</v>
      </c>
      <c r="I10" s="98">
        <v>0.54889927945444017</v>
      </c>
      <c r="J10" s="42">
        <v>0.3142016598154328</v>
      </c>
      <c r="K10" s="98">
        <v>2.681325619165887E-2</v>
      </c>
      <c r="L10" s="98">
        <v>3.4639826751581386E-2</v>
      </c>
      <c r="M10" s="99">
        <v>7.8628061666944069E-2</v>
      </c>
    </row>
    <row r="11" spans="1:13">
      <c r="A11" s="40">
        <f>A10+1</f>
        <v>1898</v>
      </c>
      <c r="B11" s="42">
        <v>7.1908580473373951E-2</v>
      </c>
      <c r="C11" s="42">
        <v>0.51312661968216788</v>
      </c>
      <c r="D11" s="42">
        <v>0.29012904543680673</v>
      </c>
      <c r="E11" s="42">
        <v>2.3088446504579328E-2</v>
      </c>
      <c r="F11" s="42">
        <v>3.0900563837746309E-2</v>
      </c>
      <c r="G11" s="96">
        <v>7.0846744065325803E-2</v>
      </c>
      <c r="H11" s="97">
        <v>7.7391517507021043E-2</v>
      </c>
      <c r="I11" s="98">
        <v>0.55225186631455359</v>
      </c>
      <c r="J11" s="42">
        <v>0.31225101304192682</v>
      </c>
      <c r="K11" s="98">
        <v>2.4848910938113963E-2</v>
      </c>
      <c r="L11" s="98">
        <v>3.3256692198384577E-2</v>
      </c>
      <c r="M11" s="99">
        <v>7.6248717434733729E-2</v>
      </c>
    </row>
    <row r="12" spans="1:13">
      <c r="A12" s="40">
        <f>A11+1</f>
        <v>1899</v>
      </c>
      <c r="B12" s="42">
        <v>7.2276599963337712E-2</v>
      </c>
      <c r="C12" s="42">
        <v>0.51116367407042207</v>
      </c>
      <c r="D12" s="42">
        <v>0.29674074646309184</v>
      </c>
      <c r="E12" s="42">
        <v>2.162146966253806E-2</v>
      </c>
      <c r="F12" s="42">
        <v>3.0930711456783666E-2</v>
      </c>
      <c r="G12" s="96">
        <v>6.7266798383826654E-2</v>
      </c>
      <c r="H12" s="97">
        <v>7.7489039564692233E-2</v>
      </c>
      <c r="I12" s="98">
        <v>0.54802774596713644</v>
      </c>
      <c r="J12" s="42">
        <v>0.31814107823000265</v>
      </c>
      <c r="K12" s="98">
        <v>2.3180765544824528E-2</v>
      </c>
      <c r="L12" s="98">
        <v>3.316137069334419E-2</v>
      </c>
      <c r="M12" s="99">
        <v>7.2117941408402275E-2</v>
      </c>
    </row>
    <row r="13" spans="1:13">
      <c r="A13" s="48">
        <v>1900</v>
      </c>
      <c r="B13" s="50">
        <v>7.1722481796634957E-2</v>
      </c>
      <c r="C13" s="50">
        <v>0.50339029424559645</v>
      </c>
      <c r="D13" s="50">
        <v>0.30313410186825901</v>
      </c>
      <c r="E13" s="50">
        <v>2.0686210136431588E-2</v>
      </c>
      <c r="F13" s="50">
        <v>3.3097936922858673E-2</v>
      </c>
      <c r="G13" s="100">
        <v>6.79689750302193E-2</v>
      </c>
      <c r="H13" s="101">
        <v>7.6952890917939581E-2</v>
      </c>
      <c r="I13" s="102">
        <v>0.54010036228345282</v>
      </c>
      <c r="J13" s="50">
        <v>0.32524035546787461</v>
      </c>
      <c r="K13" s="102">
        <v>2.2194765605686031E-2</v>
      </c>
      <c r="L13" s="102">
        <v>3.5511625725046875E-2</v>
      </c>
      <c r="M13" s="103">
        <v>7.2925657203764288E-2</v>
      </c>
    </row>
    <row r="14" spans="1:13">
      <c r="A14" s="40">
        <f t="shared" ref="A14:A61" si="0">A13+1</f>
        <v>1901</v>
      </c>
      <c r="B14" s="42">
        <v>7.1588575368654941E-2</v>
      </c>
      <c r="C14" s="42">
        <v>0.50496079792838366</v>
      </c>
      <c r="D14" s="42">
        <v>0.30013224473663647</v>
      </c>
      <c r="E14" s="42">
        <v>2.2077459667834292E-2</v>
      </c>
      <c r="F14" s="42">
        <v>3.311618856180918E-2</v>
      </c>
      <c r="G14" s="96">
        <v>6.8124733736681486E-2</v>
      </c>
      <c r="H14" s="97">
        <v>7.682205758686407E-2</v>
      </c>
      <c r="I14" s="98">
        <v>0.54187595294078517</v>
      </c>
      <c r="J14" s="42">
        <v>0.32207341003922363</v>
      </c>
      <c r="K14" s="98">
        <v>2.3691432176713552E-2</v>
      </c>
      <c r="L14" s="98">
        <v>3.5537147256413597E-2</v>
      </c>
      <c r="M14" s="99">
        <v>7.3104991840647893E-2</v>
      </c>
    </row>
    <row r="15" spans="1:13">
      <c r="A15" s="40">
        <f t="shared" si="0"/>
        <v>1902</v>
      </c>
      <c r="B15" s="42">
        <v>7.0135926582493721E-2</v>
      </c>
      <c r="C15" s="42">
        <v>0.49438245326718716</v>
      </c>
      <c r="D15" s="42">
        <v>0.31098483716605763</v>
      </c>
      <c r="E15" s="42">
        <v>2.2694726009482854E-2</v>
      </c>
      <c r="F15" s="42">
        <v>3.3393667912213661E-2</v>
      </c>
      <c r="G15" s="96">
        <v>6.8408389062564981E-2</v>
      </c>
      <c r="H15" s="97">
        <v>7.5286129414495126E-2</v>
      </c>
      <c r="I15" s="98">
        <v>0.53068581496746592</v>
      </c>
      <c r="J15" s="42">
        <v>0.33382099357155237</v>
      </c>
      <c r="K15" s="98">
        <v>2.4361239134222962E-2</v>
      </c>
      <c r="L15" s="98">
        <v>3.5845822912263597E-2</v>
      </c>
      <c r="M15" s="99">
        <v>7.3431735815791099E-2</v>
      </c>
    </row>
    <row r="16" spans="1:13">
      <c r="A16" s="40">
        <f t="shared" si="0"/>
        <v>1903</v>
      </c>
      <c r="B16" s="42">
        <v>7.1676957600993019E-2</v>
      </c>
      <c r="C16" s="42">
        <v>0.49764614966583959</v>
      </c>
      <c r="D16" s="42">
        <v>0.30849442160454854</v>
      </c>
      <c r="E16" s="42">
        <v>2.159791212507204E-2</v>
      </c>
      <c r="F16" s="42">
        <v>3.2705408580875381E-2</v>
      </c>
      <c r="G16" s="96">
        <v>6.7879150422671453E-2</v>
      </c>
      <c r="H16" s="97">
        <v>7.6896635917429623E-2</v>
      </c>
      <c r="I16" s="98">
        <v>0.53388586886721601</v>
      </c>
      <c r="J16" s="42">
        <v>0.33095968376250329</v>
      </c>
      <c r="K16" s="98">
        <v>2.3170720979866121E-2</v>
      </c>
      <c r="L16" s="98">
        <v>3.5087090472985014E-2</v>
      </c>
      <c r="M16" s="99">
        <v>7.282226382282013E-2</v>
      </c>
    </row>
    <row r="17" spans="1:13">
      <c r="A17" s="40">
        <f t="shared" si="0"/>
        <v>1904</v>
      </c>
      <c r="B17" s="42">
        <v>7.3760224165151433E-2</v>
      </c>
      <c r="C17" s="42">
        <v>0.50237288022313731</v>
      </c>
      <c r="D17" s="42">
        <v>0.3030843587487263</v>
      </c>
      <c r="E17" s="42">
        <v>2.1243159604336512E-2</v>
      </c>
      <c r="F17" s="42">
        <v>3.3078635817316876E-2</v>
      </c>
      <c r="G17" s="96">
        <v>6.6460741441331586E-2</v>
      </c>
      <c r="H17" s="97">
        <v>7.9011378995494028E-2</v>
      </c>
      <c r="I17" s="98">
        <v>0.53813792576733466</v>
      </c>
      <c r="J17" s="42">
        <v>0.32466161007162286</v>
      </c>
      <c r="K17" s="98">
        <v>2.275550750499207E-2</v>
      </c>
      <c r="L17" s="98">
        <v>3.5433577660556465E-2</v>
      </c>
      <c r="M17" s="99">
        <v>7.1192229820032635E-2</v>
      </c>
    </row>
    <row r="18" spans="1:13">
      <c r="A18" s="40">
        <f t="shared" si="0"/>
        <v>1905</v>
      </c>
      <c r="B18" s="42">
        <v>7.2682059834261528E-2</v>
      </c>
      <c r="C18" s="42">
        <v>0.49127001121295483</v>
      </c>
      <c r="D18" s="42">
        <v>0.31435456808804935</v>
      </c>
      <c r="E18" s="42">
        <v>2.1127319675775899E-2</v>
      </c>
      <c r="F18" s="42">
        <v>3.5312805049904354E-2</v>
      </c>
      <c r="G18" s="96">
        <v>6.5253236139053983E-2</v>
      </c>
      <c r="H18" s="97">
        <v>7.7755882816914243E-2</v>
      </c>
      <c r="I18" s="98">
        <v>0.52556481627577656</v>
      </c>
      <c r="J18" s="42">
        <v>0.33629917774694013</v>
      </c>
      <c r="K18" s="98">
        <v>2.2602185418123387E-2</v>
      </c>
      <c r="L18" s="98">
        <v>3.7777937742245582E-2</v>
      </c>
      <c r="M18" s="99">
        <v>6.9808464347634935E-2</v>
      </c>
    </row>
    <row r="19" spans="1:13">
      <c r="A19" s="40">
        <f t="shared" si="0"/>
        <v>1906</v>
      </c>
      <c r="B19" s="42">
        <v>7.0891139898957414E-2</v>
      </c>
      <c r="C19" s="42">
        <v>0.48362882502901533</v>
      </c>
      <c r="D19" s="42">
        <v>0.31247330885143365</v>
      </c>
      <c r="E19" s="42">
        <v>2.4349057934002674E-2</v>
      </c>
      <c r="F19" s="42">
        <v>3.98715800312162E-2</v>
      </c>
      <c r="G19" s="96">
        <v>6.8786088255374675E-2</v>
      </c>
      <c r="H19" s="97">
        <v>7.6127664121923566E-2</v>
      </c>
      <c r="I19" s="98">
        <v>0.51935309269911867</v>
      </c>
      <c r="J19" s="42">
        <v>0.33555481174676205</v>
      </c>
      <c r="K19" s="98">
        <v>2.6147652678840266E-2</v>
      </c>
      <c r="L19" s="98">
        <v>4.281677875335535E-2</v>
      </c>
      <c r="M19" s="99">
        <v>7.3867118379389571E-2</v>
      </c>
    </row>
    <row r="20" spans="1:13">
      <c r="A20" s="40">
        <f t="shared" si="0"/>
        <v>1907</v>
      </c>
      <c r="B20" s="42">
        <v>7.1914951300216259E-2</v>
      </c>
      <c r="C20" s="42">
        <v>0.47832122816325345</v>
      </c>
      <c r="D20" s="42">
        <v>0.3225582119500881</v>
      </c>
      <c r="E20" s="42">
        <v>2.1791110091077138E-2</v>
      </c>
      <c r="F20" s="42">
        <v>3.8406830054021131E-2</v>
      </c>
      <c r="G20" s="96">
        <v>6.7007668441343898E-2</v>
      </c>
      <c r="H20" s="97">
        <v>7.7079895372853938E-2</v>
      </c>
      <c r="I20" s="98">
        <v>0.51267434038195192</v>
      </c>
      <c r="J20" s="42">
        <v>0.34572439776779584</v>
      </c>
      <c r="K20" s="98">
        <v>2.3356151335856029E-2</v>
      </c>
      <c r="L20" s="98">
        <v>4.1165215141542179E-2</v>
      </c>
      <c r="M20" s="99">
        <v>7.1820170621768084E-2</v>
      </c>
    </row>
    <row r="21" spans="1:13">
      <c r="A21" s="40">
        <f t="shared" si="0"/>
        <v>1908</v>
      </c>
      <c r="B21" s="42">
        <v>7.1982017297943943E-2</v>
      </c>
      <c r="C21" s="42">
        <v>0.48126463299079331</v>
      </c>
      <c r="D21" s="42">
        <v>0.31887973109401718</v>
      </c>
      <c r="E21" s="42">
        <v>2.199976165538323E-2</v>
      </c>
      <c r="F21" s="42">
        <v>3.8499581667588191E-2</v>
      </c>
      <c r="G21" s="96">
        <v>6.7374275294274102E-2</v>
      </c>
      <c r="H21" s="97">
        <v>7.7182105737708062E-2</v>
      </c>
      <c r="I21" s="98">
        <v>0.51603190888032613</v>
      </c>
      <c r="J21" s="42">
        <v>0.34191607913735622</v>
      </c>
      <c r="K21" s="98">
        <v>2.3589057295545734E-2</v>
      </c>
      <c r="L21" s="98">
        <v>4.128084894906376E-2</v>
      </c>
      <c r="M21" s="99">
        <v>7.2241493569709228E-2</v>
      </c>
    </row>
    <row r="22" spans="1:13">
      <c r="A22" s="56">
        <f t="shared" si="0"/>
        <v>1909</v>
      </c>
      <c r="B22" s="58">
        <v>7.1042720362090445E-2</v>
      </c>
      <c r="C22" s="58">
        <v>0.47183074498156474</v>
      </c>
      <c r="D22" s="58">
        <v>0.32669216842012055</v>
      </c>
      <c r="E22" s="58">
        <v>2.3715338744548096E-2</v>
      </c>
      <c r="F22" s="58">
        <v>3.9789069140828734E-2</v>
      </c>
      <c r="G22" s="104">
        <v>6.6929958350847418E-2</v>
      </c>
      <c r="H22" s="105">
        <v>7.6138678974759649E-2</v>
      </c>
      <c r="I22" s="106">
        <v>0.50567559124246286</v>
      </c>
      <c r="J22" s="58">
        <v>0.35012609325952548</v>
      </c>
      <c r="K22" s="106">
        <v>2.5416461450881514E-2</v>
      </c>
      <c r="L22" s="106">
        <v>4.2643175072370379E-2</v>
      </c>
      <c r="M22" s="107">
        <v>7.1730904823127967E-2</v>
      </c>
    </row>
    <row r="23" spans="1:13">
      <c r="A23" s="40">
        <f t="shared" si="0"/>
        <v>1910</v>
      </c>
      <c r="B23" s="42">
        <v>6.963377355166718E-2</v>
      </c>
      <c r="C23" s="42">
        <v>0.46394090612860528</v>
      </c>
      <c r="D23" s="42">
        <v>0.3280832880213746</v>
      </c>
      <c r="E23" s="42">
        <v>2.3852074452492211E-2</v>
      </c>
      <c r="F23" s="42">
        <v>4.1873644063225718E-2</v>
      </c>
      <c r="G23" s="96">
        <v>7.2616313782635028E-2</v>
      </c>
      <c r="H23" s="97">
        <v>7.5086261044434693E-2</v>
      </c>
      <c r="I23" s="98">
        <v>0.50026856523747865</v>
      </c>
      <c r="J23" s="42">
        <v>0.35377297756829068</v>
      </c>
      <c r="K23" s="98">
        <v>2.571974772359931E-2</v>
      </c>
      <c r="L23" s="98">
        <v>4.5152448426196659E-2</v>
      </c>
      <c r="M23" s="99">
        <v>7.8302341158085501E-2</v>
      </c>
    </row>
    <row r="24" spans="1:13">
      <c r="A24" s="40">
        <f t="shared" si="0"/>
        <v>1911</v>
      </c>
      <c r="B24" s="42">
        <v>7.1341596920477285E-2</v>
      </c>
      <c r="C24" s="42">
        <v>0.4633152351985978</v>
      </c>
      <c r="D24" s="42">
        <v>0.32993336574709692</v>
      </c>
      <c r="E24" s="42">
        <v>2.3714502081115474E-2</v>
      </c>
      <c r="F24" s="42">
        <v>3.9840362252398863E-2</v>
      </c>
      <c r="G24" s="96">
        <v>7.1854937800313601E-2</v>
      </c>
      <c r="H24" s="97">
        <v>7.6864705557339319E-2</v>
      </c>
      <c r="I24" s="98">
        <v>0.49918407592510311</v>
      </c>
      <c r="J24" s="42">
        <v>0.35547607716100005</v>
      </c>
      <c r="K24" s="98">
        <v>2.5550426379377107E-2</v>
      </c>
      <c r="L24" s="98">
        <v>4.2924714977180346E-2</v>
      </c>
      <c r="M24" s="99">
        <v>7.7417788152660899E-2</v>
      </c>
    </row>
    <row r="25" spans="1:13">
      <c r="A25" s="40">
        <f t="shared" si="0"/>
        <v>1912</v>
      </c>
      <c r="B25" s="42">
        <v>7.2021560791912645E-2</v>
      </c>
      <c r="C25" s="42">
        <v>0.45778536827055338</v>
      </c>
      <c r="D25" s="42">
        <v>0.34459730163978036</v>
      </c>
      <c r="E25" s="42">
        <v>2.1804821320376595E-2</v>
      </c>
      <c r="F25" s="42">
        <v>4.0120871957307368E-2</v>
      </c>
      <c r="G25" s="96">
        <v>6.3670076020069619E-2</v>
      </c>
      <c r="H25" s="97">
        <v>7.6918999326413037E-2</v>
      </c>
      <c r="I25" s="98">
        <v>0.48891459788522756</v>
      </c>
      <c r="J25" s="42">
        <v>0.36802978609830966</v>
      </c>
      <c r="K25" s="98">
        <v>2.3287540814346509E-2</v>
      </c>
      <c r="L25" s="98">
        <v>4.2849075875703115E-2</v>
      </c>
      <c r="M25" s="99">
        <v>6.7999616790453382E-2</v>
      </c>
    </row>
    <row r="26" spans="1:13">
      <c r="A26" s="40">
        <f t="shared" si="0"/>
        <v>1913</v>
      </c>
      <c r="B26" s="42">
        <v>7.1417411312621859E-2</v>
      </c>
      <c r="C26" s="42">
        <v>0.45176703824615472</v>
      </c>
      <c r="D26" s="42">
        <v>0.34568889379600398</v>
      </c>
      <c r="E26" s="42">
        <v>2.2224856474743614E-2</v>
      </c>
      <c r="F26" s="42">
        <v>4.2227226772131005E-2</v>
      </c>
      <c r="G26" s="96">
        <v>6.6674573398344872E-2</v>
      </c>
      <c r="H26" s="97">
        <v>7.6519303210950601E-2</v>
      </c>
      <c r="I26" s="98">
        <v>0.48404021295240002</v>
      </c>
      <c r="J26" s="42">
        <v>0.37038409534678263</v>
      </c>
      <c r="K26" s="98">
        <v>2.3812547950897326E-2</v>
      </c>
      <c r="L26" s="98">
        <v>4.5243840538969543E-2</v>
      </c>
      <c r="M26" s="99">
        <v>7.1437648110707366E-2</v>
      </c>
    </row>
    <row r="27" spans="1:13">
      <c r="A27" s="40">
        <f t="shared" si="0"/>
        <v>1914</v>
      </c>
      <c r="B27" s="42">
        <v>7.7037208334064383E-2</v>
      </c>
      <c r="C27" s="42">
        <v>0.46189292430586876</v>
      </c>
      <c r="D27" s="42">
        <v>0.30424179867314521</v>
      </c>
      <c r="E27" s="42">
        <v>6.233166521779946E-2</v>
      </c>
      <c r="F27" s="42">
        <v>4.3672122764102421E-2</v>
      </c>
      <c r="G27" s="96">
        <v>5.0824280705019757E-2</v>
      </c>
      <c r="H27" s="97">
        <v>8.1162219774527478E-2</v>
      </c>
      <c r="I27" s="98">
        <v>0.48662530542705962</v>
      </c>
      <c r="J27" s="42">
        <v>0.32053263951918942</v>
      </c>
      <c r="K27" s="98">
        <v>6.5669258021157126E-2</v>
      </c>
      <c r="L27" s="98">
        <v>4.6010577258066385E-2</v>
      </c>
      <c r="M27" s="99">
        <v>5.3545702520467482E-2</v>
      </c>
    </row>
    <row r="28" spans="1:13">
      <c r="A28" s="40">
        <f t="shared" si="0"/>
        <v>1915</v>
      </c>
      <c r="B28" s="42">
        <v>6.8991608902556803E-2</v>
      </c>
      <c r="C28" s="42">
        <v>0.41903429949679721</v>
      </c>
      <c r="D28" s="42">
        <v>0.27677669743653482</v>
      </c>
      <c r="E28" s="42">
        <v>0.15028968487478411</v>
      </c>
      <c r="F28" s="42">
        <v>3.8317905340116351E-2</v>
      </c>
      <c r="G28" s="96">
        <v>4.6589803949210654E-2</v>
      </c>
      <c r="H28" s="97">
        <v>7.2362986244885436E-2</v>
      </c>
      <c r="I28" s="98">
        <v>0.43951103232639932</v>
      </c>
      <c r="J28" s="42">
        <v>0.29030180145230017</v>
      </c>
      <c r="K28" s="98">
        <v>0.15763381333377097</v>
      </c>
      <c r="L28" s="98">
        <v>4.0190366642644033E-2</v>
      </c>
      <c r="M28" s="99">
        <v>4.8866483851541229E-2</v>
      </c>
    </row>
    <row r="29" spans="1:13">
      <c r="A29" s="40">
        <f t="shared" si="0"/>
        <v>1916</v>
      </c>
      <c r="B29" s="42">
        <v>5.8994200382373629E-2</v>
      </c>
      <c r="C29" s="42">
        <v>0.45413702758646252</v>
      </c>
      <c r="D29" s="42">
        <v>0.29734699038182605</v>
      </c>
      <c r="E29" s="42">
        <v>0.11432117279414115</v>
      </c>
      <c r="F29" s="42">
        <v>2.5377057349900509E-2</v>
      </c>
      <c r="G29" s="96">
        <v>4.9823551505296049E-2</v>
      </c>
      <c r="H29" s="97">
        <v>6.2087626435946598E-2</v>
      </c>
      <c r="I29" s="98">
        <v>0.47795020420251322</v>
      </c>
      <c r="J29" s="42">
        <v>0.31293870822928882</v>
      </c>
      <c r="K29" s="98">
        <v>0.12031572975235488</v>
      </c>
      <c r="L29" s="98">
        <v>2.6707731379896387E-2</v>
      </c>
      <c r="M29" s="99">
        <v>5.243610445641745E-2</v>
      </c>
    </row>
    <row r="30" spans="1:13">
      <c r="A30" s="40">
        <f t="shared" si="0"/>
        <v>1917</v>
      </c>
      <c r="B30" s="42">
        <v>5.3415246709211481E-2</v>
      </c>
      <c r="C30" s="42">
        <v>0.43652141005540163</v>
      </c>
      <c r="D30" s="42">
        <v>0.33286415010354314</v>
      </c>
      <c r="E30" s="42">
        <v>0.10678657457184954</v>
      </c>
      <c r="F30" s="42">
        <v>1.7885169678637146E-2</v>
      </c>
      <c r="G30" s="96">
        <v>5.2527448881357061E-2</v>
      </c>
      <c r="H30" s="97">
        <v>5.6376563781342516E-2</v>
      </c>
      <c r="I30" s="98">
        <v>0.46072195921667414</v>
      </c>
      <c r="J30" s="42">
        <v>0.35131798774597084</v>
      </c>
      <c r="K30" s="98">
        <v>0.11270677387515965</v>
      </c>
      <c r="L30" s="98">
        <v>1.887671538085282E-2</v>
      </c>
      <c r="M30" s="99">
        <v>5.5439546844222566E-2</v>
      </c>
    </row>
    <row r="31" spans="1:13">
      <c r="A31" s="40">
        <f t="shared" si="0"/>
        <v>1918</v>
      </c>
      <c r="B31" s="42">
        <v>5.0047414345963735E-2</v>
      </c>
      <c r="C31" s="42">
        <v>0.43521380097990658</v>
      </c>
      <c r="D31" s="42">
        <v>0.34121812472805929</v>
      </c>
      <c r="E31" s="42">
        <v>0.11796511591287653</v>
      </c>
      <c r="F31" s="42">
        <v>1.3100791340295636E-2</v>
      </c>
      <c r="G31" s="96">
        <v>4.2454752692898182E-2</v>
      </c>
      <c r="H31" s="97">
        <v>5.2266370165495311E-2</v>
      </c>
      <c r="I31" s="98">
        <v>0.45450990666379004</v>
      </c>
      <c r="J31" s="42">
        <v>0.35634673733451738</v>
      </c>
      <c r="K31" s="98">
        <v>0.1231953437653511</v>
      </c>
      <c r="L31" s="98">
        <v>1.3681642070846161E-2</v>
      </c>
      <c r="M31" s="99">
        <v>4.4337072125096341E-2</v>
      </c>
    </row>
    <row r="32" spans="1:13">
      <c r="A32" s="40">
        <f t="shared" si="0"/>
        <v>1919</v>
      </c>
      <c r="B32" s="42">
        <v>4.0224417930407444E-2</v>
      </c>
      <c r="C32" s="42">
        <v>0.43420874365113593</v>
      </c>
      <c r="D32" s="42">
        <v>0.3682531689625948</v>
      </c>
      <c r="E32" s="42">
        <v>9.2168859220651808E-2</v>
      </c>
      <c r="F32" s="42">
        <v>1.3729318605600376E-2</v>
      </c>
      <c r="G32" s="96">
        <v>5.1415491629609497E-2</v>
      </c>
      <c r="H32" s="97">
        <v>4.2404675150673192E-2</v>
      </c>
      <c r="I32" s="98">
        <v>0.45774386975503073</v>
      </c>
      <c r="J32" s="42">
        <v>0.38821334916720385</v>
      </c>
      <c r="K32" s="98">
        <v>9.7164626248210817E-2</v>
      </c>
      <c r="L32" s="98">
        <v>1.4473479678881216E-2</v>
      </c>
      <c r="M32" s="99">
        <v>5.4202331132244749E-2</v>
      </c>
    </row>
    <row r="33" spans="1:13">
      <c r="A33" s="48">
        <f t="shared" si="0"/>
        <v>1920</v>
      </c>
      <c r="B33" s="50">
        <v>2.7833720694287394E-2</v>
      </c>
      <c r="C33" s="50">
        <v>0.46410578150386322</v>
      </c>
      <c r="D33" s="50">
        <v>0.3983467451212328</v>
      </c>
      <c r="E33" s="50">
        <v>3.7702274239179642E-2</v>
      </c>
      <c r="F33" s="50">
        <v>1.0583095035113135E-2</v>
      </c>
      <c r="G33" s="100">
        <v>6.1428383406323804E-2</v>
      </c>
      <c r="H33" s="101">
        <v>2.9655404235750603E-2</v>
      </c>
      <c r="I33" s="102">
        <v>0.49448094668388276</v>
      </c>
      <c r="J33" s="50">
        <v>0.42441806046398267</v>
      </c>
      <c r="K33" s="102">
        <v>4.0169842740409238E-2</v>
      </c>
      <c r="L33" s="102">
        <v>1.1275745875974789E-2</v>
      </c>
      <c r="M33" s="103">
        <v>6.5448797215138049E-2</v>
      </c>
    </row>
    <row r="34" spans="1:13">
      <c r="A34" s="40">
        <f t="shared" si="0"/>
        <v>1921</v>
      </c>
      <c r="B34" s="42">
        <v>3.2848489964361322E-2</v>
      </c>
      <c r="C34" s="42">
        <v>0.45136638437957383</v>
      </c>
      <c r="D34" s="42">
        <v>0.39510127295577818</v>
      </c>
      <c r="E34" s="42">
        <v>4.0982285536508428E-2</v>
      </c>
      <c r="F34" s="42">
        <v>1.2359736378545962E-2</v>
      </c>
      <c r="G34" s="96">
        <v>6.7341830785232301E-2</v>
      </c>
      <c r="H34" s="97">
        <v>3.5220288685207601E-2</v>
      </c>
      <c r="I34" s="98">
        <v>0.48395693007181012</v>
      </c>
      <c r="J34" s="42">
        <v>0.42362924166356203</v>
      </c>
      <c r="K34" s="98">
        <v>4.3941378405565903E-2</v>
      </c>
      <c r="L34" s="98">
        <v>1.3252161173854282E-2</v>
      </c>
      <c r="M34" s="99">
        <v>7.2204193356210408E-2</v>
      </c>
    </row>
    <row r="35" spans="1:13">
      <c r="A35" s="40">
        <f t="shared" si="0"/>
        <v>1922</v>
      </c>
      <c r="B35" s="42">
        <v>4.259433282995511E-2</v>
      </c>
      <c r="C35" s="42">
        <v>0.45574816234907967</v>
      </c>
      <c r="D35" s="42">
        <v>0.3781329190934723</v>
      </c>
      <c r="E35" s="42">
        <v>3.7027990316094987E-2</v>
      </c>
      <c r="F35" s="42">
        <v>1.1897518617489788E-2</v>
      </c>
      <c r="G35" s="96">
        <v>7.459907679390812E-2</v>
      </c>
      <c r="H35" s="97">
        <v>4.6027977454771912E-2</v>
      </c>
      <c r="I35" s="98">
        <v>0.49248725705840046</v>
      </c>
      <c r="J35" s="42">
        <v>0.40861523866154603</v>
      </c>
      <c r="K35" s="98">
        <v>4.0012916982846633E-2</v>
      </c>
      <c r="L35" s="98">
        <v>1.2856609842434905E-2</v>
      </c>
      <c r="M35" s="99">
        <v>8.0612710581113703E-2</v>
      </c>
    </row>
    <row r="36" spans="1:13">
      <c r="A36" s="40">
        <f t="shared" si="0"/>
        <v>1923</v>
      </c>
      <c r="B36" s="42">
        <v>3.9425655123795492E-2</v>
      </c>
      <c r="C36" s="42">
        <v>0.46750312884213574</v>
      </c>
      <c r="D36" s="42">
        <v>0.37470742529908535</v>
      </c>
      <c r="E36" s="42">
        <v>3.4404812558876147E-2</v>
      </c>
      <c r="F36" s="42">
        <v>1.0751503764438904E-2</v>
      </c>
      <c r="G36" s="96">
        <v>7.3207474411668375E-2</v>
      </c>
      <c r="H36" s="97">
        <v>4.2539893271978997E-2</v>
      </c>
      <c r="I36" s="98">
        <v>0.50443126798563998</v>
      </c>
      <c r="J36" s="42">
        <v>0.40430561852149116</v>
      </c>
      <c r="K36" s="98">
        <v>3.7122453633337014E-2</v>
      </c>
      <c r="L36" s="98">
        <v>1.1600766587552921E-2</v>
      </c>
      <c r="M36" s="99">
        <v>7.8990143306557181E-2</v>
      </c>
    </row>
    <row r="37" spans="1:13">
      <c r="A37" s="40">
        <f t="shared" si="0"/>
        <v>1924</v>
      </c>
      <c r="B37" s="42">
        <v>3.9335283747217037E-2</v>
      </c>
      <c r="C37" s="42">
        <v>0.46220217113276724</v>
      </c>
      <c r="D37" s="42">
        <v>0.38516887534121602</v>
      </c>
      <c r="E37" s="42">
        <v>2.8977799946481989E-2</v>
      </c>
      <c r="F37" s="42">
        <v>1.0749829120242997E-2</v>
      </c>
      <c r="G37" s="96">
        <v>7.3566040712074732E-2</v>
      </c>
      <c r="H37" s="97">
        <v>4.2458810315471253E-2</v>
      </c>
      <c r="I37" s="98">
        <v>0.49890460782334078</v>
      </c>
      <c r="J37" s="42">
        <v>0.41575427096526568</v>
      </c>
      <c r="K37" s="98">
        <v>3.1278861980356246E-2</v>
      </c>
      <c r="L37" s="98">
        <v>1.1603448915566006E-2</v>
      </c>
      <c r="M37" s="99">
        <v>7.9407754837289193E-2</v>
      </c>
    </row>
    <row r="38" spans="1:13">
      <c r="A38" s="40">
        <f t="shared" si="0"/>
        <v>1925</v>
      </c>
      <c r="B38" s="42">
        <v>3.9586291594889765E-2</v>
      </c>
      <c r="C38" s="42">
        <v>0.46873134783840792</v>
      </c>
      <c r="D38" s="42">
        <v>0.3792479819111545</v>
      </c>
      <c r="E38" s="42">
        <v>2.8282383588456254E-2</v>
      </c>
      <c r="F38" s="42">
        <v>6.8004357631015009E-3</v>
      </c>
      <c r="G38" s="96">
        <v>7.7351559303990056E-2</v>
      </c>
      <c r="H38" s="97">
        <v>4.2905065297706907E-2</v>
      </c>
      <c r="I38" s="98">
        <v>0.5080281146791028</v>
      </c>
      <c r="J38" s="42">
        <v>0.41104278204281647</v>
      </c>
      <c r="K38" s="98">
        <v>3.0653477902288687E-2</v>
      </c>
      <c r="L38" s="98">
        <v>7.3705600780851243E-3</v>
      </c>
      <c r="M38" s="99">
        <v>8.3836438552520681E-2</v>
      </c>
    </row>
    <row r="39" spans="1:13">
      <c r="A39" s="40">
        <f t="shared" si="0"/>
        <v>1926</v>
      </c>
      <c r="B39" s="42">
        <v>3.6649634464627927E-2</v>
      </c>
      <c r="C39" s="42">
        <v>0.46799795140945433</v>
      </c>
      <c r="D39" s="42">
        <v>0.35774849330760228</v>
      </c>
      <c r="E39" s="42">
        <v>2.7434707444673068E-2</v>
      </c>
      <c r="F39" s="42">
        <v>9.4836019653319441E-3</v>
      </c>
      <c r="G39" s="96">
        <v>0.10068561140831041</v>
      </c>
      <c r="H39" s="97">
        <v>4.0752861212440518E-2</v>
      </c>
      <c r="I39" s="98">
        <v>0.52039415508777842</v>
      </c>
      <c r="J39" s="42">
        <v>0.39780136718131476</v>
      </c>
      <c r="K39" s="98">
        <v>3.0506247640088729E-2</v>
      </c>
      <c r="L39" s="98">
        <v>1.0545368878377558E-2</v>
      </c>
      <c r="M39" s="99">
        <v>0.11195819024532933</v>
      </c>
    </row>
    <row r="40" spans="1:13">
      <c r="A40" s="40">
        <f t="shared" si="0"/>
        <v>1927</v>
      </c>
      <c r="B40" s="42">
        <v>3.9582592692817019E-2</v>
      </c>
      <c r="C40" s="42">
        <v>0.45413018702299907</v>
      </c>
      <c r="D40" s="42">
        <v>0.36077064901969963</v>
      </c>
      <c r="E40" s="42">
        <v>2.9630285369728622E-2</v>
      </c>
      <c r="F40" s="42">
        <v>7.5721838819437469E-3</v>
      </c>
      <c r="G40" s="96">
        <v>0.10831410201281187</v>
      </c>
      <c r="H40" s="97">
        <v>4.4390735327504025E-2</v>
      </c>
      <c r="I40" s="98">
        <v>0.50929389827529159</v>
      </c>
      <c r="J40" s="42">
        <v>0.40459387081714648</v>
      </c>
      <c r="K40" s="98">
        <v>3.3229509894250178E-2</v>
      </c>
      <c r="L40" s="98">
        <v>8.491985685807656E-3</v>
      </c>
      <c r="M40" s="99">
        <v>0.12147113939707965</v>
      </c>
    </row>
    <row r="41" spans="1:13">
      <c r="A41" s="40">
        <f t="shared" si="0"/>
        <v>1928</v>
      </c>
      <c r="B41" s="42">
        <v>4.0135379685319689E-2</v>
      </c>
      <c r="C41" s="42">
        <v>0.45490974174257243</v>
      </c>
      <c r="D41" s="42">
        <v>0.35842753184284698</v>
      </c>
      <c r="E41" s="42">
        <v>2.9437184214195729E-2</v>
      </c>
      <c r="F41" s="42">
        <v>9.1042839566073761E-3</v>
      </c>
      <c r="G41" s="96">
        <v>0.10798587855845784</v>
      </c>
      <c r="H41" s="97">
        <v>4.4994107963738046E-2</v>
      </c>
      <c r="I41" s="98">
        <v>0.50998042610291205</v>
      </c>
      <c r="J41" s="42">
        <v>0.40181822599804706</v>
      </c>
      <c r="K41" s="98">
        <v>3.3000805151631098E-2</v>
      </c>
      <c r="L41" s="98">
        <v>1.0206434783671777E-2</v>
      </c>
      <c r="M41" s="99">
        <v>0.12105848546875798</v>
      </c>
    </row>
    <row r="42" spans="1:13">
      <c r="A42" s="56">
        <f t="shared" si="0"/>
        <v>1929</v>
      </c>
      <c r="B42" s="58">
        <v>4.0750419295810997E-2</v>
      </c>
      <c r="C42" s="58">
        <v>0.43612242555595471</v>
      </c>
      <c r="D42" s="58">
        <v>0.36654711509321569</v>
      </c>
      <c r="E42" s="58">
        <v>3.078703054783884E-2</v>
      </c>
      <c r="F42" s="58">
        <v>1.465914641256442E-2</v>
      </c>
      <c r="G42" s="104">
        <v>0.11113386309461541</v>
      </c>
      <c r="H42" s="105">
        <v>4.5845395165671245E-2</v>
      </c>
      <c r="I42" s="106">
        <v>0.49065028742610067</v>
      </c>
      <c r="J42" s="58">
        <v>0.4123760596498377</v>
      </c>
      <c r="K42" s="106">
        <v>3.4636295916306202E-2</v>
      </c>
      <c r="L42" s="106">
        <v>1.6491961842084228E-2</v>
      </c>
      <c r="M42" s="107">
        <v>0.12502879621619004</v>
      </c>
    </row>
    <row r="43" spans="1:13">
      <c r="A43" s="40">
        <f t="shared" si="0"/>
        <v>1930</v>
      </c>
      <c r="B43" s="42">
        <v>4.6825815093456756E-2</v>
      </c>
      <c r="C43" s="42">
        <v>0.40539922298497116</v>
      </c>
      <c r="D43" s="42">
        <v>0.39790380832033878</v>
      </c>
      <c r="E43" s="42">
        <v>3.3383205511201483E-2</v>
      </c>
      <c r="F43" s="42">
        <v>1.4319638241679379E-2</v>
      </c>
      <c r="G43" s="96">
        <v>0.10216830984835241</v>
      </c>
      <c r="H43" s="97">
        <v>5.2154335391689816E-2</v>
      </c>
      <c r="I43" s="98">
        <v>0.45153142557988518</v>
      </c>
      <c r="J43" s="42">
        <v>0.44318307393797957</v>
      </c>
      <c r="K43" s="98">
        <v>3.7182030749619586E-2</v>
      </c>
      <c r="L43" s="98">
        <v>1.5949134340825875E-2</v>
      </c>
      <c r="M43" s="99">
        <v>0.11379450176357192</v>
      </c>
    </row>
    <row r="44" spans="1:13">
      <c r="A44" s="40">
        <f t="shared" si="0"/>
        <v>1931</v>
      </c>
      <c r="B44" s="42">
        <v>5.2971284767106261E-2</v>
      </c>
      <c r="C44" s="42">
        <v>0.37838334576796101</v>
      </c>
      <c r="D44" s="42">
        <v>0.40393151486309214</v>
      </c>
      <c r="E44" s="42">
        <v>4.1226196172789054E-2</v>
      </c>
      <c r="F44" s="42">
        <v>1.1958743429685618E-2</v>
      </c>
      <c r="G44" s="96">
        <v>0.11152891499936596</v>
      </c>
      <c r="H44" s="97">
        <v>5.9620718852171149E-2</v>
      </c>
      <c r="I44" s="98">
        <v>0.42588144077608442</v>
      </c>
      <c r="J44" s="42">
        <v>0.45463664679960164</v>
      </c>
      <c r="K44" s="98">
        <v>4.6401280659302074E-2</v>
      </c>
      <c r="L44" s="98">
        <v>1.3459912912840695E-2</v>
      </c>
      <c r="M44" s="99">
        <v>0.12552903170651453</v>
      </c>
    </row>
    <row r="45" spans="1:13">
      <c r="A45" s="40">
        <f t="shared" si="0"/>
        <v>1932</v>
      </c>
      <c r="B45" s="42">
        <v>6.0146506135481712E-2</v>
      </c>
      <c r="C45" s="42">
        <v>0.3777649163849639</v>
      </c>
      <c r="D45" s="42">
        <v>0.39054623197383209</v>
      </c>
      <c r="E45" s="42">
        <v>4.6095820818664583E-2</v>
      </c>
      <c r="F45" s="42">
        <v>5.6815782021426963E-3</v>
      </c>
      <c r="G45" s="96">
        <v>0.11976494648491499</v>
      </c>
      <c r="H45" s="97">
        <v>6.8330051041816359E-2</v>
      </c>
      <c r="I45" s="98">
        <v>0.42916368176479347</v>
      </c>
      <c r="J45" s="42">
        <v>0.44368402555004488</v>
      </c>
      <c r="K45" s="98">
        <v>5.236762684533855E-2</v>
      </c>
      <c r="L45" s="98">
        <v>6.4546147980067102E-3</v>
      </c>
      <c r="M45" s="99">
        <v>0.13606018756768645</v>
      </c>
    </row>
    <row r="46" spans="1:13">
      <c r="A46" s="40">
        <f t="shared" si="0"/>
        <v>1933</v>
      </c>
      <c r="B46" s="42">
        <v>5.9463641633753818E-2</v>
      </c>
      <c r="C46" s="42">
        <v>0.37527396108705829</v>
      </c>
      <c r="D46" s="42">
        <v>0.39576502635193994</v>
      </c>
      <c r="E46" s="42">
        <v>4.2864008206773808E-2</v>
      </c>
      <c r="F46" s="42">
        <v>4.9458472687562167E-3</v>
      </c>
      <c r="G46" s="96">
        <v>0.12168751545171791</v>
      </c>
      <c r="H46" s="97">
        <v>6.7702147788934242E-2</v>
      </c>
      <c r="I46" s="98">
        <v>0.42726702362663377</v>
      </c>
      <c r="J46" s="42">
        <v>0.45059706347619854</v>
      </c>
      <c r="K46" s="98">
        <v>4.8802685787642942E-2</v>
      </c>
      <c r="L46" s="98">
        <v>5.6310793205904116E-3</v>
      </c>
      <c r="M46" s="99">
        <v>0.13854694951114357</v>
      </c>
    </row>
    <row r="47" spans="1:13">
      <c r="A47" s="40">
        <f t="shared" si="0"/>
        <v>1934</v>
      </c>
      <c r="B47" s="42">
        <v>6.2772641148215361E-2</v>
      </c>
      <c r="C47" s="42">
        <v>0.36158483581521988</v>
      </c>
      <c r="D47" s="42">
        <v>0.39314474412332234</v>
      </c>
      <c r="E47" s="42">
        <v>4.8997705819141604E-2</v>
      </c>
      <c r="F47" s="42">
        <v>1.0040513644502459E-2</v>
      </c>
      <c r="G47" s="96">
        <v>0.12345955944959827</v>
      </c>
      <c r="H47" s="97">
        <v>7.1614084466883068E-2</v>
      </c>
      <c r="I47" s="98">
        <v>0.41251358076322381</v>
      </c>
      <c r="J47" s="42">
        <v>0.44851866033295268</v>
      </c>
      <c r="K47" s="98">
        <v>5.5898967751419108E-2</v>
      </c>
      <c r="L47" s="98">
        <v>1.1454706685521286E-2</v>
      </c>
      <c r="M47" s="99">
        <v>0.1408486747879823</v>
      </c>
    </row>
    <row r="48" spans="1:13">
      <c r="A48" s="40">
        <f t="shared" si="0"/>
        <v>1935</v>
      </c>
      <c r="B48" s="42">
        <v>6.1363642672154016E-2</v>
      </c>
      <c r="C48" s="42">
        <v>0.36885352318449371</v>
      </c>
      <c r="D48" s="42">
        <v>0.3845218858236597</v>
      </c>
      <c r="E48" s="42">
        <v>4.6955610148702927E-2</v>
      </c>
      <c r="F48" s="42">
        <v>1.5107457372975549E-2</v>
      </c>
      <c r="G48" s="96">
        <v>0.12319788079801407</v>
      </c>
      <c r="H48" s="97">
        <v>6.9985737178650545E-2</v>
      </c>
      <c r="I48" s="98">
        <v>0.42068046496078576</v>
      </c>
      <c r="J48" s="42">
        <v>0.43855036091111305</v>
      </c>
      <c r="K48" s="98">
        <v>5.3553258050333161E-2</v>
      </c>
      <c r="L48" s="98">
        <v>1.7230178899117481E-2</v>
      </c>
      <c r="M48" s="99">
        <v>0.14050819232752493</v>
      </c>
    </row>
    <row r="49" spans="1:13">
      <c r="A49" s="40">
        <f t="shared" si="0"/>
        <v>1936</v>
      </c>
      <c r="B49" s="42">
        <v>5.2099795384635189E-2</v>
      </c>
      <c r="C49" s="42">
        <v>0.40470802329786087</v>
      </c>
      <c r="D49" s="42">
        <v>0.37091662166991429</v>
      </c>
      <c r="E49" s="42">
        <v>4.5861329659133962E-2</v>
      </c>
      <c r="F49" s="42">
        <v>2.1016767755701497E-2</v>
      </c>
      <c r="G49" s="96">
        <v>0.10539746223275426</v>
      </c>
      <c r="H49" s="97">
        <v>5.823792487182762E-2</v>
      </c>
      <c r="I49" s="98">
        <v>0.45238863764899834</v>
      </c>
      <c r="J49" s="42">
        <v>0.41461610716603842</v>
      </c>
      <c r="K49" s="98">
        <v>5.1264475253552197E-2</v>
      </c>
      <c r="L49" s="98">
        <v>2.3492855059583522E-2</v>
      </c>
      <c r="M49" s="99">
        <v>0.11781484825183468</v>
      </c>
    </row>
    <row r="50" spans="1:13">
      <c r="A50" s="40">
        <f t="shared" si="0"/>
        <v>1937</v>
      </c>
      <c r="B50" s="42">
        <v>4.5108762490177257E-2</v>
      </c>
      <c r="C50" s="42">
        <v>0.4123738017308381</v>
      </c>
      <c r="D50" s="42">
        <v>0.37792377124443338</v>
      </c>
      <c r="E50" s="42">
        <v>4.9224721346981727E-2</v>
      </c>
      <c r="F50" s="42">
        <v>2.1076584955131473E-2</v>
      </c>
      <c r="G50" s="96">
        <v>9.4292358232438145E-2</v>
      </c>
      <c r="H50" s="97">
        <v>4.9804992703985418E-2</v>
      </c>
      <c r="I50" s="98">
        <v>0.45530564468469897</v>
      </c>
      <c r="J50" s="42">
        <v>0.41726905440135686</v>
      </c>
      <c r="K50" s="98">
        <v>5.434946010935239E-2</v>
      </c>
      <c r="L50" s="98">
        <v>2.3270848100606516E-2</v>
      </c>
      <c r="M50" s="99">
        <v>0.10410904566115725</v>
      </c>
    </row>
    <row r="51" spans="1:13">
      <c r="A51" s="40">
        <f t="shared" si="0"/>
        <v>1938</v>
      </c>
      <c r="B51" s="42">
        <v>4.399624311268132E-2</v>
      </c>
      <c r="C51" s="42">
        <v>0.39439090305133639</v>
      </c>
      <c r="D51" s="42">
        <v>0.37367860408756121</v>
      </c>
      <c r="E51" s="42">
        <v>5.7504221031912842E-2</v>
      </c>
      <c r="F51" s="42">
        <v>2.3419901029070503E-2</v>
      </c>
      <c r="G51" s="96">
        <v>0.10701012768743777</v>
      </c>
      <c r="H51" s="97">
        <v>4.9268468184017498E-2</v>
      </c>
      <c r="I51" s="98">
        <v>0.44165215673721842</v>
      </c>
      <c r="J51" s="42">
        <v>0.41845782989660502</v>
      </c>
      <c r="K51" s="98">
        <v>6.4395154765859816E-2</v>
      </c>
      <c r="L51" s="98">
        <v>2.6226390416299285E-2</v>
      </c>
      <c r="M51" s="99">
        <v>0.11983352891821189</v>
      </c>
    </row>
    <row r="52" spans="1:13">
      <c r="A52" s="40">
        <f t="shared" si="0"/>
        <v>1939</v>
      </c>
      <c r="B52" s="42">
        <v>4.1059864220362507E-2</v>
      </c>
      <c r="C52" s="42">
        <v>0.41110301318133691</v>
      </c>
      <c r="D52" s="42">
        <v>0.34576941243191395</v>
      </c>
      <c r="E52" s="42">
        <v>8.2699978251450076E-2</v>
      </c>
      <c r="F52" s="42">
        <v>1.6007877690009786E-2</v>
      </c>
      <c r="G52" s="96">
        <v>0.10335985422492683</v>
      </c>
      <c r="H52" s="97">
        <v>4.5793024563794832E-2</v>
      </c>
      <c r="I52" s="98">
        <v>0.45849275778966092</v>
      </c>
      <c r="J52" s="42">
        <v>0.38562785088439705</v>
      </c>
      <c r="K52" s="98">
        <v>9.2233187016138571E-2</v>
      </c>
      <c r="L52" s="98">
        <v>1.7853179746008654E-2</v>
      </c>
      <c r="M52" s="99">
        <v>0.11527462239110491</v>
      </c>
    </row>
    <row r="53" spans="1:13">
      <c r="A53" s="48">
        <f t="shared" si="0"/>
        <v>1940</v>
      </c>
      <c r="B53" s="50">
        <v>4.0270038493758743E-2</v>
      </c>
      <c r="C53" s="50">
        <v>0.39186256674611097</v>
      </c>
      <c r="D53" s="50">
        <v>0.37608389414866883</v>
      </c>
      <c r="E53" s="50">
        <v>8.6739139324890302E-2</v>
      </c>
      <c r="F53" s="50">
        <v>0</v>
      </c>
      <c r="G53" s="100">
        <v>0.10504436128657098</v>
      </c>
      <c r="H53" s="101">
        <v>4.4996686709131387E-2</v>
      </c>
      <c r="I53" s="102">
        <v>0.43785697278743901</v>
      </c>
      <c r="J53" s="50">
        <v>0.42022629712610093</v>
      </c>
      <c r="K53" s="102">
        <v>9.6920043377328541E-2</v>
      </c>
      <c r="L53" s="102">
        <v>0</v>
      </c>
      <c r="M53" s="103">
        <v>0.11737381915105952</v>
      </c>
    </row>
    <row r="54" spans="1:13">
      <c r="A54" s="40">
        <f t="shared" si="0"/>
        <v>1941</v>
      </c>
      <c r="B54" s="42">
        <v>3.8968909834720171E-2</v>
      </c>
      <c r="C54" s="42">
        <v>0.38629785179107268</v>
      </c>
      <c r="D54" s="42">
        <v>0.37946732171793002</v>
      </c>
      <c r="E54" s="42">
        <v>8.9794270551663904E-2</v>
      </c>
      <c r="F54" s="42">
        <v>0</v>
      </c>
      <c r="G54" s="96">
        <v>0.10547164610461328</v>
      </c>
      <c r="H54" s="97">
        <v>4.3563638497341031E-2</v>
      </c>
      <c r="I54" s="98">
        <v>0.43184528484633078</v>
      </c>
      <c r="J54" s="42">
        <v>0.42420938371094713</v>
      </c>
      <c r="K54" s="98">
        <v>0.10038169294538109</v>
      </c>
      <c r="L54" s="98">
        <v>0</v>
      </c>
      <c r="M54" s="99">
        <v>0.11790754943129278</v>
      </c>
    </row>
    <row r="55" spans="1:13">
      <c r="A55" s="40">
        <f t="shared" si="0"/>
        <v>1942</v>
      </c>
      <c r="B55" s="42">
        <v>3.7293937851850832E-2</v>
      </c>
      <c r="C55" s="42">
        <v>0.37876156966654556</v>
      </c>
      <c r="D55" s="42">
        <v>0.38708497756667487</v>
      </c>
      <c r="E55" s="42">
        <v>9.19785555994104E-2</v>
      </c>
      <c r="F55" s="42">
        <v>0</v>
      </c>
      <c r="G55" s="96">
        <v>0.10488095931551826</v>
      </c>
      <c r="H55" s="97">
        <v>4.1663662771973677E-2</v>
      </c>
      <c r="I55" s="98">
        <v>0.42314100410255295</v>
      </c>
      <c r="J55" s="42">
        <v>0.43243966441678838</v>
      </c>
      <c r="K55" s="98">
        <v>0.10275566870868484</v>
      </c>
      <c r="L55" s="98">
        <v>0</v>
      </c>
      <c r="M55" s="99">
        <v>0.11716984506922971</v>
      </c>
    </row>
    <row r="56" spans="1:13">
      <c r="A56" s="40">
        <f t="shared" si="0"/>
        <v>1943</v>
      </c>
      <c r="B56" s="42">
        <v>3.5813296118783325E-2</v>
      </c>
      <c r="C56" s="42">
        <v>0.36689648945081194</v>
      </c>
      <c r="D56" s="42">
        <v>0.39787667586702286</v>
      </c>
      <c r="E56" s="42">
        <v>9.4602561375397368E-2</v>
      </c>
      <c r="F56" s="42">
        <v>0</v>
      </c>
      <c r="G56" s="96">
        <v>0.10481097718798454</v>
      </c>
      <c r="H56" s="97">
        <v>4.0006406698648619E-2</v>
      </c>
      <c r="I56" s="98">
        <v>0.40985365112978839</v>
      </c>
      <c r="J56" s="42">
        <v>0.4444610755136289</v>
      </c>
      <c r="K56" s="98">
        <v>0.10567886665793418</v>
      </c>
      <c r="L56" s="98">
        <v>0</v>
      </c>
      <c r="M56" s="99">
        <v>0.11708250941096968</v>
      </c>
    </row>
    <row r="57" spans="1:13">
      <c r="A57" s="40">
        <f t="shared" si="0"/>
        <v>1944</v>
      </c>
      <c r="B57" s="42">
        <v>3.4145248352228409E-2</v>
      </c>
      <c r="C57" s="42">
        <v>0.34164236680493443</v>
      </c>
      <c r="D57" s="42">
        <v>0.42336220904808081</v>
      </c>
      <c r="E57" s="42">
        <v>9.6686811266896239E-2</v>
      </c>
      <c r="F57" s="42">
        <v>0</v>
      </c>
      <c r="G57" s="96">
        <v>0.10416336452785999</v>
      </c>
      <c r="H57" s="97">
        <v>3.8115485569790927E-2</v>
      </c>
      <c r="I57" s="98">
        <v>0.38136681765071584</v>
      </c>
      <c r="J57" s="42">
        <v>0.47258863087794217</v>
      </c>
      <c r="K57" s="98">
        <v>0.10792906590155091</v>
      </c>
      <c r="L57" s="98">
        <v>0</v>
      </c>
      <c r="M57" s="99">
        <v>0.11627495505691385</v>
      </c>
    </row>
    <row r="58" spans="1:13">
      <c r="A58" s="40">
        <f t="shared" si="0"/>
        <v>1945</v>
      </c>
      <c r="B58" s="42">
        <v>1.9410803067154089E-2</v>
      </c>
      <c r="C58" s="42">
        <v>0.3746357875459313</v>
      </c>
      <c r="D58" s="42">
        <v>0.39294471708693501</v>
      </c>
      <c r="E58" s="42">
        <v>9.9836175628375545E-2</v>
      </c>
      <c r="F58" s="42">
        <v>0</v>
      </c>
      <c r="G58" s="96">
        <v>0.11317251667160391</v>
      </c>
      <c r="H58" s="97">
        <v>2.1887913300005592E-2</v>
      </c>
      <c r="I58" s="98">
        <v>0.42244494514295744</v>
      </c>
      <c r="J58" s="42">
        <v>0.44309036929274537</v>
      </c>
      <c r="K58" s="98">
        <v>0.11257677226429141</v>
      </c>
      <c r="L58" s="98">
        <v>0</v>
      </c>
      <c r="M58" s="99">
        <v>0.1276150308815989</v>
      </c>
    </row>
    <row r="59" spans="1:13">
      <c r="A59" s="40">
        <f t="shared" si="0"/>
        <v>1946</v>
      </c>
      <c r="B59" s="42">
        <v>1.7641745341206539E-2</v>
      </c>
      <c r="C59" s="42">
        <v>0.37614432698666789</v>
      </c>
      <c r="D59" s="42">
        <v>0.38595474615067366</v>
      </c>
      <c r="E59" s="42">
        <v>0.10071781766817321</v>
      </c>
      <c r="F59" s="42">
        <v>0</v>
      </c>
      <c r="G59" s="96">
        <v>0.11954136385327878</v>
      </c>
      <c r="H59" s="97">
        <v>2.0036995057956006E-2</v>
      </c>
      <c r="I59" s="98">
        <v>0.42721408087135454</v>
      </c>
      <c r="J59" s="42">
        <v>0.43835647730117494</v>
      </c>
      <c r="K59" s="98">
        <v>0.11439244676951457</v>
      </c>
      <c r="L59" s="98">
        <v>0</v>
      </c>
      <c r="M59" s="99">
        <v>0.13577169777838169</v>
      </c>
    </row>
    <row r="60" spans="1:13">
      <c r="A60" s="40">
        <f t="shared" si="0"/>
        <v>1947</v>
      </c>
      <c r="B60" s="42">
        <v>1.6091733435717428E-2</v>
      </c>
      <c r="C60" s="42">
        <v>0.35855178920889424</v>
      </c>
      <c r="D60" s="42">
        <v>0.39584359301548805</v>
      </c>
      <c r="E60" s="42">
        <v>0.10257616061781945</v>
      </c>
      <c r="F60" s="42">
        <v>0</v>
      </c>
      <c r="G60" s="96">
        <v>0.12693672372208084</v>
      </c>
      <c r="H60" s="97">
        <v>1.8431348417631763E-2</v>
      </c>
      <c r="I60" s="98">
        <v>0.41068247737722702</v>
      </c>
      <c r="J60" s="42">
        <v>0.45339622427261567</v>
      </c>
      <c r="K60" s="98">
        <v>0.11748994993252555</v>
      </c>
      <c r="L60" s="98">
        <v>0</v>
      </c>
      <c r="M60" s="99">
        <v>0.14539235261760514</v>
      </c>
    </row>
    <row r="61" spans="1:13">
      <c r="A61" s="40">
        <f t="shared" si="0"/>
        <v>1948</v>
      </c>
      <c r="B61" s="42">
        <v>1.4597486618472651E-2</v>
      </c>
      <c r="C61" s="42">
        <v>0.36770573567401243</v>
      </c>
      <c r="D61" s="42">
        <v>0.37853314779234187</v>
      </c>
      <c r="E61" s="42">
        <v>0.10464087955407367</v>
      </c>
      <c r="F61" s="42">
        <v>0</v>
      </c>
      <c r="G61" s="96">
        <v>0.13452275036109948</v>
      </c>
      <c r="H61" s="97">
        <v>1.6866401311603628E-2</v>
      </c>
      <c r="I61" s="98">
        <v>0.42485892705721473</v>
      </c>
      <c r="J61" s="42">
        <v>0.43736926412597871</v>
      </c>
      <c r="K61" s="98">
        <v>0.12090540750520311</v>
      </c>
      <c r="L61" s="98">
        <v>0</v>
      </c>
      <c r="M61" s="99">
        <v>0.1554318734746937</v>
      </c>
    </row>
    <row r="62" spans="1:13">
      <c r="A62" s="56">
        <v>1949</v>
      </c>
      <c r="B62" s="58">
        <v>2.5505026789959043E-2</v>
      </c>
      <c r="C62" s="58">
        <v>0.35049057372944054</v>
      </c>
      <c r="D62" s="58">
        <v>0.37202560335689999</v>
      </c>
      <c r="E62" s="58">
        <v>0.10428046069346146</v>
      </c>
      <c r="F62" s="58">
        <v>8.8685035422481715E-3</v>
      </c>
      <c r="G62" s="104">
        <v>0.13882983188799078</v>
      </c>
      <c r="H62" s="105">
        <v>2.9616709605576698E-2</v>
      </c>
      <c r="I62" s="106">
        <v>0.40699339887474312</v>
      </c>
      <c r="J62" s="58">
        <v>0.43200010535956235</v>
      </c>
      <c r="K62" s="106">
        <v>0.12109158509529105</v>
      </c>
      <c r="L62" s="106">
        <v>1.0298201064826805E-2</v>
      </c>
      <c r="M62" s="107">
        <v>0.16121068405371619</v>
      </c>
    </row>
    <row r="63" spans="1:13">
      <c r="A63" s="40">
        <f t="shared" ref="A63:A83" si="1">A62+1</f>
        <v>1950</v>
      </c>
      <c r="B63" s="42">
        <v>2.6360879391938114E-2</v>
      </c>
      <c r="C63" s="42">
        <v>0.34303451857301587</v>
      </c>
      <c r="D63" s="42">
        <v>0.37359163885871172</v>
      </c>
      <c r="E63" s="42">
        <v>0.10672642211780071</v>
      </c>
      <c r="F63" s="42">
        <v>6.1932690242329112E-3</v>
      </c>
      <c r="G63" s="96">
        <v>0.14409327203430072</v>
      </c>
      <c r="H63" s="97">
        <v>3.0798775766831609E-2</v>
      </c>
      <c r="I63" s="98">
        <v>0.40078493060608711</v>
      </c>
      <c r="J63" s="42">
        <v>0.43648639115929871</v>
      </c>
      <c r="K63" s="98">
        <v>0.12469398665841286</v>
      </c>
      <c r="L63" s="98">
        <v>7.2359158093697187E-3</v>
      </c>
      <c r="M63" s="99">
        <v>0.16835160576056984</v>
      </c>
    </row>
    <row r="64" spans="1:13">
      <c r="A64" s="40">
        <f t="shared" si="1"/>
        <v>1951</v>
      </c>
      <c r="B64" s="42">
        <v>2.3830788769912549E-2</v>
      </c>
      <c r="C64" s="42">
        <v>0.32614098162960387</v>
      </c>
      <c r="D64" s="42">
        <v>0.38531800601314276</v>
      </c>
      <c r="E64" s="42">
        <v>0.1073014206938547</v>
      </c>
      <c r="F64" s="42">
        <v>6.5404947352505453E-3</v>
      </c>
      <c r="G64" s="96">
        <v>0.1508683081582356</v>
      </c>
      <c r="H64" s="97">
        <v>2.8064891463682896E-2</v>
      </c>
      <c r="I64" s="98">
        <v>0.38408763300567067</v>
      </c>
      <c r="J64" s="42">
        <v>0.45377885399305851</v>
      </c>
      <c r="K64" s="98">
        <v>0.12636605337520521</v>
      </c>
      <c r="L64" s="98">
        <v>7.7025681623827157E-3</v>
      </c>
      <c r="M64" s="99">
        <v>0.17767362778676019</v>
      </c>
    </row>
    <row r="65" spans="1:13">
      <c r="A65" s="40">
        <f t="shared" si="1"/>
        <v>1952</v>
      </c>
      <c r="B65" s="42">
        <v>2.4238325721431666E-2</v>
      </c>
      <c r="C65" s="42">
        <v>0.31599236243263268</v>
      </c>
      <c r="D65" s="42">
        <v>0.38255102515808698</v>
      </c>
      <c r="E65" s="42">
        <v>0.11245742330391401</v>
      </c>
      <c r="F65" s="42">
        <v>6.889104173787043E-3</v>
      </c>
      <c r="G65" s="96">
        <v>0.15787175921014751</v>
      </c>
      <c r="H65" s="97">
        <v>2.878222644415529E-2</v>
      </c>
      <c r="I65" s="98">
        <v>0.37523069186737612</v>
      </c>
      <c r="J65" s="42">
        <v>0.45426694727549227</v>
      </c>
      <c r="K65" s="98">
        <v>0.13353954642162039</v>
      </c>
      <c r="L65" s="98">
        <v>8.1805879913557887E-3</v>
      </c>
      <c r="M65" s="99">
        <v>0.1874675988327808</v>
      </c>
    </row>
    <row r="66" spans="1:13">
      <c r="A66" s="40">
        <f t="shared" si="1"/>
        <v>1953</v>
      </c>
      <c r="B66" s="42">
        <v>2.4994832353463704E-2</v>
      </c>
      <c r="C66" s="42">
        <v>0.31138311795564044</v>
      </c>
      <c r="D66" s="42">
        <v>0.38757483692874906</v>
      </c>
      <c r="E66" s="42">
        <v>0.11198163101305886</v>
      </c>
      <c r="F66" s="42">
        <v>7.1130090512206857E-3</v>
      </c>
      <c r="G66" s="96">
        <v>0.15695257269786742</v>
      </c>
      <c r="H66" s="97">
        <v>2.9648192431415865E-2</v>
      </c>
      <c r="I66" s="98">
        <v>0.36935421172223865</v>
      </c>
      <c r="J66" s="42">
        <v>0.45973076291691173</v>
      </c>
      <c r="K66" s="98">
        <v>0.13282957445397281</v>
      </c>
      <c r="L66" s="98">
        <v>8.4372584754612099E-3</v>
      </c>
      <c r="M66" s="99">
        <v>0.18617288614489599</v>
      </c>
    </row>
    <row r="67" spans="1:13">
      <c r="A67" s="40">
        <f t="shared" si="1"/>
        <v>1954</v>
      </c>
      <c r="B67" s="42">
        <v>2.8487399537346924E-2</v>
      </c>
      <c r="C67" s="42">
        <v>0.30637255925953033</v>
      </c>
      <c r="D67" s="42">
        <v>0.39239561843746346</v>
      </c>
      <c r="E67" s="42">
        <v>0.11243432155330467</v>
      </c>
      <c r="F67" s="42">
        <v>6.9672758582607127E-3</v>
      </c>
      <c r="G67" s="96">
        <v>0.15334282535409385</v>
      </c>
      <c r="H67" s="97">
        <v>3.3646912103781658E-2</v>
      </c>
      <c r="I67" s="98">
        <v>0.36186141030182994</v>
      </c>
      <c r="J67" s="42">
        <v>0.46346458777907767</v>
      </c>
      <c r="K67" s="98">
        <v>0.1327979315834979</v>
      </c>
      <c r="L67" s="98">
        <v>8.2291582318127846E-3</v>
      </c>
      <c r="M67" s="99">
        <v>0.18111560374861971</v>
      </c>
    </row>
    <row r="68" spans="1:13">
      <c r="A68" s="40">
        <f t="shared" si="1"/>
        <v>1955</v>
      </c>
      <c r="B68" s="42">
        <v>2.8442419045214083E-2</v>
      </c>
      <c r="C68" s="42">
        <v>0.30099587696107055</v>
      </c>
      <c r="D68" s="42">
        <v>0.40647505683482593</v>
      </c>
      <c r="E68" s="42">
        <v>0.10853704146926924</v>
      </c>
      <c r="F68" s="42">
        <v>8.8071212000979063E-3</v>
      </c>
      <c r="G68" s="96">
        <v>0.14674248448952223</v>
      </c>
      <c r="H68" s="97">
        <v>3.3333921504573982E-2</v>
      </c>
      <c r="I68" s="98">
        <v>0.35276088576963072</v>
      </c>
      <c r="J68" s="42">
        <v>0.47638028314540465</v>
      </c>
      <c r="K68" s="98">
        <v>0.12720314734565785</v>
      </c>
      <c r="L68" s="98">
        <v>1.0321762234732707E-2</v>
      </c>
      <c r="M68" s="99">
        <v>0.17197912918672706</v>
      </c>
    </row>
    <row r="69" spans="1:13">
      <c r="A69" s="40">
        <f t="shared" si="1"/>
        <v>1956</v>
      </c>
      <c r="B69" s="42">
        <v>2.9938078464055662E-2</v>
      </c>
      <c r="C69" s="42">
        <v>0.28829440083760804</v>
      </c>
      <c r="D69" s="42">
        <v>0.41537442858699802</v>
      </c>
      <c r="E69" s="42">
        <v>0.11324453322745409</v>
      </c>
      <c r="F69" s="42">
        <v>8.6536362287400938E-3</v>
      </c>
      <c r="G69" s="96">
        <v>0.14449492265514408</v>
      </c>
      <c r="H69" s="97">
        <v>3.4994623944221849E-2</v>
      </c>
      <c r="I69" s="98">
        <v>0.33698736392349421</v>
      </c>
      <c r="J69" s="42">
        <v>0.48553122545590655</v>
      </c>
      <c r="K69" s="98">
        <v>0.13237155012442431</v>
      </c>
      <c r="L69" s="98">
        <v>1.0115236551953033E-2</v>
      </c>
      <c r="M69" s="99">
        <v>0.16890013453058428</v>
      </c>
    </row>
    <row r="70" spans="1:13">
      <c r="A70" s="40">
        <f t="shared" si="1"/>
        <v>1957</v>
      </c>
      <c r="B70" s="42">
        <v>2.9693934584239905E-2</v>
      </c>
      <c r="C70" s="42">
        <v>0.28478884713290464</v>
      </c>
      <c r="D70" s="42">
        <v>0.41777675451223401</v>
      </c>
      <c r="E70" s="42">
        <v>0.11076351731315102</v>
      </c>
      <c r="F70" s="42">
        <v>9.042445572735926E-3</v>
      </c>
      <c r="G70" s="96">
        <v>0.1479345008847345</v>
      </c>
      <c r="H70" s="97">
        <v>3.4849356786623015E-2</v>
      </c>
      <c r="I70" s="98">
        <v>0.33423351541473345</v>
      </c>
      <c r="J70" s="42">
        <v>0.49031060986042591</v>
      </c>
      <c r="K70" s="98">
        <v>0.12999413475626148</v>
      </c>
      <c r="L70" s="98">
        <v>1.0612383181956161E-2</v>
      </c>
      <c r="M70" s="99">
        <v>0.17361869602552968</v>
      </c>
    </row>
    <row r="71" spans="1:13">
      <c r="A71" s="40">
        <f t="shared" si="1"/>
        <v>1958</v>
      </c>
      <c r="B71" s="42">
        <v>2.873320751678839E-2</v>
      </c>
      <c r="C71" s="42">
        <v>0.28301229485361867</v>
      </c>
      <c r="D71" s="42">
        <v>0.41698395216983608</v>
      </c>
      <c r="E71" s="42">
        <v>0.11030965312083967</v>
      </c>
      <c r="F71" s="42">
        <v>9.1906075139903537E-3</v>
      </c>
      <c r="G71" s="96">
        <v>0.15177028482492683</v>
      </c>
      <c r="H71" s="97">
        <v>3.387432319658585E-2</v>
      </c>
      <c r="I71" s="98">
        <v>0.33365053097108893</v>
      </c>
      <c r="J71" s="42">
        <v>0.49159319074759283</v>
      </c>
      <c r="K71" s="98">
        <v>0.1300469096370574</v>
      </c>
      <c r="L71" s="98">
        <v>1.0835045447675018E-2</v>
      </c>
      <c r="M71" s="99">
        <v>0.17892592314288552</v>
      </c>
    </row>
    <row r="72" spans="1:13">
      <c r="A72" s="40">
        <f t="shared" si="1"/>
        <v>1959</v>
      </c>
      <c r="B72" s="42">
        <v>2.9010976215564605E-2</v>
      </c>
      <c r="C72" s="42">
        <v>0.26845448863824628</v>
      </c>
      <c r="D72" s="42">
        <v>0.41911346711131819</v>
      </c>
      <c r="E72" s="42">
        <v>0.11409626577856978</v>
      </c>
      <c r="F72" s="42">
        <v>7.6475261520872343E-3</v>
      </c>
      <c r="G72" s="96">
        <v>0.16167727610421387</v>
      </c>
      <c r="H72" s="97">
        <v>3.4605976181520073E-2</v>
      </c>
      <c r="I72" s="98">
        <v>0.32022809472550873</v>
      </c>
      <c r="J72" s="42">
        <v>0.49994286825919226</v>
      </c>
      <c r="K72" s="98">
        <v>0.13610064778913636</v>
      </c>
      <c r="L72" s="98">
        <v>9.122413044642598E-3</v>
      </c>
      <c r="M72" s="99">
        <v>0.19285803843283669</v>
      </c>
    </row>
    <row r="73" spans="1:13">
      <c r="A73" s="48">
        <f t="shared" si="1"/>
        <v>1960</v>
      </c>
      <c r="B73" s="50">
        <v>3.0226184239483117E-2</v>
      </c>
      <c r="C73" s="50">
        <v>0.26967536287913774</v>
      </c>
      <c r="D73" s="50">
        <v>0.42522599176840786</v>
      </c>
      <c r="E73" s="50">
        <v>0.10982974266717237</v>
      </c>
      <c r="F73" s="50">
        <v>8.1056743833071484E-3</v>
      </c>
      <c r="G73" s="100">
        <v>0.15693704406249162</v>
      </c>
      <c r="H73" s="101">
        <v>3.5852819800237572E-2</v>
      </c>
      <c r="I73" s="102">
        <v>0.31987571151107164</v>
      </c>
      <c r="J73" s="50">
        <v>0.50438225137711723</v>
      </c>
      <c r="K73" s="102">
        <v>0.13027466323086012</v>
      </c>
      <c r="L73" s="102">
        <v>9.6145540807132529E-3</v>
      </c>
      <c r="M73" s="103">
        <v>0.18615103766239316</v>
      </c>
    </row>
    <row r="74" spans="1:13">
      <c r="A74" s="40">
        <f t="shared" si="1"/>
        <v>1961</v>
      </c>
      <c r="B74" s="42">
        <v>3.253680735064593E-2</v>
      </c>
      <c r="C74" s="42">
        <v>0.25673441348156206</v>
      </c>
      <c r="D74" s="42">
        <v>0.43508509298931231</v>
      </c>
      <c r="E74" s="42">
        <v>0.11246298084728401</v>
      </c>
      <c r="F74" s="42">
        <v>7.5034946013793815E-3</v>
      </c>
      <c r="G74" s="96">
        <v>0.15567721072981616</v>
      </c>
      <c r="H74" s="97">
        <v>3.8535981456535258E-2</v>
      </c>
      <c r="I74" s="98">
        <v>0.30407140106152797</v>
      </c>
      <c r="J74" s="42">
        <v>0.5153065847783066</v>
      </c>
      <c r="K74" s="98">
        <v>0.13319903510421033</v>
      </c>
      <c r="L74" s="98">
        <v>8.8869975994195962E-3</v>
      </c>
      <c r="M74" s="99">
        <v>0.18438115458707505</v>
      </c>
    </row>
    <row r="75" spans="1:13">
      <c r="A75" s="40">
        <f t="shared" si="1"/>
        <v>1962</v>
      </c>
      <c r="B75" s="42">
        <v>3.3820883285619004E-2</v>
      </c>
      <c r="C75" s="42">
        <v>0.26050486711659798</v>
      </c>
      <c r="D75" s="42">
        <v>0.42674310251145781</v>
      </c>
      <c r="E75" s="42">
        <v>0.11419445100817471</v>
      </c>
      <c r="F75" s="42">
        <v>9.3282673548752987E-3</v>
      </c>
      <c r="G75" s="96">
        <v>0.15540842872327507</v>
      </c>
      <c r="H75" s="97">
        <v>4.0044069152257514E-2</v>
      </c>
      <c r="I75" s="98">
        <v>0.30843886675639731</v>
      </c>
      <c r="J75" s="42">
        <v>0.50526564202668112</v>
      </c>
      <c r="K75" s="98">
        <v>0.13520671398076226</v>
      </c>
      <c r="L75" s="98">
        <v>1.1044708083901719E-2</v>
      </c>
      <c r="M75" s="99">
        <v>0.18400423827146684</v>
      </c>
    </row>
    <row r="76" spans="1:13">
      <c r="A76" s="40">
        <f t="shared" si="1"/>
        <v>1963</v>
      </c>
      <c r="B76" s="42">
        <v>3.5303669717880508E-2</v>
      </c>
      <c r="C76" s="42">
        <v>0.24739108559432835</v>
      </c>
      <c r="D76" s="42">
        <v>0.43207115314217265</v>
      </c>
      <c r="E76" s="42">
        <v>0.11683848816481202</v>
      </c>
      <c r="F76" s="42">
        <v>1.0188219858596191E-2</v>
      </c>
      <c r="G76" s="96">
        <v>0.15820738352221042</v>
      </c>
      <c r="H76" s="97">
        <v>4.1938678276363786E-2</v>
      </c>
      <c r="I76" s="98">
        <v>0.29388602460004554</v>
      </c>
      <c r="J76" s="42">
        <v>0.51327505692558273</v>
      </c>
      <c r="K76" s="98">
        <v>0.13879723565845123</v>
      </c>
      <c r="L76" s="98">
        <v>1.2103004539556927E-2</v>
      </c>
      <c r="M76" s="99">
        <v>0.18794104441564044</v>
      </c>
    </row>
    <row r="77" spans="1:13">
      <c r="A77" s="40">
        <f t="shared" si="1"/>
        <v>1964</v>
      </c>
      <c r="B77" s="42">
        <v>3.5470988295050791E-2</v>
      </c>
      <c r="C77" s="42">
        <v>0.23683395782865738</v>
      </c>
      <c r="D77" s="42">
        <v>0.4398511204099006</v>
      </c>
      <c r="E77" s="42">
        <v>0.11582846573238878</v>
      </c>
      <c r="F77" s="42">
        <v>9.872589885099068E-3</v>
      </c>
      <c r="G77" s="96">
        <v>0.16214287784890333</v>
      </c>
      <c r="H77" s="97">
        <v>4.2335366445275691E-2</v>
      </c>
      <c r="I77" s="98">
        <v>0.28266628231388052</v>
      </c>
      <c r="J77" s="42">
        <v>0.5249715121841253</v>
      </c>
      <c r="K77" s="98">
        <v>0.13824369653266566</v>
      </c>
      <c r="L77" s="98">
        <v>1.1783142524052777E-2</v>
      </c>
      <c r="M77" s="99">
        <v>0.19352091611111585</v>
      </c>
    </row>
    <row r="78" spans="1:13">
      <c r="A78" s="40">
        <f t="shared" si="1"/>
        <v>1965</v>
      </c>
      <c r="B78" s="42">
        <v>3.7983047174755008E-2</v>
      </c>
      <c r="C78" s="42">
        <v>0.2332317964559108</v>
      </c>
      <c r="D78" s="42">
        <v>0.44570031389219084</v>
      </c>
      <c r="E78" s="42">
        <v>0.11423494226371715</v>
      </c>
      <c r="F78" s="42">
        <v>9.4047576667270621E-3</v>
      </c>
      <c r="G78" s="96">
        <v>0.15944514254669914</v>
      </c>
      <c r="H78" s="97">
        <v>4.5188064571817968E-2</v>
      </c>
      <c r="I78" s="98">
        <v>0.27747361684703437</v>
      </c>
      <c r="J78" s="42">
        <v>0.5302453610732395</v>
      </c>
      <c r="K78" s="98">
        <v>0.13590420809633327</v>
      </c>
      <c r="L78" s="98">
        <v>1.1188749411574921E-2</v>
      </c>
      <c r="M78" s="99">
        <v>0.18969034695698908</v>
      </c>
    </row>
    <row r="79" spans="1:13">
      <c r="A79" s="40">
        <f t="shared" si="1"/>
        <v>1966</v>
      </c>
      <c r="B79" s="42">
        <v>3.9969045949147873E-2</v>
      </c>
      <c r="C79" s="42">
        <v>0.23327394552042499</v>
      </c>
      <c r="D79" s="42">
        <v>0.44543524710288662</v>
      </c>
      <c r="E79" s="42">
        <v>0.11310500878562502</v>
      </c>
      <c r="F79" s="42">
        <v>8.692986570498008E-3</v>
      </c>
      <c r="G79" s="96">
        <v>0.15952376607141744</v>
      </c>
      <c r="H79" s="97">
        <v>4.7555236347758705E-2</v>
      </c>
      <c r="I79" s="98">
        <v>0.27754972253058008</v>
      </c>
      <c r="J79" s="42">
        <v>0.52997958671694745</v>
      </c>
      <c r="K79" s="98">
        <v>0.13457252474224732</v>
      </c>
      <c r="L79" s="98">
        <v>1.0342929662466428E-2</v>
      </c>
      <c r="M79" s="99">
        <v>0.1898016382042905</v>
      </c>
    </row>
    <row r="80" spans="1:13">
      <c r="A80" s="40">
        <f t="shared" si="1"/>
        <v>1967</v>
      </c>
      <c r="B80" s="42">
        <v>4.2589236999569943E-2</v>
      </c>
      <c r="C80" s="42">
        <v>0.23300688332896577</v>
      </c>
      <c r="D80" s="42">
        <v>0.44748368655234894</v>
      </c>
      <c r="E80" s="42">
        <v>0.11305445596071668</v>
      </c>
      <c r="F80" s="42">
        <v>8.7414511462305371E-3</v>
      </c>
      <c r="G80" s="96">
        <v>0.15512428601216835</v>
      </c>
      <c r="H80" s="97">
        <v>5.0408878246183481E-2</v>
      </c>
      <c r="I80" s="98">
        <v>0.27578835498675686</v>
      </c>
      <c r="J80" s="42">
        <v>0.52964439519774598</v>
      </c>
      <c r="K80" s="98">
        <v>0.13381193717487416</v>
      </c>
      <c r="L80" s="98">
        <v>1.0346434394439743E-2</v>
      </c>
      <c r="M80" s="99">
        <v>0.18360604221889437</v>
      </c>
    </row>
    <row r="81" spans="1:14">
      <c r="A81" s="40">
        <f t="shared" si="1"/>
        <v>1968</v>
      </c>
      <c r="B81" s="42">
        <v>4.443338636563534E-2</v>
      </c>
      <c r="C81" s="42">
        <v>0.22761066230113369</v>
      </c>
      <c r="D81" s="42">
        <v>0.45432764868642295</v>
      </c>
      <c r="E81" s="42">
        <v>0.12095482020820575</v>
      </c>
      <c r="F81" s="42">
        <v>7.7367846211017022E-3</v>
      </c>
      <c r="G81" s="96">
        <v>0.14493669781750051</v>
      </c>
      <c r="H81" s="97">
        <v>5.1965025574389284E-2</v>
      </c>
      <c r="I81" s="98">
        <v>0.26619159273959098</v>
      </c>
      <c r="J81" s="42">
        <v>0.53133802787089324</v>
      </c>
      <c r="K81" s="98">
        <v>0.14145715282070415</v>
      </c>
      <c r="L81" s="98">
        <v>9.0482009944222938E-3</v>
      </c>
      <c r="M81" s="99">
        <v>0.16950405595417087</v>
      </c>
    </row>
    <row r="82" spans="1:14">
      <c r="A82" s="56">
        <f t="shared" si="1"/>
        <v>1969</v>
      </c>
      <c r="B82" s="58">
        <v>4.4468023798080555E-2</v>
      </c>
      <c r="C82" s="58">
        <v>0.21224927608106023</v>
      </c>
      <c r="D82" s="58">
        <v>0.470119684576562</v>
      </c>
      <c r="E82" s="58">
        <v>0.11980748161911878</v>
      </c>
      <c r="F82" s="58">
        <v>6.9761221583736445E-3</v>
      </c>
      <c r="G82" s="104">
        <v>0.14637941176680494</v>
      </c>
      <c r="H82" s="105">
        <v>5.2093429342091525E-2</v>
      </c>
      <c r="I82" s="106">
        <v>0.2486459195183765</v>
      </c>
      <c r="J82" s="58">
        <v>0.55073611280815671</v>
      </c>
      <c r="K82" s="106">
        <v>0.14035214622352729</v>
      </c>
      <c r="L82" s="106">
        <v>8.1723921078481337E-3</v>
      </c>
      <c r="M82" s="107">
        <v>0.17148064817623224</v>
      </c>
    </row>
    <row r="83" spans="1:14">
      <c r="A83" s="40">
        <f t="shared" si="1"/>
        <v>1970</v>
      </c>
      <c r="B83" s="42">
        <v>4.47064961152474E-2</v>
      </c>
      <c r="C83" s="42">
        <v>0.20609672459724071</v>
      </c>
      <c r="D83" s="42">
        <v>0.48018383944056736</v>
      </c>
      <c r="E83" s="42">
        <v>0.12117299942904391</v>
      </c>
      <c r="F83" s="42">
        <v>8.0786210341354091E-3</v>
      </c>
      <c r="G83" s="96">
        <v>0.13976131938376524</v>
      </c>
      <c r="H83" s="97">
        <v>5.1969874318162204E-2</v>
      </c>
      <c r="I83" s="98">
        <v>0.23958086196449879</v>
      </c>
      <c r="J83" s="42">
        <v>0.55819838175212733</v>
      </c>
      <c r="K83" s="98">
        <v>0.14085974295208539</v>
      </c>
      <c r="L83" s="98">
        <v>9.3911390131262897E-3</v>
      </c>
      <c r="M83" s="99">
        <v>0.16246807140042432</v>
      </c>
    </row>
    <row r="84" spans="1:14">
      <c r="A84" s="40">
        <v>1971</v>
      </c>
      <c r="B84" s="42">
        <v>4.2992926748485844E-2</v>
      </c>
      <c r="C84" s="42">
        <v>0.19708336959309572</v>
      </c>
      <c r="D84" s="42">
        <v>0.49043853090573886</v>
      </c>
      <c r="E84" s="42">
        <v>0.12395417900886645</v>
      </c>
      <c r="F84" s="42">
        <v>7.1424967994919552E-3</v>
      </c>
      <c r="G84" s="96">
        <v>0.1383884969443212</v>
      </c>
      <c r="H84" s="97">
        <v>4.9898273869386313E-2</v>
      </c>
      <c r="I84" s="98">
        <v>0.22873809007208654</v>
      </c>
      <c r="J84" s="42">
        <v>0.56921075121027709</v>
      </c>
      <c r="K84" s="98">
        <v>0.14386318958053224</v>
      </c>
      <c r="L84" s="98">
        <v>8.2896952677178858E-3</v>
      </c>
      <c r="M84" s="99">
        <v>0.16061588831338791</v>
      </c>
    </row>
    <row r="85" spans="1:14">
      <c r="A85" s="40">
        <v>1972</v>
      </c>
      <c r="B85" s="42">
        <v>4.281085406370639E-2</v>
      </c>
      <c r="C85" s="42">
        <v>0.19795374309302213</v>
      </c>
      <c r="D85" s="42">
        <v>0.48930682173062473</v>
      </c>
      <c r="E85" s="42">
        <v>0.12431753564360391</v>
      </c>
      <c r="F85" s="42">
        <v>6.0967784359005472E-3</v>
      </c>
      <c r="G85" s="96">
        <v>0.13951426703314235</v>
      </c>
      <c r="H85" s="97">
        <v>4.9751962668921193E-2</v>
      </c>
      <c r="I85" s="98">
        <v>0.23004883812599658</v>
      </c>
      <c r="J85" s="42">
        <v>0.56864024932005564</v>
      </c>
      <c r="K85" s="98">
        <v>0.1444736744384722</v>
      </c>
      <c r="L85" s="98">
        <v>7.0852754465545219E-3</v>
      </c>
      <c r="M85" s="99">
        <v>0.16213431750008558</v>
      </c>
    </row>
    <row r="86" spans="1:14">
      <c r="A86" s="40">
        <v>1973</v>
      </c>
      <c r="B86" s="42">
        <v>4.2363606888492285E-2</v>
      </c>
      <c r="C86" s="42">
        <v>0.18857022611093846</v>
      </c>
      <c r="D86" s="42">
        <v>0.50223990504870408</v>
      </c>
      <c r="E86" s="42">
        <v>0.12238333615203113</v>
      </c>
      <c r="F86" s="42">
        <v>6.4663251805257864E-3</v>
      </c>
      <c r="G86" s="96">
        <v>0.13797660061930841</v>
      </c>
      <c r="H86" s="97">
        <v>4.9144381601390189E-2</v>
      </c>
      <c r="I86" s="98">
        <v>0.21875302485572207</v>
      </c>
      <c r="J86" s="42">
        <v>0.58262908571801086</v>
      </c>
      <c r="K86" s="98">
        <v>0.14197217411958388</v>
      </c>
      <c r="L86" s="98">
        <v>7.5013337052931804E-3</v>
      </c>
      <c r="M86" s="99">
        <v>0.16006131703435861</v>
      </c>
    </row>
    <row r="87" spans="1:14">
      <c r="A87" s="40">
        <v>1974</v>
      </c>
      <c r="B87" s="42">
        <v>4.4353775671602418E-2</v>
      </c>
      <c r="C87" s="42">
        <v>0.1770287471436448</v>
      </c>
      <c r="D87" s="42">
        <v>0.51398917155957069</v>
      </c>
      <c r="E87" s="42">
        <v>0.12712342686856462</v>
      </c>
      <c r="F87" s="42">
        <v>8.6663842857627182E-3</v>
      </c>
      <c r="G87" s="96">
        <v>0.12883849447085477</v>
      </c>
      <c r="H87" s="97">
        <v>5.0913378736428261E-2</v>
      </c>
      <c r="I87" s="98">
        <v>0.20321002020872947</v>
      </c>
      <c r="J87" s="42">
        <v>0.59000445760900855</v>
      </c>
      <c r="K87" s="98">
        <v>0.14592406351948436</v>
      </c>
      <c r="L87" s="98">
        <v>9.9480799263492927E-3</v>
      </c>
      <c r="M87" s="99">
        <v>0.1478927772326189</v>
      </c>
    </row>
    <row r="88" spans="1:14">
      <c r="A88" s="40">
        <v>1975</v>
      </c>
      <c r="B88" s="42">
        <v>4.1555763763045643E-2</v>
      </c>
      <c r="C88" s="42">
        <v>0.1713410276161581</v>
      </c>
      <c r="D88" s="42">
        <v>0.50679752082799312</v>
      </c>
      <c r="E88" s="42">
        <v>0.13878432891410208</v>
      </c>
      <c r="F88" s="42">
        <v>6.282878307831358E-3</v>
      </c>
      <c r="G88" s="96">
        <v>0.13523848057086973</v>
      </c>
      <c r="H88" s="97">
        <v>4.8054594046319912E-2</v>
      </c>
      <c r="I88" s="98">
        <v>0.19813673916627139</v>
      </c>
      <c r="J88" s="42">
        <v>0.58605466298101927</v>
      </c>
      <c r="K88" s="98">
        <v>0.16048855759183195</v>
      </c>
      <c r="L88" s="98">
        <v>7.2654462145574899E-3</v>
      </c>
      <c r="M88" s="99">
        <v>0.15638818047795075</v>
      </c>
    </row>
    <row r="89" spans="1:14">
      <c r="A89" s="40">
        <v>1976</v>
      </c>
      <c r="B89" s="42">
        <v>4.0569410348498494E-2</v>
      </c>
      <c r="C89" s="42">
        <v>0.16229281989524819</v>
      </c>
      <c r="D89" s="42">
        <v>0.50563119246065336</v>
      </c>
      <c r="E89" s="42">
        <v>0.14240339834878132</v>
      </c>
      <c r="F89" s="42">
        <v>6.8459369106528235E-3</v>
      </c>
      <c r="G89" s="96">
        <v>0.14225724203616583</v>
      </c>
      <c r="H89" s="97">
        <v>4.7297875699708399E-2</v>
      </c>
      <c r="I89" s="98">
        <v>0.18920919866523792</v>
      </c>
      <c r="J89" s="42">
        <v>0.58949048274211457</v>
      </c>
      <c r="K89" s="98">
        <v>0.16602110251193239</v>
      </c>
      <c r="L89" s="98">
        <v>7.9813403810067209E-3</v>
      </c>
      <c r="M89" s="99">
        <v>0.16585070607167279</v>
      </c>
    </row>
    <row r="90" spans="1:14">
      <c r="A90" s="40">
        <v>1977</v>
      </c>
      <c r="B90" s="42">
        <v>4.221608200294466E-2</v>
      </c>
      <c r="C90" s="42">
        <v>0.16024592125378562</v>
      </c>
      <c r="D90" s="42">
        <v>0.51071270099556154</v>
      </c>
      <c r="E90" s="42">
        <v>0.14671758494739906</v>
      </c>
      <c r="F90" s="42">
        <v>6.7628828747475465E-3</v>
      </c>
      <c r="G90" s="96">
        <v>0.13334482792556143</v>
      </c>
      <c r="H90" s="97">
        <v>4.8711509909870644E-2</v>
      </c>
      <c r="I90" s="98">
        <v>0.18490159225637415</v>
      </c>
      <c r="J90" s="42">
        <v>0.58929170153466237</v>
      </c>
      <c r="K90" s="98">
        <v>0.16929176640833252</v>
      </c>
      <c r="L90" s="98">
        <v>7.8034298907601407E-3</v>
      </c>
      <c r="M90" s="99">
        <v>0.15386145750031732</v>
      </c>
    </row>
    <row r="91" spans="1:14">
      <c r="A91" s="40">
        <v>1978</v>
      </c>
      <c r="B91" s="42">
        <v>4.3101340895229101E-2</v>
      </c>
      <c r="C91" s="42">
        <v>0.16300716553757483</v>
      </c>
      <c r="D91" s="42">
        <v>0.49747722486759449</v>
      </c>
      <c r="E91" s="42">
        <v>0.15042368004990042</v>
      </c>
      <c r="F91" s="42">
        <v>3.0723538451546527E-3</v>
      </c>
      <c r="G91" s="96">
        <v>0.14291823480454657</v>
      </c>
      <c r="H91" s="97">
        <v>5.0288481969278681E-2</v>
      </c>
      <c r="I91" s="98">
        <v>0.19018858194982344</v>
      </c>
      <c r="J91" s="42">
        <v>0.58043146531550249</v>
      </c>
      <c r="K91" s="98">
        <v>0.17550680245261899</v>
      </c>
      <c r="L91" s="98">
        <v>3.5846683127764563E-3</v>
      </c>
      <c r="M91" s="99">
        <v>0.16674982552213644</v>
      </c>
    </row>
    <row r="92" spans="1:14" ht="12.75" customHeight="1">
      <c r="A92" s="40">
        <v>1979</v>
      </c>
      <c r="B92" s="42">
        <v>4.3965960184322458E-2</v>
      </c>
      <c r="C92" s="42">
        <v>0.15710428697156298</v>
      </c>
      <c r="D92" s="42">
        <v>0.49399347970869106</v>
      </c>
      <c r="E92" s="42">
        <v>0.14956372901866294</v>
      </c>
      <c r="F92" s="42">
        <v>5.2712920675609364E-3</v>
      </c>
      <c r="G92" s="96">
        <v>0.15010125204919952</v>
      </c>
      <c r="H92" s="97">
        <v>5.173082121879722E-2</v>
      </c>
      <c r="I92" s="98">
        <v>0.18485059232097792</v>
      </c>
      <c r="J92" s="42">
        <v>0.58123803676586627</v>
      </c>
      <c r="K92" s="98">
        <v>0.17597829080143673</v>
      </c>
      <c r="L92" s="98">
        <v>6.2022588929217777E-3</v>
      </c>
      <c r="M92" s="99">
        <v>0.17661074617548289</v>
      </c>
    </row>
    <row r="93" spans="1:14">
      <c r="A93" s="48">
        <v>1980</v>
      </c>
      <c r="B93" s="50">
        <v>4.2896230739931783E-2</v>
      </c>
      <c r="C93" s="50">
        <v>0.15443897991233269</v>
      </c>
      <c r="D93" s="50">
        <v>0.49581432383194041</v>
      </c>
      <c r="E93" s="50">
        <v>0.1535068839673466</v>
      </c>
      <c r="F93" s="50">
        <v>7.4180960063131461E-3</v>
      </c>
      <c r="G93" s="100">
        <v>0.14592548554213541</v>
      </c>
      <c r="H93" s="101">
        <v>5.0225396044232457E-2</v>
      </c>
      <c r="I93" s="102">
        <v>0.18082611914765415</v>
      </c>
      <c r="J93" s="50">
        <v>0.58052818043243604</v>
      </c>
      <c r="K93" s="102">
        <v>0.17973476712952521</v>
      </c>
      <c r="L93" s="102">
        <v>8.6855372461522098E-3</v>
      </c>
      <c r="M93" s="103">
        <v>0.17085802593555155</v>
      </c>
    </row>
    <row r="94" spans="1:14">
      <c r="A94" s="40">
        <v>1981</v>
      </c>
      <c r="B94" s="42">
        <v>4.6208831960148709E-2</v>
      </c>
      <c r="C94" s="42">
        <v>0.14625836042439472</v>
      </c>
      <c r="D94" s="42">
        <v>0.4946731348119851</v>
      </c>
      <c r="E94" s="42">
        <v>0.15792684782789443</v>
      </c>
      <c r="F94" s="42">
        <v>1.0675616672926823E-2</v>
      </c>
      <c r="G94" s="96">
        <v>0.14425720830265018</v>
      </c>
      <c r="H94" s="97">
        <v>5.3998505635664613E-2</v>
      </c>
      <c r="I94" s="98">
        <v>0.17091392629120952</v>
      </c>
      <c r="J94" s="42">
        <v>0.5780628707731329</v>
      </c>
      <c r="K94" s="98">
        <v>0.18454943396560722</v>
      </c>
      <c r="L94" s="98">
        <v>1.2475263334385717E-2</v>
      </c>
      <c r="M94" s="99">
        <v>0.16857542909186382</v>
      </c>
    </row>
    <row r="95" spans="1:14">
      <c r="A95" s="40">
        <v>1982</v>
      </c>
      <c r="B95" s="42">
        <v>4.5748553221288658E-2</v>
      </c>
      <c r="C95" s="42">
        <v>0.14708099257865961</v>
      </c>
      <c r="D95" s="42">
        <v>0.49058546085784266</v>
      </c>
      <c r="E95" s="42">
        <v>0.16278937925666204</v>
      </c>
      <c r="F95" s="42">
        <v>6.5637927656262548E-3</v>
      </c>
      <c r="G95" s="96">
        <v>0.1472318213199208</v>
      </c>
      <c r="H95" s="97">
        <v>5.3647115787198586E-2</v>
      </c>
      <c r="I95" s="98">
        <v>0.17247476659637165</v>
      </c>
      <c r="J95" s="42">
        <v>0.57528584335449107</v>
      </c>
      <c r="K95" s="98">
        <v>0.19089523193586871</v>
      </c>
      <c r="L95" s="98">
        <v>7.6970423260700714E-3</v>
      </c>
      <c r="M95" s="99">
        <v>0.17265163616659254</v>
      </c>
      <c r="N95" s="64"/>
    </row>
    <row r="96" spans="1:14">
      <c r="A96" s="40">
        <v>1983</v>
      </c>
      <c r="B96" s="42">
        <v>4.797571011375229E-2</v>
      </c>
      <c r="C96" s="42">
        <v>0.14520539940333033</v>
      </c>
      <c r="D96" s="42">
        <v>0.49522188349367025</v>
      </c>
      <c r="E96" s="42">
        <v>0.16473768644215908</v>
      </c>
      <c r="F96" s="42">
        <v>-1.1628029719422462E-3</v>
      </c>
      <c r="G96" s="96">
        <v>0.14802212351903032</v>
      </c>
      <c r="H96" s="97">
        <v>5.6310981115979611E-2</v>
      </c>
      <c r="I96" s="98">
        <v>0.17043329810756386</v>
      </c>
      <c r="J96" s="42">
        <v>0.58126143549542253</v>
      </c>
      <c r="K96" s="98">
        <v>0.1933591129415187</v>
      </c>
      <c r="L96" s="98">
        <v>-1.364827660484702E-3</v>
      </c>
      <c r="M96" s="99">
        <v>0.17373939817595327</v>
      </c>
      <c r="N96" s="64"/>
    </row>
    <row r="97" spans="1:14">
      <c r="A97" s="40">
        <v>1984</v>
      </c>
      <c r="B97" s="42">
        <v>5.0165288490229831E-2</v>
      </c>
      <c r="C97" s="42">
        <v>0.13914796748204725</v>
      </c>
      <c r="D97" s="42">
        <v>0.50135514129250736</v>
      </c>
      <c r="E97" s="42">
        <v>0.16535149422343742</v>
      </c>
      <c r="F97" s="42">
        <v>-3.9211696021581284E-3</v>
      </c>
      <c r="G97" s="96">
        <v>0.14790127811393627</v>
      </c>
      <c r="H97" s="97">
        <v>5.8872624969079065E-2</v>
      </c>
      <c r="I97" s="98">
        <v>0.1633002889313723</v>
      </c>
      <c r="J97" s="42">
        <v>0.58837682584805573</v>
      </c>
      <c r="K97" s="98">
        <v>0.19405203877954766</v>
      </c>
      <c r="L97" s="98">
        <v>-4.601778528054685E-3</v>
      </c>
      <c r="M97" s="99">
        <v>0.17357293740162719</v>
      </c>
      <c r="N97" s="64"/>
    </row>
    <row r="98" spans="1:14">
      <c r="A98" s="40">
        <v>1985</v>
      </c>
      <c r="B98" s="42">
        <v>5.0900844820631778E-2</v>
      </c>
      <c r="C98" s="42">
        <v>0.1354386150923956</v>
      </c>
      <c r="D98" s="42">
        <v>0.50232213459117159</v>
      </c>
      <c r="E98" s="42">
        <v>0.16398790815875114</v>
      </c>
      <c r="F98" s="42">
        <v>-9.6272140991561072E-4</v>
      </c>
      <c r="G98" s="96">
        <v>0.14831321874696571</v>
      </c>
      <c r="H98" s="97">
        <v>5.9764746783723122E-2</v>
      </c>
      <c r="I98" s="98">
        <v>0.15902397227902623</v>
      </c>
      <c r="J98" s="42">
        <v>0.58979679577994149</v>
      </c>
      <c r="K98" s="98">
        <v>0.19254485541913169</v>
      </c>
      <c r="L98" s="98">
        <v>-1.1303702618223309E-3</v>
      </c>
      <c r="M98" s="99">
        <v>0.17414056671017203</v>
      </c>
      <c r="N98" s="64"/>
    </row>
    <row r="99" spans="1:14">
      <c r="A99" s="40">
        <v>1986</v>
      </c>
      <c r="B99" s="42">
        <v>4.9451011896953237E-2</v>
      </c>
      <c r="C99" s="42">
        <v>0.12924850395992371</v>
      </c>
      <c r="D99" s="42">
        <v>0.51423075108060545</v>
      </c>
      <c r="E99" s="42">
        <v>0.1607127842836529</v>
      </c>
      <c r="F99" s="42">
        <v>3.2194767118085789E-3</v>
      </c>
      <c r="G99" s="96">
        <v>0.14313747206705613</v>
      </c>
      <c r="H99" s="97">
        <v>5.7711721874740642E-2</v>
      </c>
      <c r="I99" s="98">
        <v>0.15083925337675452</v>
      </c>
      <c r="J99" s="42">
        <v>0.60013214992737784</v>
      </c>
      <c r="K99" s="98">
        <v>0.18755958983449669</v>
      </c>
      <c r="L99" s="98">
        <v>3.75728498663035E-3</v>
      </c>
      <c r="M99" s="99">
        <v>0.16704835069909574</v>
      </c>
      <c r="N99" s="64"/>
    </row>
    <row r="100" spans="1:14">
      <c r="A100" s="40">
        <v>1987</v>
      </c>
      <c r="B100" s="42">
        <v>5.3835811088830156E-2</v>
      </c>
      <c r="C100" s="42">
        <v>0.12282761535709694</v>
      </c>
      <c r="D100" s="42">
        <v>0.51705146909504784</v>
      </c>
      <c r="E100" s="42">
        <v>0.15692843833885436</v>
      </c>
      <c r="F100" s="42">
        <v>3.9994278428807642E-3</v>
      </c>
      <c r="G100" s="96">
        <v>0.14535723827728969</v>
      </c>
      <c r="H100" s="97">
        <v>6.2992180475866758E-2</v>
      </c>
      <c r="I100" s="98">
        <v>0.14371807831088665</v>
      </c>
      <c r="J100" s="42">
        <v>0.60499133936713279</v>
      </c>
      <c r="K100" s="98">
        <v>0.18361875319991294</v>
      </c>
      <c r="L100" s="98">
        <v>4.6796486462005304E-3</v>
      </c>
      <c r="M100" s="99">
        <v>0.17007952888326336</v>
      </c>
      <c r="N100" s="64"/>
    </row>
    <row r="101" spans="1:14">
      <c r="A101" s="40">
        <v>1988</v>
      </c>
      <c r="B101" s="42">
        <v>5.5209081621096501E-2</v>
      </c>
      <c r="C101" s="42">
        <v>0.1180926394873565</v>
      </c>
      <c r="D101" s="42">
        <v>0.52223274119899021</v>
      </c>
      <c r="E101" s="42">
        <v>0.15084277029514573</v>
      </c>
      <c r="F101" s="42">
        <v>5.4080960176870873E-3</v>
      </c>
      <c r="G101" s="96">
        <v>0.14821467137972399</v>
      </c>
      <c r="H101" s="97">
        <v>6.481572265458517E-2</v>
      </c>
      <c r="I101" s="98">
        <v>0.13864131667851481</v>
      </c>
      <c r="J101" s="42">
        <v>0.61310370541942072</v>
      </c>
      <c r="K101" s="98">
        <v>0.17709012497254586</v>
      </c>
      <c r="L101" s="98">
        <v>6.3491302749333978E-3</v>
      </c>
      <c r="M101" s="99">
        <v>0.17400472442957252</v>
      </c>
      <c r="N101" s="64"/>
    </row>
    <row r="102" spans="1:14">
      <c r="A102" s="56">
        <v>1989</v>
      </c>
      <c r="B102" s="58">
        <v>5.5734050394288658E-2</v>
      </c>
      <c r="C102" s="58">
        <v>0.12082207681609973</v>
      </c>
      <c r="D102" s="58">
        <v>0.52358325490936175</v>
      </c>
      <c r="E102" s="58">
        <v>0.14689634185873737</v>
      </c>
      <c r="F102" s="58">
        <v>6.2329203789960536E-3</v>
      </c>
      <c r="G102" s="104">
        <v>0.14673135564251649</v>
      </c>
      <c r="H102" s="105">
        <v>6.5318291915269819E-2</v>
      </c>
      <c r="I102" s="106">
        <v>0.14159910552798935</v>
      </c>
      <c r="J102" s="58">
        <v>0.61362064382856019</v>
      </c>
      <c r="K102" s="106">
        <v>0.17215720140443133</v>
      </c>
      <c r="L102" s="106">
        <v>7.3047573237494043E-3</v>
      </c>
      <c r="M102" s="107">
        <v>0.17196384352434058</v>
      </c>
      <c r="N102" s="64"/>
    </row>
    <row r="103" spans="1:14">
      <c r="A103" s="40">
        <v>1990</v>
      </c>
      <c r="B103" s="42">
        <v>5.7385341216568138E-2</v>
      </c>
      <c r="C103" s="42">
        <v>0.11922388410908759</v>
      </c>
      <c r="D103" s="42">
        <v>0.52296338139063048</v>
      </c>
      <c r="E103" s="42">
        <v>0.14755347414329834</v>
      </c>
      <c r="F103" s="42">
        <v>6.1518608861520861E-3</v>
      </c>
      <c r="G103" s="96">
        <v>0.14672205825426343</v>
      </c>
      <c r="H103" s="97">
        <v>6.7252812253838931E-2</v>
      </c>
      <c r="I103" s="98">
        <v>0.13972455899324587</v>
      </c>
      <c r="J103" s="42">
        <v>0.61288749633055128</v>
      </c>
      <c r="K103" s="98">
        <v>0.1729254524515377</v>
      </c>
      <c r="L103" s="98">
        <v>7.2096799708262519E-3</v>
      </c>
      <c r="M103" s="99">
        <v>0.17195107370768561</v>
      </c>
      <c r="N103" s="64"/>
    </row>
    <row r="104" spans="1:14">
      <c r="A104" s="40">
        <v>1991</v>
      </c>
      <c r="B104" s="42">
        <v>5.9770701702271112E-2</v>
      </c>
      <c r="C104" s="42">
        <v>0.11572885883492753</v>
      </c>
      <c r="D104" s="42">
        <v>0.52008546954975465</v>
      </c>
      <c r="E104" s="42">
        <v>0.15026494931512022</v>
      </c>
      <c r="F104" s="42">
        <v>7.6158998017588925E-3</v>
      </c>
      <c r="G104" s="96">
        <v>0.14653412079616759</v>
      </c>
      <c r="H104" s="97">
        <v>7.0032913041619252E-2</v>
      </c>
      <c r="I104" s="98">
        <v>0.13559869428276008</v>
      </c>
      <c r="J104" s="42">
        <v>0.60938050626572637</v>
      </c>
      <c r="K104" s="98">
        <v>0.17606438989136505</v>
      </c>
      <c r="L104" s="98">
        <v>8.9234965185292364E-3</v>
      </c>
      <c r="M104" s="99">
        <v>0.17169300421577954</v>
      </c>
      <c r="N104" s="64"/>
    </row>
    <row r="105" spans="1:14">
      <c r="A105" s="40">
        <v>1992</v>
      </c>
      <c r="B105" s="42">
        <v>6.4874888625891469E-2</v>
      </c>
      <c r="C105" s="42">
        <v>0.11266808132287849</v>
      </c>
      <c r="D105" s="42">
        <v>0.51900058802098803</v>
      </c>
      <c r="E105" s="42">
        <v>0.15383157386660987</v>
      </c>
      <c r="F105" s="42">
        <v>5.3303659385327499E-3</v>
      </c>
      <c r="G105" s="96">
        <v>0.14429450222509929</v>
      </c>
      <c r="H105" s="97">
        <v>7.5814504867137436E-2</v>
      </c>
      <c r="I105" s="98">
        <v>0.13166688962014431</v>
      </c>
      <c r="J105" s="42">
        <v>0.60651776735167684</v>
      </c>
      <c r="K105" s="98">
        <v>0.1797716320236572</v>
      </c>
      <c r="L105" s="98">
        <v>6.2292061373841259E-3</v>
      </c>
      <c r="M105" s="99">
        <v>0.16862635871840218</v>
      </c>
      <c r="N105" s="64"/>
    </row>
    <row r="106" spans="1:14">
      <c r="A106" s="40">
        <v>1993</v>
      </c>
      <c r="B106" s="42">
        <v>6.7533567129218638E-2</v>
      </c>
      <c r="C106" s="42">
        <v>0.10774805364048126</v>
      </c>
      <c r="D106" s="42">
        <v>0.50924116004622921</v>
      </c>
      <c r="E106" s="42">
        <v>0.16209443591393399</v>
      </c>
      <c r="F106" s="42">
        <v>7.5780199602111416E-3</v>
      </c>
      <c r="G106" s="96">
        <v>0.14580476330992592</v>
      </c>
      <c r="H106" s="97">
        <v>7.9061043925865049E-2</v>
      </c>
      <c r="I106" s="98">
        <v>0.12613984369427628</v>
      </c>
      <c r="J106" s="42">
        <v>0.59616483231572526</v>
      </c>
      <c r="K106" s="98">
        <v>0.18976274855153097</v>
      </c>
      <c r="L106" s="98">
        <v>8.871531512602733E-3</v>
      </c>
      <c r="M106" s="99">
        <v>0.17069255018900084</v>
      </c>
      <c r="N106" s="64"/>
    </row>
    <row r="107" spans="1:14">
      <c r="A107" s="40">
        <v>1994</v>
      </c>
      <c r="B107" s="42">
        <v>6.9287711130449778E-2</v>
      </c>
      <c r="C107" s="42">
        <v>0.10596978849557229</v>
      </c>
      <c r="D107" s="42">
        <v>0.50279544461223202</v>
      </c>
      <c r="E107" s="42">
        <v>0.16262101738607637</v>
      </c>
      <c r="F107" s="42">
        <v>5.1387342408978839E-3</v>
      </c>
      <c r="G107" s="96">
        <v>0.15418730413477177</v>
      </c>
      <c r="H107" s="97">
        <v>8.1918504497702743E-2</v>
      </c>
      <c r="I107" s="98">
        <v>0.12528753589725911</v>
      </c>
      <c r="J107" s="42">
        <v>0.59445246810571339</v>
      </c>
      <c r="K107" s="98">
        <v>0.1922659924366853</v>
      </c>
      <c r="L107" s="98">
        <v>6.0754990626396199E-3</v>
      </c>
      <c r="M107" s="99">
        <v>0.1822948566373139</v>
      </c>
      <c r="N107" s="64"/>
    </row>
    <row r="108" spans="1:14">
      <c r="A108" s="40">
        <v>1995</v>
      </c>
      <c r="B108" s="42">
        <v>6.9112166525213195E-2</v>
      </c>
      <c r="C108" s="42">
        <v>0.1049572061849267</v>
      </c>
      <c r="D108" s="42">
        <v>0.50284816717320668</v>
      </c>
      <c r="E108" s="42">
        <v>0.16461839990290758</v>
      </c>
      <c r="F108" s="42">
        <v>2.7695099822658605E-3</v>
      </c>
      <c r="G108" s="96">
        <v>0.15569455023147988</v>
      </c>
      <c r="H108" s="97">
        <v>8.1856828644374394E-2</v>
      </c>
      <c r="I108" s="98">
        <v>0.12431188998448654</v>
      </c>
      <c r="J108" s="42">
        <v>0.5955761239147167</v>
      </c>
      <c r="K108" s="98">
        <v>0.19497493466143132</v>
      </c>
      <c r="L108" s="98">
        <v>3.280222794991038E-3</v>
      </c>
      <c r="M108" s="99">
        <v>0.18440547822374717</v>
      </c>
      <c r="N108" s="64"/>
    </row>
    <row r="109" spans="1:14">
      <c r="A109" s="40">
        <v>1996</v>
      </c>
      <c r="B109" s="42">
        <v>6.9604144074417937E-2</v>
      </c>
      <c r="C109" s="42">
        <v>0.10306593166293812</v>
      </c>
      <c r="D109" s="42">
        <v>0.49310886137156767</v>
      </c>
      <c r="E109" s="42">
        <v>0.16676597937021967</v>
      </c>
      <c r="F109" s="42">
        <v>5.0734714983147111E-3</v>
      </c>
      <c r="G109" s="96">
        <v>0.16238161202254209</v>
      </c>
      <c r="H109" s="97">
        <v>8.3097679174028743E-2</v>
      </c>
      <c r="I109" s="98">
        <v>0.12304640531090137</v>
      </c>
      <c r="J109" s="42">
        <v>0.58870348173975173</v>
      </c>
      <c r="K109" s="98">
        <v>0.19909541357240082</v>
      </c>
      <c r="L109" s="98">
        <v>6.0570202029175714E-3</v>
      </c>
      <c r="M109" s="99">
        <v>0.19386108800050855</v>
      </c>
      <c r="N109" s="64"/>
    </row>
    <row r="110" spans="1:14">
      <c r="A110" s="40">
        <v>1997</v>
      </c>
      <c r="B110" s="42">
        <v>7.0814230222846886E-2</v>
      </c>
      <c r="C110" s="42">
        <v>9.7925167971134403E-2</v>
      </c>
      <c r="D110" s="42">
        <v>0.4960966438620249</v>
      </c>
      <c r="E110" s="42">
        <v>0.16493491834393995</v>
      </c>
      <c r="F110" s="42">
        <v>6.8051963514823965E-3</v>
      </c>
      <c r="G110" s="96">
        <v>0.1634238432485714</v>
      </c>
      <c r="H110" s="97">
        <v>8.4647679295368539E-2</v>
      </c>
      <c r="I110" s="98">
        <v>0.11705469631287956</v>
      </c>
      <c r="J110" s="42">
        <v>0.59300834700866312</v>
      </c>
      <c r="K110" s="98">
        <v>0.19715469657228943</v>
      </c>
      <c r="L110" s="98">
        <v>8.1345808107992981E-3</v>
      </c>
      <c r="M110" s="99">
        <v>0.19534843532138751</v>
      </c>
      <c r="N110" s="64"/>
    </row>
    <row r="111" spans="1:14">
      <c r="A111" s="40">
        <v>1998</v>
      </c>
      <c r="B111" s="42">
        <v>6.9672540000715127E-2</v>
      </c>
      <c r="C111" s="42">
        <v>9.7433006007883696E-2</v>
      </c>
      <c r="D111" s="42">
        <v>0.5015976562076645</v>
      </c>
      <c r="E111" s="42">
        <v>0.16282584305667905</v>
      </c>
      <c r="F111" s="42">
        <v>7.0830577270058117E-3</v>
      </c>
      <c r="G111" s="96">
        <v>0.16138789700005196</v>
      </c>
      <c r="H111" s="97">
        <v>8.3080770896910655E-2</v>
      </c>
      <c r="I111" s="98">
        <v>0.11618363920498978</v>
      </c>
      <c r="J111" s="42">
        <v>0.59812832943062777</v>
      </c>
      <c r="K111" s="98">
        <v>0.19416109363817413</v>
      </c>
      <c r="L111" s="98">
        <v>8.446166829297776E-3</v>
      </c>
      <c r="M111" s="99">
        <v>0.19244642001078055</v>
      </c>
      <c r="N111" s="64"/>
    </row>
    <row r="112" spans="1:14">
      <c r="A112" s="65">
        <f t="shared" ref="A112:A120" si="2">A111+1</f>
        <v>1999</v>
      </c>
      <c r="B112" s="42">
        <v>6.8380425224327426E-2</v>
      </c>
      <c r="C112" s="42">
        <v>9.7079748205831318E-2</v>
      </c>
      <c r="D112" s="42">
        <v>0.49684847521273101</v>
      </c>
      <c r="E112" s="42">
        <v>0.1628999436978929</v>
      </c>
      <c r="F112" s="42">
        <v>1.5521187867920344E-2</v>
      </c>
      <c r="G112" s="96">
        <v>0.15927021979129705</v>
      </c>
      <c r="H112" s="97">
        <v>8.1334605760429529E-2</v>
      </c>
      <c r="I112" s="98">
        <v>0.11547080939815432</v>
      </c>
      <c r="J112" s="42">
        <v>0.59097285109776088</v>
      </c>
      <c r="K112" s="98">
        <v>0.19376016828790649</v>
      </c>
      <c r="L112" s="98">
        <v>1.8461565455748886E-2</v>
      </c>
      <c r="M112" s="99">
        <v>0.1894428192513411</v>
      </c>
      <c r="N112" s="64"/>
    </row>
    <row r="113" spans="1:14">
      <c r="A113" s="66">
        <f t="shared" si="2"/>
        <v>2000</v>
      </c>
      <c r="B113" s="50">
        <v>7.0526218065590229E-2</v>
      </c>
      <c r="C113" s="50">
        <v>9.5934099283277438E-2</v>
      </c>
      <c r="D113" s="50">
        <v>0.50284949294238523</v>
      </c>
      <c r="E113" s="50">
        <v>0.16126920823493712</v>
      </c>
      <c r="F113" s="50">
        <v>1.468317773268518E-2</v>
      </c>
      <c r="G113" s="100">
        <v>0.15473780374112486</v>
      </c>
      <c r="H113" s="101">
        <v>8.3437090145210335E-2</v>
      </c>
      <c r="I113" s="102">
        <v>0.11349626152438987</v>
      </c>
      <c r="J113" s="50">
        <v>0.59490356385035759</v>
      </c>
      <c r="K113" s="102">
        <v>0.19079193290403093</v>
      </c>
      <c r="L113" s="102">
        <v>1.7371151576011358E-2</v>
      </c>
      <c r="M113" s="103">
        <v>0.18306485777548476</v>
      </c>
      <c r="N113" s="64"/>
    </row>
    <row r="114" spans="1:14">
      <c r="A114" s="65">
        <f t="shared" si="2"/>
        <v>2001</v>
      </c>
      <c r="B114" s="42">
        <v>7.2110230315449247E-2</v>
      </c>
      <c r="C114" s="42">
        <v>9.9060465067151118E-2</v>
      </c>
      <c r="D114" s="42">
        <v>0.50400809389766277</v>
      </c>
      <c r="E114" s="42">
        <v>0.16209976588959316</v>
      </c>
      <c r="F114" s="42">
        <v>1.2867396032873551E-2</v>
      </c>
      <c r="G114" s="96">
        <v>0.14985404879727005</v>
      </c>
      <c r="H114" s="97">
        <v>8.4821000692213488E-2</v>
      </c>
      <c r="I114" s="98">
        <v>0.11652171597948206</v>
      </c>
      <c r="J114" s="42">
        <v>0.59284890222040776</v>
      </c>
      <c r="K114" s="98">
        <v>0.19067286700626543</v>
      </c>
      <c r="L114" s="98">
        <v>1.5135514101631154E-2</v>
      </c>
      <c r="M114" s="99">
        <v>0.17626861433059407</v>
      </c>
      <c r="N114" s="64"/>
    </row>
    <row r="115" spans="1:14">
      <c r="A115" s="65">
        <f t="shared" si="2"/>
        <v>2002</v>
      </c>
      <c r="B115" s="42">
        <v>7.2480749297976405E-2</v>
      </c>
      <c r="C115" s="42">
        <v>9.8502719071622266E-2</v>
      </c>
      <c r="D115" s="42">
        <v>0.51037280943153274</v>
      </c>
      <c r="E115" s="42">
        <v>0.16604843279375461</v>
      </c>
      <c r="F115" s="42">
        <v>1.4191921169455642E-3</v>
      </c>
      <c r="G115" s="96">
        <v>0.15117609728816836</v>
      </c>
      <c r="H115" s="97">
        <v>8.5389618584507498E-2</v>
      </c>
      <c r="I115" s="98">
        <v>0.11604611834907656</v>
      </c>
      <c r="J115" s="42">
        <v>0.60127054363218124</v>
      </c>
      <c r="K115" s="98">
        <v>0.19562176826460861</v>
      </c>
      <c r="L115" s="98">
        <v>1.6719511696260134E-3</v>
      </c>
      <c r="M115" s="99">
        <v>0.17810065998988642</v>
      </c>
      <c r="N115" s="64"/>
    </row>
    <row r="116" spans="1:14">
      <c r="A116" s="65">
        <f t="shared" si="2"/>
        <v>2003</v>
      </c>
      <c r="B116" s="42">
        <v>7.301441993964411E-2</v>
      </c>
      <c r="C116" s="42">
        <v>9.5437637396287939E-2</v>
      </c>
      <c r="D116" s="42">
        <v>0.51264744246815841</v>
      </c>
      <c r="E116" s="42">
        <v>0.16582679883929907</v>
      </c>
      <c r="F116" s="42">
        <v>3.8773599569643801E-3</v>
      </c>
      <c r="G116" s="96">
        <v>0.14919634139964597</v>
      </c>
      <c r="H116" s="97">
        <v>8.581817814436668E-2</v>
      </c>
      <c r="I116" s="98">
        <v>0.11217351551272259</v>
      </c>
      <c r="J116" s="42">
        <v>0.60254494357900157</v>
      </c>
      <c r="K116" s="98">
        <v>0.19490607164536478</v>
      </c>
      <c r="L116" s="98">
        <v>4.5572911185442879E-3</v>
      </c>
      <c r="M116" s="99">
        <v>0.17535930868596278</v>
      </c>
      <c r="N116" s="64"/>
    </row>
    <row r="117" spans="1:14">
      <c r="A117" s="65">
        <f t="shared" si="2"/>
        <v>2004</v>
      </c>
      <c r="B117" s="42">
        <v>7.3935199332667109E-2</v>
      </c>
      <c r="C117" s="42">
        <v>9.3712920214625725E-2</v>
      </c>
      <c r="D117" s="42">
        <v>0.50957708052869066</v>
      </c>
      <c r="E117" s="42">
        <v>0.16341672241539271</v>
      </c>
      <c r="F117" s="42">
        <v>5.0751988371228818E-3</v>
      </c>
      <c r="G117" s="96">
        <v>0.15428287867150101</v>
      </c>
      <c r="H117" s="97">
        <v>8.7423084466500614E-2</v>
      </c>
      <c r="I117" s="98">
        <v>0.1108088246663569</v>
      </c>
      <c r="J117" s="42">
        <v>0.60253844657681632</v>
      </c>
      <c r="K117" s="98">
        <v>0.19322858470535484</v>
      </c>
      <c r="L117" s="98">
        <v>6.0010595849714857E-3</v>
      </c>
      <c r="M117" s="99">
        <v>0.18242846784175892</v>
      </c>
      <c r="N117" s="64"/>
    </row>
    <row r="118" spans="1:14">
      <c r="A118" s="65">
        <f t="shared" si="2"/>
        <v>2005</v>
      </c>
      <c r="B118" s="42">
        <v>7.6239791891660469E-2</v>
      </c>
      <c r="C118" s="42">
        <v>9.1417787846584497E-2</v>
      </c>
      <c r="D118" s="42">
        <v>0.50866199852242555</v>
      </c>
      <c r="E118" s="42">
        <v>0.16264139346030565</v>
      </c>
      <c r="F118" s="42">
        <v>4.0470673199147836E-3</v>
      </c>
      <c r="G118" s="96">
        <v>0.15699196095910917</v>
      </c>
      <c r="H118" s="97">
        <v>9.0437799357643359E-2</v>
      </c>
      <c r="I118" s="98">
        <v>0.108442367822011</v>
      </c>
      <c r="J118" s="42">
        <v>0.60338926198277032</v>
      </c>
      <c r="K118" s="98">
        <v>0.19292982501726366</v>
      </c>
      <c r="L118" s="98">
        <v>4.8007458203117763E-3</v>
      </c>
      <c r="M118" s="99">
        <v>0.18622830825874739</v>
      </c>
      <c r="N118" s="64"/>
    </row>
    <row r="119" spans="1:14">
      <c r="A119" s="65">
        <f t="shared" si="2"/>
        <v>2006</v>
      </c>
      <c r="B119" s="42">
        <v>7.7186192795837133E-2</v>
      </c>
      <c r="C119" s="42">
        <v>9.0322676039624059E-2</v>
      </c>
      <c r="D119" s="42">
        <v>0.50940665207936209</v>
      </c>
      <c r="E119" s="42">
        <v>0.15972832506765844</v>
      </c>
      <c r="F119" s="42">
        <v>8.079502456145948E-3</v>
      </c>
      <c r="G119" s="96">
        <v>0.15527665156137224</v>
      </c>
      <c r="H119" s="97">
        <v>9.1374522722151311E-2</v>
      </c>
      <c r="I119" s="98">
        <v>0.10692574818320691</v>
      </c>
      <c r="J119" s="42">
        <v>0.60304554505441421</v>
      </c>
      <c r="K119" s="98">
        <v>0.18908951121440831</v>
      </c>
      <c r="L119" s="98">
        <v>9.5646728258192027E-3</v>
      </c>
      <c r="M119" s="99">
        <v>0.18381953316240515</v>
      </c>
      <c r="N119" s="64"/>
    </row>
    <row r="120" spans="1:14">
      <c r="A120" s="65">
        <f t="shared" si="2"/>
        <v>2007</v>
      </c>
      <c r="B120" s="42">
        <v>7.9790486055083515E-2</v>
      </c>
      <c r="C120" s="42">
        <v>9.0482488408123979E-2</v>
      </c>
      <c r="D120" s="42">
        <v>0.50960463692897562</v>
      </c>
      <c r="E120" s="42">
        <v>0.15743143482838243</v>
      </c>
      <c r="F120" s="42">
        <v>9.4994706817231878E-3</v>
      </c>
      <c r="G120" s="96">
        <v>0.15319148309771113</v>
      </c>
      <c r="H120" s="97">
        <v>9.4224945146944405E-2</v>
      </c>
      <c r="I120" s="98">
        <v>0.10685117898804096</v>
      </c>
      <c r="J120" s="42">
        <v>0.60179441604243766</v>
      </c>
      <c r="K120" s="98">
        <v>0.18591149201508095</v>
      </c>
      <c r="L120" s="98">
        <v>1.1217967807495857E-2</v>
      </c>
      <c r="M120" s="99">
        <v>0.18090451387770765</v>
      </c>
      <c r="N120" s="64"/>
    </row>
    <row r="121" spans="1:14" ht="13" thickBot="1">
      <c r="A121" s="67">
        <v>2008</v>
      </c>
      <c r="B121" s="69">
        <v>8.0469222726266221E-2</v>
      </c>
      <c r="C121" s="69">
        <v>9.2273206844735889E-2</v>
      </c>
      <c r="D121" s="69">
        <v>0.51150795201438004</v>
      </c>
      <c r="E121" s="69">
        <v>0.1586507093521278</v>
      </c>
      <c r="F121" s="69">
        <v>5.2527936549662986E-3</v>
      </c>
      <c r="G121" s="108">
        <v>0.15184611540752371</v>
      </c>
      <c r="H121" s="109">
        <v>9.4875734448743726E-2</v>
      </c>
      <c r="I121" s="110">
        <v>0.10879300150711638</v>
      </c>
      <c r="J121" s="69">
        <v>0.60308389940364537</v>
      </c>
      <c r="K121" s="110">
        <v>0.18705415636733988</v>
      </c>
      <c r="L121" s="110">
        <v>6.1932082731545558E-3</v>
      </c>
      <c r="M121" s="111">
        <v>0.17903132693954849</v>
      </c>
      <c r="N121" s="64"/>
    </row>
    <row r="122" spans="1:14" ht="14" thickTop="1" thickBot="1">
      <c r="A122" s="67">
        <v>2009</v>
      </c>
      <c r="B122" s="69"/>
      <c r="C122" s="69"/>
      <c r="D122" s="69"/>
      <c r="E122" s="69"/>
      <c r="F122" s="69"/>
      <c r="G122" s="108"/>
      <c r="H122" s="109">
        <f>H121+0.002</f>
        <v>9.6875734448743728E-2</v>
      </c>
      <c r="I122" s="110"/>
      <c r="J122" s="69"/>
      <c r="K122" s="110"/>
      <c r="L122" s="110"/>
      <c r="M122" s="111"/>
      <c r="N122" s="64"/>
    </row>
    <row r="123" spans="1:14" ht="14" thickTop="1" thickBot="1">
      <c r="A123" s="67">
        <v>2010</v>
      </c>
      <c r="B123" s="69"/>
      <c r="C123" s="69"/>
      <c r="D123" s="69"/>
      <c r="E123" s="69"/>
      <c r="F123" s="69"/>
      <c r="G123" s="108"/>
      <c r="H123" s="109">
        <f>H122+0.002</f>
        <v>9.887573444874373E-2</v>
      </c>
      <c r="I123" s="110"/>
      <c r="J123" s="69"/>
      <c r="K123" s="110"/>
      <c r="L123" s="110"/>
      <c r="M123" s="111"/>
      <c r="N123" s="64"/>
    </row>
    <row r="124" spans="1:14" ht="13" thickTop="1"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64"/>
      <c r="N124" s="64"/>
    </row>
    <row r="125" spans="1:14">
      <c r="A125" s="1" t="s">
        <v>74</v>
      </c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64"/>
      <c r="N125" s="64"/>
    </row>
    <row r="126" spans="1:14"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64"/>
      <c r="N126" s="64"/>
    </row>
    <row r="127" spans="1:14"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64"/>
      <c r="N127" s="64"/>
    </row>
    <row r="128" spans="1:14"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64"/>
      <c r="N128" s="64"/>
    </row>
    <row r="129" spans="2:14"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64"/>
      <c r="N129" s="64"/>
    </row>
    <row r="130" spans="2:14"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64"/>
      <c r="N130" s="64"/>
    </row>
    <row r="131" spans="2:14"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64"/>
      <c r="N131" s="64"/>
    </row>
    <row r="132" spans="2:14"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64"/>
      <c r="N132" s="64"/>
    </row>
    <row r="133" spans="2:14"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64"/>
      <c r="N133" s="64"/>
    </row>
    <row r="134" spans="2:14"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64"/>
      <c r="N134" s="64"/>
    </row>
    <row r="135" spans="2:14"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</row>
    <row r="136" spans="2:14"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</row>
    <row r="137" spans="2:14"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</row>
    <row r="138" spans="2:14"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</row>
    <row r="139" spans="2:14"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</row>
    <row r="140" spans="2:14"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</row>
    <row r="141" spans="2:14"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</row>
    <row r="142" spans="2:14"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</row>
    <row r="143" spans="2:14"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</row>
    <row r="144" spans="2:14"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</row>
    <row r="145" spans="2:14"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</row>
    <row r="146" spans="2:14"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</row>
    <row r="147" spans="2:14"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</row>
    <row r="148" spans="2:14"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</row>
    <row r="149" spans="2:14"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</row>
    <row r="150" spans="2:14"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</row>
    <row r="151" spans="2:14"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</row>
    <row r="152" spans="2:14"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</row>
    <row r="153" spans="2:14"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</row>
    <row r="154" spans="2:14"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</row>
    <row r="155" spans="2:14"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</row>
    <row r="156" spans="2:14"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</row>
    <row r="157" spans="2:14"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</row>
    <row r="158" spans="2:14"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</row>
    <row r="159" spans="2:14"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</row>
    <row r="160" spans="2:14"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</row>
    <row r="161" spans="2:14"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</row>
    <row r="162" spans="2:14"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</row>
    <row r="163" spans="2:14"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</row>
    <row r="164" spans="2:14"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</row>
    <row r="165" spans="2:14"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</row>
    <row r="166" spans="2:14"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</row>
    <row r="167" spans="2:14"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</row>
    <row r="168" spans="2:14"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</row>
    <row r="169" spans="2:14"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</row>
    <row r="170" spans="2:14"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</row>
    <row r="171" spans="2:14"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</row>
    <row r="172" spans="2:14"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</row>
    <row r="173" spans="2:14"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</row>
    <row r="174" spans="2:14"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</row>
    <row r="175" spans="2:14"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</row>
    <row r="176" spans="2:14"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</row>
    <row r="177" spans="2:14"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</row>
    <row r="178" spans="2:14"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</row>
    <row r="179" spans="2:14"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</row>
    <row r="180" spans="2:14"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</row>
    <row r="181" spans="2:14"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</row>
    <row r="182" spans="2:14"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</row>
    <row r="183" spans="2:14"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</row>
    <row r="184" spans="2:14"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</row>
    <row r="185" spans="2:14"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</row>
    <row r="186" spans="2:14"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</row>
    <row r="187" spans="2:14"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</row>
    <row r="188" spans="2:14"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</row>
    <row r="189" spans="2:14"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</row>
    <row r="190" spans="2:14"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</row>
    <row r="191" spans="2:14"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</row>
    <row r="192" spans="2:14"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</row>
    <row r="193" spans="2:14"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</row>
    <row r="194" spans="2:14"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</row>
    <row r="195" spans="2:14"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</row>
    <row r="196" spans="2:14"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</row>
    <row r="197" spans="2:14"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</row>
    <row r="198" spans="2:14"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</row>
    <row r="199" spans="2:14"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</row>
    <row r="200" spans="2:14"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</row>
    <row r="201" spans="2:14"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</row>
    <row r="202" spans="2:14"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</row>
    <row r="203" spans="2:14"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</row>
    <row r="204" spans="2:14"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</row>
    <row r="205" spans="2:14"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</row>
    <row r="206" spans="2:14"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</row>
    <row r="207" spans="2:14"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</row>
    <row r="208" spans="2:14"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</row>
    <row r="209" spans="2:14"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</row>
    <row r="210" spans="2:14"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</row>
    <row r="211" spans="2:14"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</row>
    <row r="212" spans="2:14"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</row>
    <row r="213" spans="2:14"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</row>
    <row r="214" spans="2:14"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</row>
    <row r="215" spans="2:14"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</row>
    <row r="216" spans="2:14"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</row>
    <row r="217" spans="2:14"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</row>
    <row r="218" spans="2:14"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</row>
    <row r="219" spans="2:14"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</row>
    <row r="220" spans="2:14"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</row>
    <row r="221" spans="2:14"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</row>
    <row r="222" spans="2:14"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</row>
    <row r="223" spans="2:14"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</row>
    <row r="224" spans="2:14"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</row>
    <row r="225" spans="2:14"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</row>
    <row r="226" spans="2:14"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</row>
    <row r="227" spans="2:14"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</row>
    <row r="228" spans="2:14"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</row>
    <row r="229" spans="2:14"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</row>
    <row r="230" spans="2:14"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</row>
    <row r="231" spans="2:14"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</row>
    <row r="232" spans="2:14"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</row>
    <row r="233" spans="2:14"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</row>
    <row r="234" spans="2:14"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</row>
    <row r="235" spans="2:14"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</row>
    <row r="236" spans="2:14"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</row>
    <row r="237" spans="2:14"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</row>
    <row r="238" spans="2:14"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</row>
    <row r="239" spans="2:14"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</row>
    <row r="240" spans="2:14"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</row>
    <row r="241" spans="2:14"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</row>
    <row r="242" spans="2:14"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</row>
    <row r="243" spans="2:14"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</row>
    <row r="244" spans="2:14"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</row>
    <row r="245" spans="2:14"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</row>
    <row r="246" spans="2:14"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</row>
    <row r="247" spans="2:14"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</row>
    <row r="248" spans="2:14"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</row>
    <row r="249" spans="2:14"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</row>
    <row r="250" spans="2:14"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</row>
    <row r="251" spans="2:14"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</row>
    <row r="252" spans="2:14"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</row>
    <row r="253" spans="2:14"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</row>
    <row r="254" spans="2:14"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</row>
    <row r="255" spans="2:14"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</row>
    <row r="256" spans="2:14"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</row>
    <row r="257" spans="2:14"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</row>
    <row r="258" spans="2:14"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</row>
    <row r="259" spans="2:14"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</row>
    <row r="260" spans="2:14"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</row>
    <row r="261" spans="2:14"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</row>
    <row r="262" spans="2:14"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</row>
    <row r="263" spans="2:14"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</row>
    <row r="264" spans="2:14"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</row>
    <row r="265" spans="2:14"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</row>
    <row r="266" spans="2:14"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</row>
    <row r="267" spans="2:14"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</row>
    <row r="268" spans="2:14"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</row>
    <row r="269" spans="2:14"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</row>
    <row r="270" spans="2:14"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</row>
    <row r="271" spans="2:14"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</row>
    <row r="272" spans="2:14"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</row>
    <row r="273" spans="2:14"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</row>
    <row r="274" spans="2:14"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</row>
    <row r="275" spans="2:14"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</row>
    <row r="276" spans="2:14"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</row>
    <row r="277" spans="2:14"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</row>
    <row r="278" spans="2:14"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</row>
    <row r="279" spans="2:14"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</row>
    <row r="280" spans="2:14"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</row>
    <row r="281" spans="2:14"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</row>
    <row r="282" spans="2:14"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</row>
    <row r="283" spans="2:14"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</row>
    <row r="284" spans="2:14"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</row>
    <row r="285" spans="2:14"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</row>
    <row r="286" spans="2:14"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</row>
    <row r="287" spans="2:14"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</row>
    <row r="288" spans="2:14"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</row>
    <row r="289" spans="2:14"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</row>
    <row r="290" spans="2:14"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</row>
    <row r="291" spans="2:14"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</row>
    <row r="292" spans="2:14"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</row>
    <row r="293" spans="2:14"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</row>
    <row r="294" spans="2:14"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</row>
    <row r="295" spans="2:14"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</row>
    <row r="296" spans="2:14"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</row>
    <row r="297" spans="2:14"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</row>
    <row r="298" spans="2:14"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</row>
    <row r="299" spans="2:14"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</row>
    <row r="300" spans="2:14"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</row>
    <row r="301" spans="2:14"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</row>
    <row r="302" spans="2:14"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</row>
    <row r="303" spans="2:14"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</row>
    <row r="304" spans="2:14"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</row>
    <row r="305" spans="2:14"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</row>
    <row r="306" spans="2:14"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</row>
    <row r="307" spans="2:14"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</row>
    <row r="308" spans="2:14"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</row>
    <row r="309" spans="2:14"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</row>
    <row r="310" spans="2:14"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</row>
    <row r="311" spans="2:14"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</row>
    <row r="312" spans="2:14"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</row>
    <row r="313" spans="2:14"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</row>
    <row r="314" spans="2:14"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</row>
    <row r="315" spans="2:14"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</row>
    <row r="316" spans="2:14"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</row>
    <row r="317" spans="2:14"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</row>
    <row r="318" spans="2:14"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</row>
    <row r="319" spans="2:14"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</row>
    <row r="320" spans="2:14"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</row>
    <row r="321" spans="2:14"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</row>
    <row r="322" spans="2:14"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</row>
    <row r="323" spans="2:14"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</row>
    <row r="324" spans="2:14"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</row>
    <row r="325" spans="2:14"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</row>
    <row r="326" spans="2:14"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</row>
    <row r="327" spans="2:14"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</row>
    <row r="328" spans="2:14"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</row>
    <row r="329" spans="2:14">
      <c r="M329" s="75"/>
      <c r="N329" s="75"/>
    </row>
    <row r="330" spans="2:14">
      <c r="M330" s="75"/>
      <c r="N330" s="75"/>
    </row>
    <row r="331" spans="2:14">
      <c r="M331" s="75"/>
      <c r="N331" s="75"/>
    </row>
    <row r="332" spans="2:14">
      <c r="M332" s="75"/>
      <c r="N332" s="75"/>
    </row>
    <row r="333" spans="2:14">
      <c r="M333" s="75"/>
      <c r="N333" s="75"/>
    </row>
    <row r="334" spans="2:14">
      <c r="M334" s="75"/>
      <c r="N334" s="75"/>
    </row>
    <row r="335" spans="2:14">
      <c r="M335" s="75"/>
      <c r="N335" s="75"/>
    </row>
    <row r="336" spans="2:14">
      <c r="M336" s="75"/>
      <c r="N336" s="75"/>
    </row>
    <row r="337" spans="13:14">
      <c r="M337" s="75"/>
      <c r="N337" s="75"/>
    </row>
    <row r="338" spans="13:14">
      <c r="M338" s="75"/>
      <c r="N338" s="75"/>
    </row>
    <row r="339" spans="13:14">
      <c r="M339" s="75"/>
      <c r="N339" s="75"/>
    </row>
    <row r="340" spans="13:14">
      <c r="M340" s="75"/>
      <c r="N340" s="75"/>
    </row>
  </sheetData>
  <mergeCells count="4">
    <mergeCell ref="A3:M3"/>
    <mergeCell ref="B6:G6"/>
    <mergeCell ref="H6:M6"/>
    <mergeCell ref="A7:A8"/>
  </mergeCells>
  <pageMargins left="0.78740157499999996" right="0.78740157499999996" top="0.984251969" bottom="0.984251969" header="0.4921259845" footer="0.492125984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34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O7" sqref="O7:O8"/>
    </sheetView>
  </sheetViews>
  <sheetFormatPr baseColWidth="10" defaultColWidth="10.33203125" defaultRowHeight="12" x14ac:dyDescent="0"/>
  <cols>
    <col min="1" max="1" width="7.83203125" style="17" customWidth="1"/>
    <col min="2" max="2" width="9.33203125" style="17" customWidth="1"/>
    <col min="3" max="9" width="7.83203125" style="17" customWidth="1"/>
    <col min="10" max="10" width="8.6640625" style="17" customWidth="1"/>
    <col min="11" max="15" width="7.83203125" style="17" customWidth="1"/>
    <col min="16" max="17" width="8.6640625" style="17" customWidth="1"/>
    <col min="18" max="16384" width="10.33203125" style="17"/>
  </cols>
  <sheetData>
    <row r="1" spans="1:16">
      <c r="B1" s="18"/>
      <c r="C1" s="18"/>
      <c r="D1" s="18"/>
      <c r="E1" s="18"/>
      <c r="F1" s="19"/>
      <c r="G1" s="18"/>
      <c r="H1" s="18"/>
      <c r="I1" s="19"/>
      <c r="J1" s="18"/>
      <c r="K1" s="18"/>
      <c r="L1" s="18"/>
      <c r="M1" s="18"/>
      <c r="N1" s="18"/>
    </row>
    <row r="2" spans="1:16" ht="13" thickBot="1">
      <c r="F2" s="19"/>
      <c r="I2" s="19"/>
    </row>
    <row r="3" spans="1:16" ht="20" customHeight="1" thickTop="1">
      <c r="A3" s="271" t="s">
        <v>98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3"/>
    </row>
    <row r="4" spans="1:16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</row>
    <row r="5" spans="1:16">
      <c r="A5" s="20"/>
      <c r="B5" s="23" t="s">
        <v>1</v>
      </c>
      <c r="C5" s="23" t="s">
        <v>2</v>
      </c>
      <c r="D5" s="23" t="s">
        <v>3</v>
      </c>
      <c r="E5" s="23" t="s">
        <v>4</v>
      </c>
      <c r="F5" s="23" t="s">
        <v>5</v>
      </c>
      <c r="G5" s="23" t="s">
        <v>6</v>
      </c>
      <c r="H5" s="23" t="s">
        <v>7</v>
      </c>
      <c r="I5" s="23" t="s">
        <v>8</v>
      </c>
      <c r="J5" s="23" t="s">
        <v>9</v>
      </c>
      <c r="K5" s="23" t="s">
        <v>10</v>
      </c>
      <c r="L5" s="23" t="s">
        <v>11</v>
      </c>
      <c r="M5" s="23" t="s">
        <v>12</v>
      </c>
      <c r="N5" s="23" t="s">
        <v>13</v>
      </c>
      <c r="O5" s="24" t="s">
        <v>14</v>
      </c>
    </row>
    <row r="6" spans="1:16" ht="15.75" customHeight="1">
      <c r="A6" s="20"/>
      <c r="B6" s="274" t="s">
        <v>24</v>
      </c>
      <c r="C6" s="275"/>
      <c r="D6" s="275"/>
      <c r="E6" s="275"/>
      <c r="F6" s="275"/>
      <c r="G6" s="276"/>
      <c r="H6" s="287"/>
      <c r="I6" s="288"/>
      <c r="J6" s="274" t="s">
        <v>25</v>
      </c>
      <c r="K6" s="275"/>
      <c r="L6" s="275"/>
      <c r="M6" s="275"/>
      <c r="N6" s="275"/>
      <c r="O6" s="277"/>
    </row>
    <row r="7" spans="1:16" ht="69.75" customHeight="1">
      <c r="A7" s="278"/>
      <c r="B7" s="25" t="s">
        <v>26</v>
      </c>
      <c r="C7" s="25" t="s">
        <v>27</v>
      </c>
      <c r="D7" s="281" t="s">
        <v>15</v>
      </c>
      <c r="E7" s="281" t="s">
        <v>16</v>
      </c>
      <c r="F7" s="281" t="s">
        <v>17</v>
      </c>
      <c r="G7" s="283" t="s">
        <v>18</v>
      </c>
      <c r="H7" s="279" t="s">
        <v>19</v>
      </c>
      <c r="I7" s="285" t="s">
        <v>20</v>
      </c>
      <c r="J7" s="27" t="s">
        <v>21</v>
      </c>
      <c r="K7" s="28" t="s">
        <v>22</v>
      </c>
      <c r="L7" s="281" t="s">
        <v>15</v>
      </c>
      <c r="M7" s="281" t="s">
        <v>23</v>
      </c>
      <c r="N7" s="281" t="s">
        <v>17</v>
      </c>
      <c r="O7" s="289" t="s">
        <v>18</v>
      </c>
    </row>
    <row r="8" spans="1:16" ht="30" customHeight="1">
      <c r="A8" s="278"/>
      <c r="B8" s="29" t="s">
        <v>28</v>
      </c>
      <c r="C8" s="29" t="s">
        <v>29</v>
      </c>
      <c r="D8" s="282"/>
      <c r="E8" s="282"/>
      <c r="F8" s="282"/>
      <c r="G8" s="284"/>
      <c r="H8" s="280"/>
      <c r="I8" s="286"/>
      <c r="J8" s="30" t="s">
        <v>28</v>
      </c>
      <c r="K8" s="29" t="s">
        <v>29</v>
      </c>
      <c r="L8" s="282"/>
      <c r="M8" s="282"/>
      <c r="N8" s="282"/>
      <c r="O8" s="290"/>
    </row>
    <row r="9" spans="1:16">
      <c r="A9" s="31">
        <v>1896</v>
      </c>
      <c r="B9" s="32">
        <v>0.84021967063159364</v>
      </c>
      <c r="C9" s="32">
        <v>0.1597803293684063</v>
      </c>
      <c r="D9" s="33">
        <v>0</v>
      </c>
      <c r="E9" s="33">
        <v>0.13869536821040507</v>
      </c>
      <c r="F9" s="33">
        <v>2.1084961158001247E-2</v>
      </c>
      <c r="G9" s="34">
        <v>0</v>
      </c>
      <c r="H9" s="35">
        <v>0.74999430248712762</v>
      </c>
      <c r="I9" s="36">
        <v>0.25000569751287238</v>
      </c>
      <c r="J9" s="37">
        <v>0.23936217425057507</v>
      </c>
      <c r="K9" s="32">
        <v>4.5518295246939032E-2</v>
      </c>
      <c r="L9" s="33">
        <v>0</v>
      </c>
      <c r="M9" s="33">
        <v>3.9511601612910792E-2</v>
      </c>
      <c r="N9" s="33">
        <v>6.0066936340282436E-3</v>
      </c>
      <c r="O9" s="38">
        <v>0</v>
      </c>
      <c r="P9" s="39"/>
    </row>
    <row r="10" spans="1:16">
      <c r="A10" s="40">
        <f>A9+1</f>
        <v>1897</v>
      </c>
      <c r="B10" s="41">
        <v>0.87207320758736473</v>
      </c>
      <c r="C10" s="41">
        <v>0.12792679241263524</v>
      </c>
      <c r="D10" s="42">
        <v>0</v>
      </c>
      <c r="E10" s="42">
        <v>0.13885787014666348</v>
      </c>
      <c r="F10" s="42">
        <v>-1.0931077734028219E-2</v>
      </c>
      <c r="G10" s="43">
        <v>0</v>
      </c>
      <c r="H10" s="44">
        <v>0.77617330357868419</v>
      </c>
      <c r="I10" s="45">
        <v>0.22382669642131581</v>
      </c>
      <c r="J10" s="46">
        <v>0.25403274682197685</v>
      </c>
      <c r="K10" s="41">
        <v>3.726475505263236E-2</v>
      </c>
      <c r="L10" s="42">
        <v>0</v>
      </c>
      <c r="M10" s="42">
        <v>4.0448950689351948E-2</v>
      </c>
      <c r="N10" s="42">
        <v>-3.1841956367195845E-3</v>
      </c>
      <c r="O10" s="47">
        <v>0</v>
      </c>
      <c r="P10" s="39"/>
    </row>
    <row r="11" spans="1:16">
      <c r="A11" s="40">
        <f>A10+1</f>
        <v>1898</v>
      </c>
      <c r="B11" s="41">
        <v>0.85443003131240514</v>
      </c>
      <c r="C11" s="41">
        <v>0.14556996868759486</v>
      </c>
      <c r="D11" s="42">
        <v>0</v>
      </c>
      <c r="E11" s="42">
        <v>0.14008031206567706</v>
      </c>
      <c r="F11" s="42">
        <v>5.4896566219178045E-3</v>
      </c>
      <c r="G11" s="43">
        <v>0</v>
      </c>
      <c r="H11" s="44">
        <v>0.76345493818117427</v>
      </c>
      <c r="I11" s="45">
        <v>0.2365450618188257</v>
      </c>
      <c r="J11" s="46">
        <v>0.24789496937720898</v>
      </c>
      <c r="K11" s="41">
        <v>4.2234076059597746E-2</v>
      </c>
      <c r="L11" s="42">
        <v>0</v>
      </c>
      <c r="M11" s="42">
        <v>4.0641367224104885E-2</v>
      </c>
      <c r="N11" s="42">
        <v>1.5927088354928576E-3</v>
      </c>
      <c r="O11" s="47">
        <v>0</v>
      </c>
      <c r="P11" s="39"/>
    </row>
    <row r="12" spans="1:16">
      <c r="A12" s="40">
        <f>A11+1</f>
        <v>1899</v>
      </c>
      <c r="B12" s="41">
        <v>0.83068593485112685</v>
      </c>
      <c r="C12" s="41">
        <v>0.16931406514887309</v>
      </c>
      <c r="D12" s="42">
        <v>0</v>
      </c>
      <c r="E12" s="42">
        <v>0.1441430693966399</v>
      </c>
      <c r="F12" s="42">
        <v>2.517099575223319E-2</v>
      </c>
      <c r="G12" s="43">
        <v>0</v>
      </c>
      <c r="H12" s="44">
        <v>0.74511556657910427</v>
      </c>
      <c r="I12" s="45">
        <v>0.25488443342089567</v>
      </c>
      <c r="J12" s="46">
        <v>0.24649836438411465</v>
      </c>
      <c r="K12" s="41">
        <v>5.0242382078977167E-2</v>
      </c>
      <c r="L12" s="42">
        <v>0</v>
      </c>
      <c r="M12" s="42">
        <v>4.2773122010240174E-2</v>
      </c>
      <c r="N12" s="42">
        <v>7.4692600687369911E-3</v>
      </c>
      <c r="O12" s="47">
        <v>0</v>
      </c>
      <c r="P12" s="39"/>
    </row>
    <row r="13" spans="1:16">
      <c r="A13" s="48">
        <v>1900</v>
      </c>
      <c r="B13" s="49">
        <v>0.80925998925919096</v>
      </c>
      <c r="C13" s="49">
        <v>0.19074001074080904</v>
      </c>
      <c r="D13" s="50">
        <v>0</v>
      </c>
      <c r="E13" s="50">
        <v>0.15599223204088991</v>
      </c>
      <c r="F13" s="50">
        <v>3.4747778699919137E-2</v>
      </c>
      <c r="G13" s="51">
        <v>0</v>
      </c>
      <c r="H13" s="52">
        <v>0.72462799364308161</v>
      </c>
      <c r="I13" s="53">
        <v>0.27537200635691839</v>
      </c>
      <c r="J13" s="54">
        <v>0.24531430002200177</v>
      </c>
      <c r="K13" s="49">
        <v>5.7819801846257228E-2</v>
      </c>
      <c r="L13" s="50">
        <v>0</v>
      </c>
      <c r="M13" s="50">
        <v>4.7286565158140219E-2</v>
      </c>
      <c r="N13" s="50">
        <v>1.0533236688117007E-2</v>
      </c>
      <c r="O13" s="55">
        <v>0</v>
      </c>
      <c r="P13" s="39"/>
    </row>
    <row r="14" spans="1:16">
      <c r="A14" s="40">
        <f t="shared" ref="A14:A61" si="0">A13+1</f>
        <v>1901</v>
      </c>
      <c r="B14" s="41">
        <v>0.87052050981652818</v>
      </c>
      <c r="C14" s="41">
        <v>0.1294794901834718</v>
      </c>
      <c r="D14" s="42">
        <v>0</v>
      </c>
      <c r="E14" s="42">
        <v>0.15438810548670406</v>
      </c>
      <c r="F14" s="42">
        <v>-2.4908615303232247E-2</v>
      </c>
      <c r="G14" s="43">
        <v>0</v>
      </c>
      <c r="H14" s="44">
        <v>0.76842970687711398</v>
      </c>
      <c r="I14" s="45">
        <v>0.23157029312288599</v>
      </c>
      <c r="J14" s="46">
        <v>0.26127127470051581</v>
      </c>
      <c r="K14" s="41">
        <v>3.8860970036120678E-2</v>
      </c>
      <c r="L14" s="42">
        <v>0</v>
      </c>
      <c r="M14" s="42">
        <v>4.6336848660361113E-2</v>
      </c>
      <c r="N14" s="42">
        <v>-7.4758786242404294E-3</v>
      </c>
      <c r="O14" s="47">
        <v>0</v>
      </c>
      <c r="P14" s="39"/>
    </row>
    <row r="15" spans="1:16">
      <c r="A15" s="40">
        <f t="shared" si="0"/>
        <v>1902</v>
      </c>
      <c r="B15" s="41">
        <v>0.85607775055830293</v>
      </c>
      <c r="C15" s="41">
        <v>0.14392224944169715</v>
      </c>
      <c r="D15" s="42">
        <v>0</v>
      </c>
      <c r="E15" s="42">
        <v>0.14985344693841682</v>
      </c>
      <c r="F15" s="42">
        <v>-5.9311974967196715E-3</v>
      </c>
      <c r="G15" s="43">
        <v>0</v>
      </c>
      <c r="H15" s="44">
        <v>0.74970672528696891</v>
      </c>
      <c r="I15" s="45">
        <v>0.25029327471303114</v>
      </c>
      <c r="J15" s="46">
        <v>0.26622719985885873</v>
      </c>
      <c r="K15" s="41">
        <v>4.4757637307198915E-2</v>
      </c>
      <c r="L15" s="42">
        <v>0</v>
      </c>
      <c r="M15" s="42">
        <v>4.660214979491601E-2</v>
      </c>
      <c r="N15" s="42">
        <v>-1.8445124877170956E-3</v>
      </c>
      <c r="O15" s="47">
        <v>0</v>
      </c>
      <c r="P15" s="39"/>
    </row>
    <row r="16" spans="1:16">
      <c r="A16" s="40">
        <f t="shared" si="0"/>
        <v>1903</v>
      </c>
      <c r="B16" s="41">
        <v>0.85232631993348873</v>
      </c>
      <c r="C16" s="41">
        <v>0.14767368006651141</v>
      </c>
      <c r="D16" s="42">
        <v>0</v>
      </c>
      <c r="E16" s="42">
        <v>0.14590110454475599</v>
      </c>
      <c r="F16" s="42">
        <v>1.772575521755421E-3</v>
      </c>
      <c r="G16" s="43">
        <v>0</v>
      </c>
      <c r="H16" s="44">
        <v>0.74890125062919966</v>
      </c>
      <c r="I16" s="45">
        <v>0.25109874937080034</v>
      </c>
      <c r="J16" s="46">
        <v>0.262937915086215</v>
      </c>
      <c r="K16" s="41">
        <v>4.5556506518333588E-2</v>
      </c>
      <c r="L16" s="42">
        <v>0</v>
      </c>
      <c r="M16" s="42">
        <v>4.5009676857999267E-2</v>
      </c>
      <c r="N16" s="42">
        <v>5.4682966033431943E-4</v>
      </c>
      <c r="O16" s="47">
        <v>0</v>
      </c>
      <c r="P16" s="39"/>
    </row>
    <row r="17" spans="1:16">
      <c r="A17" s="40">
        <f t="shared" si="0"/>
        <v>1904</v>
      </c>
      <c r="B17" s="41">
        <v>0.85259899161504138</v>
      </c>
      <c r="C17" s="41">
        <v>0.14740100838495859</v>
      </c>
      <c r="D17" s="42">
        <v>0</v>
      </c>
      <c r="E17" s="42">
        <v>0.14900381075698277</v>
      </c>
      <c r="F17" s="42">
        <v>-1.6028023720241695E-3</v>
      </c>
      <c r="G17" s="43">
        <v>0</v>
      </c>
      <c r="H17" s="44">
        <v>0.74870002844640271</v>
      </c>
      <c r="I17" s="45">
        <v>0.25129997155359729</v>
      </c>
      <c r="J17" s="46">
        <v>0.25840941864345551</v>
      </c>
      <c r="K17" s="41">
        <v>4.4674940105270802E-2</v>
      </c>
      <c r="L17" s="42">
        <v>0</v>
      </c>
      <c r="M17" s="42">
        <v>4.5160724434396692E-2</v>
      </c>
      <c r="N17" s="42">
        <v>-4.8578432912588286E-4</v>
      </c>
      <c r="O17" s="47">
        <v>0</v>
      </c>
      <c r="P17" s="39"/>
    </row>
    <row r="18" spans="1:16">
      <c r="A18" s="40">
        <f t="shared" si="0"/>
        <v>1905</v>
      </c>
      <c r="B18" s="41">
        <v>0.81226876707322271</v>
      </c>
      <c r="C18" s="41">
        <v>0.18773123292677726</v>
      </c>
      <c r="D18" s="42">
        <v>0</v>
      </c>
      <c r="E18" s="42">
        <v>0.14389364703042007</v>
      </c>
      <c r="F18" s="42">
        <v>4.3837585896357195E-2</v>
      </c>
      <c r="G18" s="43">
        <v>0</v>
      </c>
      <c r="H18" s="44">
        <v>0.71258384685241061</v>
      </c>
      <c r="I18" s="45">
        <v>0.28741615314758934</v>
      </c>
      <c r="J18" s="46">
        <v>0.25534039744471526</v>
      </c>
      <c r="K18" s="41">
        <v>5.9014170643334057E-2</v>
      </c>
      <c r="L18" s="42">
        <v>0</v>
      </c>
      <c r="M18" s="42">
        <v>4.5233625262861926E-2</v>
      </c>
      <c r="N18" s="42">
        <v>1.3780545380472129E-2</v>
      </c>
      <c r="O18" s="47">
        <v>0</v>
      </c>
      <c r="P18" s="39"/>
    </row>
    <row r="19" spans="1:16">
      <c r="A19" s="40">
        <f t="shared" si="0"/>
        <v>1906</v>
      </c>
      <c r="B19" s="41">
        <v>0.86169634301439246</v>
      </c>
      <c r="C19" s="41">
        <v>0.13830365698560759</v>
      </c>
      <c r="D19" s="42">
        <v>0</v>
      </c>
      <c r="E19" s="42">
        <v>0.16133926724474559</v>
      </c>
      <c r="F19" s="42">
        <v>-2.3035610259138011E-2</v>
      </c>
      <c r="G19" s="43">
        <v>0</v>
      </c>
      <c r="H19" s="44">
        <v>0.74899474940277799</v>
      </c>
      <c r="I19" s="45">
        <v>0.25100525059722195</v>
      </c>
      <c r="J19" s="46">
        <v>0.26925710752688714</v>
      </c>
      <c r="K19" s="41">
        <v>4.3216201324546503E-2</v>
      </c>
      <c r="L19" s="42">
        <v>0</v>
      </c>
      <c r="M19" s="42">
        <v>5.041421468363138E-2</v>
      </c>
      <c r="N19" s="42">
        <v>-7.1980133590848856E-3</v>
      </c>
      <c r="O19" s="47">
        <v>0</v>
      </c>
      <c r="P19" s="39"/>
    </row>
    <row r="20" spans="1:16">
      <c r="A20" s="40">
        <f t="shared" si="0"/>
        <v>1907</v>
      </c>
      <c r="B20" s="41">
        <v>0.77107029675531891</v>
      </c>
      <c r="C20" s="41">
        <v>0.22892970324468104</v>
      </c>
      <c r="D20" s="42">
        <v>0</v>
      </c>
      <c r="E20" s="42">
        <v>0.1603632781749697</v>
      </c>
      <c r="F20" s="42">
        <v>6.8566425069711334E-2</v>
      </c>
      <c r="G20" s="43">
        <v>0</v>
      </c>
      <c r="H20" s="44">
        <v>0.67947820166889372</v>
      </c>
      <c r="I20" s="45">
        <v>0.32052179833110628</v>
      </c>
      <c r="J20" s="46">
        <v>0.24871505620921949</v>
      </c>
      <c r="K20" s="41">
        <v>7.3843155740868596E-2</v>
      </c>
      <c r="L20" s="42">
        <v>0</v>
      </c>
      <c r="M20" s="42">
        <v>5.1726492270572813E-2</v>
      </c>
      <c r="N20" s="42">
        <v>2.2116663470295783E-2</v>
      </c>
      <c r="O20" s="47">
        <v>0</v>
      </c>
      <c r="P20" s="39"/>
    </row>
    <row r="21" spans="1:16">
      <c r="A21" s="40">
        <f t="shared" si="0"/>
        <v>1908</v>
      </c>
      <c r="B21" s="41">
        <v>0.8276363518729144</v>
      </c>
      <c r="C21" s="41">
        <v>0.1723636481270856</v>
      </c>
      <c r="D21" s="42">
        <v>0</v>
      </c>
      <c r="E21" s="42">
        <v>0.16206167395313992</v>
      </c>
      <c r="F21" s="42">
        <v>1.0301974173945684E-2</v>
      </c>
      <c r="G21" s="43">
        <v>0</v>
      </c>
      <c r="H21" s="44">
        <v>0.72455431374199708</v>
      </c>
      <c r="I21" s="45">
        <v>0.27544568625800292</v>
      </c>
      <c r="J21" s="46">
        <v>0.26391645732886831</v>
      </c>
      <c r="K21" s="41">
        <v>5.4963273765148854E-2</v>
      </c>
      <c r="L21" s="42">
        <v>0</v>
      </c>
      <c r="M21" s="42">
        <v>5.1678183010823546E-2</v>
      </c>
      <c r="N21" s="42">
        <v>3.2850907543253097E-3</v>
      </c>
      <c r="O21" s="47">
        <v>0</v>
      </c>
      <c r="P21" s="39"/>
    </row>
    <row r="22" spans="1:16">
      <c r="A22" s="56">
        <f t="shared" si="0"/>
        <v>1909</v>
      </c>
      <c r="B22" s="57">
        <v>0.7983702719681931</v>
      </c>
      <c r="C22" s="57">
        <v>0.20162972803180679</v>
      </c>
      <c r="D22" s="58">
        <v>0</v>
      </c>
      <c r="E22" s="58">
        <v>0.16045699334893396</v>
      </c>
      <c r="F22" s="58">
        <v>4.117273468287283E-2</v>
      </c>
      <c r="G22" s="59">
        <v>0</v>
      </c>
      <c r="H22" s="60">
        <v>0.69971847772168816</v>
      </c>
      <c r="I22" s="61">
        <v>0.30028152227831184</v>
      </c>
      <c r="J22" s="62">
        <v>0.26082131535145037</v>
      </c>
      <c r="K22" s="57">
        <v>6.5870853068670132E-2</v>
      </c>
      <c r="L22" s="58">
        <v>0</v>
      </c>
      <c r="M22" s="58">
        <v>5.2420043095336093E-2</v>
      </c>
      <c r="N22" s="58">
        <v>1.3450809973334029E-2</v>
      </c>
      <c r="O22" s="63">
        <v>0</v>
      </c>
      <c r="P22" s="39"/>
    </row>
    <row r="23" spans="1:16">
      <c r="A23" s="40">
        <f t="shared" si="0"/>
        <v>1910</v>
      </c>
      <c r="B23" s="41">
        <v>0.82925476038395407</v>
      </c>
      <c r="C23" s="41">
        <v>0.17074523961604582</v>
      </c>
      <c r="D23" s="42">
        <v>0</v>
      </c>
      <c r="E23" s="42">
        <v>0.18350040101485626</v>
      </c>
      <c r="F23" s="42">
        <v>-1.2755161398810463E-2</v>
      </c>
      <c r="G23" s="43">
        <v>0</v>
      </c>
      <c r="H23" s="44">
        <v>0.71876909236547915</v>
      </c>
      <c r="I23" s="45">
        <v>0.28123090763452085</v>
      </c>
      <c r="J23" s="46">
        <v>0.2720646283941448</v>
      </c>
      <c r="K23" s="41">
        <v>5.601865962722978E-2</v>
      </c>
      <c r="L23" s="42">
        <v>0</v>
      </c>
      <c r="M23" s="42">
        <v>6.0203414918194829E-2</v>
      </c>
      <c r="N23" s="42">
        <v>-4.1847552909650525E-3</v>
      </c>
      <c r="O23" s="47">
        <v>0</v>
      </c>
      <c r="P23" s="39"/>
    </row>
    <row r="24" spans="1:16">
      <c r="A24" s="40">
        <f t="shared" si="0"/>
        <v>1911</v>
      </c>
      <c r="B24" s="41">
        <v>0.75914320039650285</v>
      </c>
      <c r="C24" s="41">
        <v>0.24085679960349721</v>
      </c>
      <c r="D24" s="42">
        <v>0</v>
      </c>
      <c r="E24" s="42">
        <v>0.17657698528104962</v>
      </c>
      <c r="F24" s="42">
        <v>6.4279814322447587E-2</v>
      </c>
      <c r="G24" s="43">
        <v>0</v>
      </c>
      <c r="H24" s="44">
        <v>0.66779736699445325</v>
      </c>
      <c r="I24" s="45">
        <v>0.3322026330055467</v>
      </c>
      <c r="J24" s="46">
        <v>0.25046667119084104</v>
      </c>
      <c r="K24" s="41">
        <v>7.9466694556255865E-2</v>
      </c>
      <c r="L24" s="42">
        <v>0</v>
      </c>
      <c r="M24" s="42">
        <v>5.8258639067252295E-2</v>
      </c>
      <c r="N24" s="42">
        <v>2.1208055489003577E-2</v>
      </c>
      <c r="O24" s="47">
        <v>0</v>
      </c>
      <c r="P24" s="39"/>
    </row>
    <row r="25" spans="1:16">
      <c r="A25" s="40">
        <f t="shared" si="0"/>
        <v>1912</v>
      </c>
      <c r="B25" s="41">
        <v>0.67499577202719951</v>
      </c>
      <c r="C25" s="41">
        <v>0.32500422797280049</v>
      </c>
      <c r="D25" s="42">
        <v>0</v>
      </c>
      <c r="E25" s="42">
        <v>0.16933440489310012</v>
      </c>
      <c r="F25" s="42">
        <v>0.1556698230797004</v>
      </c>
      <c r="G25" s="43">
        <v>0</v>
      </c>
      <c r="H25" s="44">
        <v>0.59862968419193407</v>
      </c>
      <c r="I25" s="45">
        <v>0.40137031580806587</v>
      </c>
      <c r="J25" s="46">
        <v>0.23260172165883328</v>
      </c>
      <c r="K25" s="41">
        <v>0.11199557998094707</v>
      </c>
      <c r="L25" s="42">
        <v>0</v>
      </c>
      <c r="M25" s="42">
        <v>5.8352179000940321E-2</v>
      </c>
      <c r="N25" s="42">
        <v>5.3643400980006764E-2</v>
      </c>
      <c r="O25" s="47">
        <v>0</v>
      </c>
      <c r="P25" s="39"/>
    </row>
    <row r="26" spans="1:16">
      <c r="A26" s="40">
        <f t="shared" si="0"/>
        <v>1913</v>
      </c>
      <c r="B26" s="41">
        <v>0.69306247562451162</v>
      </c>
      <c r="C26" s="41">
        <v>0.30693752437548838</v>
      </c>
      <c r="D26" s="42">
        <v>0</v>
      </c>
      <c r="E26" s="42">
        <v>0.18001620383285927</v>
      </c>
      <c r="F26" s="42">
        <v>0.12692132054262914</v>
      </c>
      <c r="G26" s="43">
        <v>0</v>
      </c>
      <c r="H26" s="44">
        <v>0.60629926015482538</v>
      </c>
      <c r="I26" s="45">
        <v>0.39370073984517456</v>
      </c>
      <c r="J26" s="46">
        <v>0.23958400053015741</v>
      </c>
      <c r="K26" s="41">
        <v>0.10610489326584659</v>
      </c>
      <c r="L26" s="42">
        <v>0</v>
      </c>
      <c r="M26" s="42">
        <v>6.2229602368337092E-2</v>
      </c>
      <c r="N26" s="42">
        <v>4.3875290897509502E-2</v>
      </c>
      <c r="O26" s="47">
        <v>0</v>
      </c>
      <c r="P26" s="39"/>
    </row>
    <row r="27" spans="1:16">
      <c r="A27" s="40">
        <f t="shared" si="0"/>
        <v>1914</v>
      </c>
      <c r="B27" s="41">
        <v>0.87071097288280452</v>
      </c>
      <c r="C27" s="41">
        <v>0.1292890271171955</v>
      </c>
      <c r="D27" s="42">
        <v>0</v>
      </c>
      <c r="E27" s="42">
        <v>8.4242746821625386E-2</v>
      </c>
      <c r="F27" s="42">
        <v>4.5046280295570125E-2</v>
      </c>
      <c r="G27" s="43">
        <v>0</v>
      </c>
      <c r="H27" s="44">
        <v>0.73989066951732618</v>
      </c>
      <c r="I27" s="45">
        <v>0.26010933048267376</v>
      </c>
      <c r="J27" s="46">
        <v>0.26490667251430861</v>
      </c>
      <c r="K27" s="41">
        <v>3.9335126158836609E-2</v>
      </c>
      <c r="L27" s="42">
        <v>0</v>
      </c>
      <c r="M27" s="42">
        <v>2.5630164818177696E-2</v>
      </c>
      <c r="N27" s="42">
        <v>1.3704961340658914E-2</v>
      </c>
      <c r="O27" s="47">
        <v>0</v>
      </c>
      <c r="P27" s="39"/>
    </row>
    <row r="28" spans="1:16">
      <c r="A28" s="40">
        <f t="shared" si="0"/>
        <v>1915</v>
      </c>
      <c r="B28" s="41">
        <v>0.91332624383982819</v>
      </c>
      <c r="C28" s="41">
        <v>8.6673756160171839E-2</v>
      </c>
      <c r="D28" s="42">
        <v>0</v>
      </c>
      <c r="E28" s="42">
        <v>7.1026270237818295E-2</v>
      </c>
      <c r="F28" s="42">
        <v>1.564748592235354E-2</v>
      </c>
      <c r="G28" s="43">
        <v>0</v>
      </c>
      <c r="H28" s="44">
        <v>0.77272291310279073</v>
      </c>
      <c r="I28" s="45">
        <v>0.22727708689720924</v>
      </c>
      <c r="J28" s="46">
        <v>0.25278742145210298</v>
      </c>
      <c r="K28" s="41">
        <v>2.3989275984431877E-2</v>
      </c>
      <c r="L28" s="42">
        <v>0</v>
      </c>
      <c r="M28" s="42">
        <v>1.9658416507658191E-2</v>
      </c>
      <c r="N28" s="42">
        <v>4.3308594767736842E-3</v>
      </c>
      <c r="O28" s="47">
        <v>0</v>
      </c>
      <c r="P28" s="39"/>
    </row>
    <row r="29" spans="1:16">
      <c r="A29" s="40">
        <f t="shared" si="0"/>
        <v>1916</v>
      </c>
      <c r="B29" s="41">
        <v>0.76822022046968697</v>
      </c>
      <c r="C29" s="41">
        <v>0.23177977953031301</v>
      </c>
      <c r="D29" s="42">
        <v>0</v>
      </c>
      <c r="E29" s="42">
        <v>0.10906426850587224</v>
      </c>
      <c r="F29" s="42">
        <v>0.12271551102444077</v>
      </c>
      <c r="G29" s="43">
        <v>0</v>
      </c>
      <c r="H29" s="44">
        <v>0.64078987578138102</v>
      </c>
      <c r="I29" s="45">
        <v>0.35921012421861898</v>
      </c>
      <c r="J29" s="46">
        <v>0.22842797050712429</v>
      </c>
      <c r="K29" s="41">
        <v>6.891901987470174E-2</v>
      </c>
      <c r="L29" s="42">
        <v>0</v>
      </c>
      <c r="M29" s="42">
        <v>3.2429931998416484E-2</v>
      </c>
      <c r="N29" s="42">
        <v>3.6489087876285256E-2</v>
      </c>
      <c r="O29" s="47">
        <v>0</v>
      </c>
      <c r="P29" s="39"/>
    </row>
    <row r="30" spans="1:16">
      <c r="A30" s="40">
        <f t="shared" si="0"/>
        <v>1917</v>
      </c>
      <c r="B30" s="41">
        <v>0.75432933931101076</v>
      </c>
      <c r="C30" s="41">
        <v>0.24567066068898924</v>
      </c>
      <c r="D30" s="42">
        <v>0</v>
      </c>
      <c r="E30" s="42">
        <v>0.10639298421113756</v>
      </c>
      <c r="F30" s="42">
        <v>0.13927767647785169</v>
      </c>
      <c r="G30" s="43">
        <v>0</v>
      </c>
      <c r="H30" s="44">
        <v>0.63156544575153872</v>
      </c>
      <c r="I30" s="45">
        <v>0.36843455424846128</v>
      </c>
      <c r="J30" s="46">
        <v>0.25108919442792682</v>
      </c>
      <c r="K30" s="41">
        <v>8.1774955675616337E-2</v>
      </c>
      <c r="L30" s="42">
        <v>0</v>
      </c>
      <c r="M30" s="42">
        <v>3.5414410266419991E-2</v>
      </c>
      <c r="N30" s="42">
        <v>4.6360545409196346E-2</v>
      </c>
      <c r="O30" s="47">
        <v>0</v>
      </c>
      <c r="P30" s="39"/>
    </row>
    <row r="31" spans="1:16">
      <c r="A31" s="40">
        <f t="shared" si="0"/>
        <v>1918</v>
      </c>
      <c r="B31" s="41">
        <v>0.81088129269922882</v>
      </c>
      <c r="C31" s="41">
        <v>0.18911870730077113</v>
      </c>
      <c r="D31" s="42">
        <v>0</v>
      </c>
      <c r="E31" s="42">
        <v>8.4928987519519161E-2</v>
      </c>
      <c r="F31" s="42">
        <v>0.10418971978125195</v>
      </c>
      <c r="G31" s="43">
        <v>0</v>
      </c>
      <c r="H31" s="44">
        <v>0.68704310463350771</v>
      </c>
      <c r="I31" s="45">
        <v>0.31295689536649235</v>
      </c>
      <c r="J31" s="46">
        <v>0.27668739407189541</v>
      </c>
      <c r="K31" s="41">
        <v>6.4530730656163854E-2</v>
      </c>
      <c r="L31" s="42">
        <v>0</v>
      </c>
      <c r="M31" s="42">
        <v>2.8979309856463079E-2</v>
      </c>
      <c r="N31" s="42">
        <v>3.5551420799700778E-2</v>
      </c>
      <c r="O31" s="47">
        <v>0</v>
      </c>
      <c r="P31" s="39"/>
    </row>
    <row r="32" spans="1:16">
      <c r="A32" s="40">
        <f t="shared" si="0"/>
        <v>1919</v>
      </c>
      <c r="B32" s="41">
        <v>0.74370890229791009</v>
      </c>
      <c r="C32" s="41">
        <v>0.2562910977020898</v>
      </c>
      <c r="D32" s="42">
        <v>8.7466065462879963E-3</v>
      </c>
      <c r="E32" s="42">
        <v>0.12253617213827782</v>
      </c>
      <c r="F32" s="42">
        <v>0.12500831901752402</v>
      </c>
      <c r="G32" s="43">
        <v>0</v>
      </c>
      <c r="H32" s="44">
        <v>0.62812863885537817</v>
      </c>
      <c r="I32" s="45">
        <v>0.37187136114462183</v>
      </c>
      <c r="J32" s="46">
        <v>0.27387316005689821</v>
      </c>
      <c r="K32" s="41">
        <v>9.4380008905696561E-2</v>
      </c>
      <c r="L32" s="42">
        <v>3.2209655783395313E-3</v>
      </c>
      <c r="M32" s="42">
        <v>4.5124333702466823E-2</v>
      </c>
      <c r="N32" s="42">
        <v>4.6034709624890223E-2</v>
      </c>
      <c r="O32" s="47">
        <v>0</v>
      </c>
      <c r="P32" s="39"/>
    </row>
    <row r="33" spans="1:16">
      <c r="A33" s="48">
        <f t="shared" si="0"/>
        <v>1920</v>
      </c>
      <c r="B33" s="49">
        <v>0.74596681655811459</v>
      </c>
      <c r="C33" s="49">
        <v>0.25403318344188541</v>
      </c>
      <c r="D33" s="50">
        <v>1.7587382718099061E-2</v>
      </c>
      <c r="E33" s="50">
        <v>8.8004994323133745E-2</v>
      </c>
      <c r="F33" s="50">
        <v>0.14844080640065258</v>
      </c>
      <c r="G33" s="51">
        <v>0</v>
      </c>
      <c r="H33" s="52">
        <v>0.63004270298139253</v>
      </c>
      <c r="I33" s="53">
        <v>0.36995729701860747</v>
      </c>
      <c r="J33" s="54">
        <v>0.29715345334437271</v>
      </c>
      <c r="K33" s="49">
        <v>0.10119329177686011</v>
      </c>
      <c r="L33" s="50">
        <v>7.0058766609561816E-3</v>
      </c>
      <c r="M33" s="50">
        <v>3.5056503043032899E-2</v>
      </c>
      <c r="N33" s="50">
        <v>5.9130912072871016E-2</v>
      </c>
      <c r="O33" s="55">
        <v>0</v>
      </c>
      <c r="P33" s="39"/>
    </row>
    <row r="34" spans="1:16">
      <c r="A34" s="40">
        <f t="shared" si="0"/>
        <v>1921</v>
      </c>
      <c r="B34" s="41">
        <v>0.75324851064623921</v>
      </c>
      <c r="C34" s="41">
        <v>0.24675148935376073</v>
      </c>
      <c r="D34" s="42">
        <v>2.2094302530894911E-2</v>
      </c>
      <c r="E34" s="42">
        <v>8.3968684883035355E-2</v>
      </c>
      <c r="F34" s="42">
        <v>0.14068850193983046</v>
      </c>
      <c r="G34" s="43">
        <v>0</v>
      </c>
      <c r="H34" s="44">
        <v>0.64764189903346803</v>
      </c>
      <c r="I34" s="45">
        <v>0.35235810096653192</v>
      </c>
      <c r="J34" s="46">
        <v>0.29760944540837314</v>
      </c>
      <c r="K34" s="41">
        <v>9.7491827547405013E-2</v>
      </c>
      <c r="L34" s="42">
        <v>8.729487055026651E-3</v>
      </c>
      <c r="M34" s="42">
        <v>3.3176134285709875E-2</v>
      </c>
      <c r="N34" s="42">
        <v>5.558620620666848E-2</v>
      </c>
      <c r="O34" s="47">
        <v>0</v>
      </c>
      <c r="P34" s="39"/>
    </row>
    <row r="35" spans="1:16">
      <c r="A35" s="40">
        <f t="shared" si="0"/>
        <v>1922</v>
      </c>
      <c r="B35" s="41">
        <v>0.72479232534889848</v>
      </c>
      <c r="C35" s="41">
        <v>0.27520767465110146</v>
      </c>
      <c r="D35" s="42">
        <v>2.0759882450518012E-2</v>
      </c>
      <c r="E35" s="42">
        <v>7.8659632742453647E-2</v>
      </c>
      <c r="F35" s="42">
        <v>0.17578815945812984</v>
      </c>
      <c r="G35" s="43">
        <v>0</v>
      </c>
      <c r="H35" s="44">
        <v>0.62618102567892442</v>
      </c>
      <c r="I35" s="45">
        <v>0.37381897432107558</v>
      </c>
      <c r="J35" s="46">
        <v>0.27406783772072468</v>
      </c>
      <c r="K35" s="41">
        <v>0.1040650813727476</v>
      </c>
      <c r="L35" s="42">
        <v>7.8499949510517225E-3</v>
      </c>
      <c r="M35" s="42">
        <v>2.9743796543724471E-2</v>
      </c>
      <c r="N35" s="42">
        <v>6.6471289877971421E-2</v>
      </c>
      <c r="O35" s="47">
        <v>0</v>
      </c>
      <c r="P35" s="39"/>
    </row>
    <row r="36" spans="1:16">
      <c r="A36" s="40">
        <f t="shared" si="0"/>
        <v>1923</v>
      </c>
      <c r="B36" s="41">
        <v>0.70369740309385831</v>
      </c>
      <c r="C36" s="41">
        <v>0.29630259690614175</v>
      </c>
      <c r="D36" s="42">
        <v>2.9280985314838286E-2</v>
      </c>
      <c r="E36" s="42">
        <v>8.1775226842248472E-2</v>
      </c>
      <c r="F36" s="42">
        <v>0.18524638474905497</v>
      </c>
      <c r="G36" s="43">
        <v>0</v>
      </c>
      <c r="H36" s="44">
        <v>0.6164510734932791</v>
      </c>
      <c r="I36" s="45">
        <v>0.38354892650672084</v>
      </c>
      <c r="J36" s="46">
        <v>0.26368064210295228</v>
      </c>
      <c r="K36" s="41">
        <v>0.1110267831961331</v>
      </c>
      <c r="L36" s="42">
        <v>1.0971802617543382E-2</v>
      </c>
      <c r="M36" s="42">
        <v>3.0641784703307577E-2</v>
      </c>
      <c r="N36" s="42">
        <v>6.9413195875282135E-2</v>
      </c>
      <c r="O36" s="47">
        <v>0</v>
      </c>
      <c r="P36" s="39"/>
    </row>
    <row r="37" spans="1:16">
      <c r="A37" s="40">
        <f t="shared" si="0"/>
        <v>1924</v>
      </c>
      <c r="B37" s="41">
        <v>0.69894823797809169</v>
      </c>
      <c r="C37" s="41">
        <v>0.30105176202190831</v>
      </c>
      <c r="D37" s="42">
        <v>2.8930634142821664E-2</v>
      </c>
      <c r="E37" s="42">
        <v>9.4649246642377782E-2</v>
      </c>
      <c r="F37" s="42">
        <v>0.17747188123670887</v>
      </c>
      <c r="G37" s="43">
        <v>0</v>
      </c>
      <c r="H37" s="44">
        <v>0.61336763062463784</v>
      </c>
      <c r="I37" s="45">
        <v>0.38663236937536216</v>
      </c>
      <c r="J37" s="46">
        <v>0.26921310674374621</v>
      </c>
      <c r="K37" s="41">
        <v>0.11595576859746984</v>
      </c>
      <c r="L37" s="42">
        <v>1.1143179815698805E-2</v>
      </c>
      <c r="M37" s="42">
        <v>3.6455943881138014E-2</v>
      </c>
      <c r="N37" s="42">
        <v>6.8356644900633021E-2</v>
      </c>
      <c r="O37" s="47">
        <v>0</v>
      </c>
      <c r="P37" s="39"/>
    </row>
    <row r="38" spans="1:16">
      <c r="A38" s="40">
        <f t="shared" si="0"/>
        <v>1925</v>
      </c>
      <c r="B38" s="41">
        <v>0.68953967225084212</v>
      </c>
      <c r="C38" s="41">
        <v>0.31046032774915794</v>
      </c>
      <c r="D38" s="42">
        <v>3.0205731672678076E-2</v>
      </c>
      <c r="E38" s="42">
        <v>0.10796665967265817</v>
      </c>
      <c r="F38" s="42">
        <v>0.17228793640382167</v>
      </c>
      <c r="G38" s="43">
        <v>0</v>
      </c>
      <c r="H38" s="44">
        <v>0.60867041685732715</v>
      </c>
      <c r="I38" s="45">
        <v>0.3913295831426728</v>
      </c>
      <c r="J38" s="46">
        <v>0.26150652914881078</v>
      </c>
      <c r="K38" s="41">
        <v>0.11774145276234374</v>
      </c>
      <c r="L38" s="42">
        <v>1.1455462779013001E-2</v>
      </c>
      <c r="M38" s="42">
        <v>4.0946137794544042E-2</v>
      </c>
      <c r="N38" s="42">
        <v>6.5339852188786698E-2</v>
      </c>
      <c r="O38" s="47">
        <v>0</v>
      </c>
      <c r="P38" s="39"/>
    </row>
    <row r="39" spans="1:16">
      <c r="A39" s="40">
        <f t="shared" si="0"/>
        <v>1926</v>
      </c>
      <c r="B39" s="41">
        <v>0.68663388512171752</v>
      </c>
      <c r="C39" s="41">
        <v>0.31336611487828248</v>
      </c>
      <c r="D39" s="42">
        <v>2.8394405047227622E-2</v>
      </c>
      <c r="E39" s="42">
        <v>0.10698328559113227</v>
      </c>
      <c r="F39" s="42">
        <v>0.17798842423992259</v>
      </c>
      <c r="G39" s="43">
        <v>0</v>
      </c>
      <c r="H39" s="44">
        <v>0.59977230501154688</v>
      </c>
      <c r="I39" s="45">
        <v>0.40022769498845318</v>
      </c>
      <c r="J39" s="46">
        <v>0.2456422378562397</v>
      </c>
      <c r="K39" s="41">
        <v>0.11210625545136256</v>
      </c>
      <c r="L39" s="42">
        <v>1.015805562401146E-2</v>
      </c>
      <c r="M39" s="42">
        <v>3.8273109229324483E-2</v>
      </c>
      <c r="N39" s="42">
        <v>6.3675090598026618E-2</v>
      </c>
      <c r="O39" s="47">
        <v>0</v>
      </c>
      <c r="P39" s="39"/>
    </row>
    <row r="40" spans="1:16">
      <c r="A40" s="40">
        <f t="shared" si="0"/>
        <v>1927</v>
      </c>
      <c r="B40" s="41">
        <v>0.67894573234565381</v>
      </c>
      <c r="C40" s="41">
        <v>0.32105426765434625</v>
      </c>
      <c r="D40" s="42">
        <v>4.7191838864376258E-2</v>
      </c>
      <c r="E40" s="42">
        <v>0.10585713374221882</v>
      </c>
      <c r="F40" s="42">
        <v>0.16800529504775116</v>
      </c>
      <c r="G40" s="43">
        <v>0</v>
      </c>
      <c r="H40" s="44">
        <v>0.59073240423010698</v>
      </c>
      <c r="I40" s="45">
        <v>0.40926759576989297</v>
      </c>
      <c r="J40" s="46">
        <v>0.24494369250749679</v>
      </c>
      <c r="K40" s="41">
        <v>0.11582695651220286</v>
      </c>
      <c r="L40" s="42">
        <v>1.7025430335534109E-2</v>
      </c>
      <c r="M40" s="42">
        <v>3.8190146843545429E-2</v>
      </c>
      <c r="N40" s="42">
        <v>6.0611379333123314E-2</v>
      </c>
      <c r="O40" s="47">
        <v>0</v>
      </c>
      <c r="P40" s="39"/>
    </row>
    <row r="41" spans="1:16">
      <c r="A41" s="40">
        <f t="shared" si="0"/>
        <v>1928</v>
      </c>
      <c r="B41" s="41">
        <v>0.68264184415694507</v>
      </c>
      <c r="C41" s="41">
        <v>0.31735815584305488</v>
      </c>
      <c r="D41" s="42">
        <v>4.0358884520457557E-2</v>
      </c>
      <c r="E41" s="42">
        <v>0.10837600912139531</v>
      </c>
      <c r="F41" s="42">
        <v>0.16862326220120202</v>
      </c>
      <c r="G41" s="43">
        <v>0</v>
      </c>
      <c r="H41" s="44">
        <v>0.60193060934824172</v>
      </c>
      <c r="I41" s="45">
        <v>0.39806939065175823</v>
      </c>
      <c r="J41" s="46">
        <v>0.24467763133382323</v>
      </c>
      <c r="K41" s="41">
        <v>0.11374990050902374</v>
      </c>
      <c r="L41" s="42">
        <v>1.4465735366598086E-2</v>
      </c>
      <c r="M41" s="42">
        <v>3.884494546035959E-2</v>
      </c>
      <c r="N41" s="42">
        <v>6.0439219682066073E-2</v>
      </c>
      <c r="O41" s="47">
        <v>0</v>
      </c>
      <c r="P41" s="39"/>
    </row>
    <row r="42" spans="1:16">
      <c r="A42" s="56">
        <f t="shared" si="0"/>
        <v>1929</v>
      </c>
      <c r="B42" s="57">
        <v>0.69813548315886587</v>
      </c>
      <c r="C42" s="57">
        <v>0.30186451684113413</v>
      </c>
      <c r="D42" s="58">
        <v>3.8043837064679696E-2</v>
      </c>
      <c r="E42" s="58">
        <v>0.11404420842042336</v>
      </c>
      <c r="F42" s="58">
        <v>0.14977647135603109</v>
      </c>
      <c r="G42" s="59">
        <v>0</v>
      </c>
      <c r="H42" s="60">
        <v>0.61293358939154707</v>
      </c>
      <c r="I42" s="61">
        <v>0.38706641060845298</v>
      </c>
      <c r="J42" s="62">
        <v>0.25589954729609055</v>
      </c>
      <c r="K42" s="57">
        <v>0.11064756779712515</v>
      </c>
      <c r="L42" s="58">
        <v>1.3944858723134694E-2</v>
      </c>
      <c r="M42" s="58">
        <v>4.1802575589595596E-2</v>
      </c>
      <c r="N42" s="58">
        <v>5.4900133484394847E-2</v>
      </c>
      <c r="O42" s="63">
        <v>0</v>
      </c>
      <c r="P42" s="39"/>
    </row>
    <row r="43" spans="1:16">
      <c r="A43" s="40">
        <f t="shared" si="0"/>
        <v>1930</v>
      </c>
      <c r="B43" s="41">
        <v>0.72582533760917711</v>
      </c>
      <c r="C43" s="41">
        <v>0.27417466239082289</v>
      </c>
      <c r="D43" s="42">
        <v>4.3525969258901252E-2</v>
      </c>
      <c r="E43" s="42">
        <v>0.10303223935893616</v>
      </c>
      <c r="F43" s="42">
        <v>0.12761645377298547</v>
      </c>
      <c r="G43" s="43">
        <v>0</v>
      </c>
      <c r="H43" s="44">
        <v>0.62938800375992332</v>
      </c>
      <c r="I43" s="45">
        <v>0.37061199624007668</v>
      </c>
      <c r="J43" s="46">
        <v>0.2888086660100872</v>
      </c>
      <c r="K43" s="41">
        <v>0.10909514231025159</v>
      </c>
      <c r="L43" s="42">
        <v>1.7319148928950801E-2</v>
      </c>
      <c r="M43" s="42">
        <v>4.0996920420693396E-2</v>
      </c>
      <c r="N43" s="42">
        <v>5.0779072960607387E-2</v>
      </c>
      <c r="O43" s="47">
        <v>0</v>
      </c>
      <c r="P43" s="39"/>
    </row>
    <row r="44" spans="1:16">
      <c r="A44" s="40">
        <f t="shared" si="0"/>
        <v>1931</v>
      </c>
      <c r="B44" s="41">
        <v>0.75202803210347968</v>
      </c>
      <c r="C44" s="41">
        <v>0.24797196789652018</v>
      </c>
      <c r="D44" s="42">
        <v>4.2116841175287814E-2</v>
      </c>
      <c r="E44" s="42">
        <v>8.4922095415850302E-2</v>
      </c>
      <c r="F44" s="42">
        <v>0.12093303130538206</v>
      </c>
      <c r="G44" s="43">
        <v>0</v>
      </c>
      <c r="H44" s="44">
        <v>0.64212034096999648</v>
      </c>
      <c r="I44" s="45">
        <v>0.35787965903000357</v>
      </c>
      <c r="J44" s="46">
        <v>0.30376782222706866</v>
      </c>
      <c r="K44" s="41">
        <v>0.10016369263602345</v>
      </c>
      <c r="L44" s="42">
        <v>1.7012319457182262E-2</v>
      </c>
      <c r="M44" s="42">
        <v>3.4302710646672466E-2</v>
      </c>
      <c r="N44" s="42">
        <v>4.884866253216872E-2</v>
      </c>
      <c r="O44" s="47">
        <v>0</v>
      </c>
      <c r="P44" s="39"/>
    </row>
    <row r="45" spans="1:16">
      <c r="A45" s="40">
        <f t="shared" si="0"/>
        <v>1932</v>
      </c>
      <c r="B45" s="41">
        <v>0.80149995801172613</v>
      </c>
      <c r="C45" s="41">
        <v>0.19850004198827384</v>
      </c>
      <c r="D45" s="42">
        <v>5.0293757269930184E-2</v>
      </c>
      <c r="E45" s="42">
        <v>6.404680110830295E-2</v>
      </c>
      <c r="F45" s="42">
        <v>8.4159483610040706E-2</v>
      </c>
      <c r="G45" s="43">
        <v>0</v>
      </c>
      <c r="H45" s="44">
        <v>0.6785184321959794</v>
      </c>
      <c r="I45" s="45">
        <v>0.32148156780402054</v>
      </c>
      <c r="J45" s="46">
        <v>0.31302278852866428</v>
      </c>
      <c r="K45" s="41">
        <v>7.7523443445167803E-2</v>
      </c>
      <c r="L45" s="42">
        <v>1.9642037393577758E-2</v>
      </c>
      <c r="M45" s="42">
        <v>2.5013236842825172E-2</v>
      </c>
      <c r="N45" s="42">
        <v>3.2868169208764876E-2</v>
      </c>
      <c r="O45" s="47">
        <v>0</v>
      </c>
      <c r="P45" s="39"/>
    </row>
    <row r="46" spans="1:16">
      <c r="A46" s="40">
        <f t="shared" si="0"/>
        <v>1933</v>
      </c>
      <c r="B46" s="41">
        <v>0.77342100140730452</v>
      </c>
      <c r="C46" s="41">
        <v>0.22657899859269545</v>
      </c>
      <c r="D46" s="42">
        <v>3.3968040241142992E-2</v>
      </c>
      <c r="E46" s="42">
        <v>7.1278774801836864E-2</v>
      </c>
      <c r="F46" s="42">
        <v>0.12133218354971562</v>
      </c>
      <c r="G46" s="43">
        <v>0</v>
      </c>
      <c r="H46" s="44">
        <v>0.66197980004986734</v>
      </c>
      <c r="I46" s="45">
        <v>0.33802019995013266</v>
      </c>
      <c r="J46" s="46">
        <v>0.30609298300310567</v>
      </c>
      <c r="K46" s="41">
        <v>8.9672043348834274E-2</v>
      </c>
      <c r="L46" s="42">
        <v>1.3443362341159712E-2</v>
      </c>
      <c r="M46" s="42">
        <v>2.8209646187782961E-2</v>
      </c>
      <c r="N46" s="42">
        <v>4.8019034819891615E-2</v>
      </c>
      <c r="O46" s="47">
        <v>0</v>
      </c>
      <c r="P46" s="39"/>
    </row>
    <row r="47" spans="1:16">
      <c r="A47" s="40">
        <f t="shared" si="0"/>
        <v>1934</v>
      </c>
      <c r="B47" s="41">
        <v>0.78685579763160607</v>
      </c>
      <c r="C47" s="41">
        <v>0.21314420236839382</v>
      </c>
      <c r="D47" s="42">
        <v>3.5862032291425858E-2</v>
      </c>
      <c r="E47" s="42">
        <v>8.7854076610305365E-2</v>
      </c>
      <c r="F47" s="42">
        <v>8.9428093466662611E-2</v>
      </c>
      <c r="G47" s="43">
        <v>0</v>
      </c>
      <c r="H47" s="44">
        <v>0.6681728269358117</v>
      </c>
      <c r="I47" s="45">
        <v>0.3318271730641883</v>
      </c>
      <c r="J47" s="46">
        <v>0.30934822122183048</v>
      </c>
      <c r="K47" s="41">
        <v>8.3796522901491824E-2</v>
      </c>
      <c r="L47" s="42">
        <v>1.4098969508954942E-2</v>
      </c>
      <c r="M47" s="42">
        <v>3.4539368469149262E-2</v>
      </c>
      <c r="N47" s="42">
        <v>3.5158184923387625E-2</v>
      </c>
      <c r="O47" s="47">
        <v>0</v>
      </c>
      <c r="P47" s="39"/>
    </row>
    <row r="48" spans="1:16">
      <c r="A48" s="40">
        <f t="shared" si="0"/>
        <v>1935</v>
      </c>
      <c r="B48" s="41">
        <v>0.76772711749869149</v>
      </c>
      <c r="C48" s="41">
        <v>0.23227288250130848</v>
      </c>
      <c r="D48" s="42">
        <v>2.9255500433407754E-2</v>
      </c>
      <c r="E48" s="42">
        <v>8.8134650499685871E-2</v>
      </c>
      <c r="F48" s="42">
        <v>0.11488273156821487</v>
      </c>
      <c r="G48" s="43">
        <v>0</v>
      </c>
      <c r="H48" s="44">
        <v>0.66313976153771914</v>
      </c>
      <c r="I48" s="45">
        <v>0.33686023846228086</v>
      </c>
      <c r="J48" s="46">
        <v>0.29520787901855922</v>
      </c>
      <c r="K48" s="41">
        <v>8.931400680510046E-2</v>
      </c>
      <c r="L48" s="42">
        <v>1.1249380197368843E-2</v>
      </c>
      <c r="M48" s="42">
        <v>3.3889702016548361E-2</v>
      </c>
      <c r="N48" s="42">
        <v>4.4174924591183266E-2</v>
      </c>
      <c r="O48" s="47">
        <v>0</v>
      </c>
      <c r="P48" s="39"/>
    </row>
    <row r="49" spans="1:16">
      <c r="A49" s="40">
        <f t="shared" si="0"/>
        <v>1936</v>
      </c>
      <c r="B49" s="41">
        <v>0.77617769952088234</v>
      </c>
      <c r="C49" s="41">
        <v>0.22382230047911766</v>
      </c>
      <c r="D49" s="42">
        <v>2.2580759665898294E-2</v>
      </c>
      <c r="E49" s="42">
        <v>9.5409740855444611E-2</v>
      </c>
      <c r="F49" s="42">
        <v>0.10583179995777477</v>
      </c>
      <c r="G49" s="43">
        <v>0</v>
      </c>
      <c r="H49" s="44">
        <v>0.6774223173351237</v>
      </c>
      <c r="I49" s="45">
        <v>0.32257768266487635</v>
      </c>
      <c r="J49" s="46">
        <v>0.28789721012181152</v>
      </c>
      <c r="K49" s="41">
        <v>8.3019411548102759E-2</v>
      </c>
      <c r="L49" s="42">
        <v>8.3755790900152585E-3</v>
      </c>
      <c r="M49" s="42">
        <v>3.5389058752503512E-2</v>
      </c>
      <c r="N49" s="42">
        <v>3.9254773705583994E-2</v>
      </c>
      <c r="O49" s="47">
        <v>0</v>
      </c>
      <c r="P49" s="39"/>
    </row>
    <row r="50" spans="1:16">
      <c r="A50" s="40">
        <f t="shared" si="0"/>
        <v>1937</v>
      </c>
      <c r="B50" s="41">
        <v>0.78150242061741182</v>
      </c>
      <c r="C50" s="41">
        <v>0.21849757938258807</v>
      </c>
      <c r="D50" s="42">
        <v>2.1175697125747146E-2</v>
      </c>
      <c r="E50" s="42">
        <v>8.6568860592255992E-2</v>
      </c>
      <c r="F50" s="42">
        <v>0.11075302166458494</v>
      </c>
      <c r="G50" s="43">
        <v>0</v>
      </c>
      <c r="H50" s="44">
        <v>0.66434830084456142</v>
      </c>
      <c r="I50" s="45">
        <v>0.33565169915543858</v>
      </c>
      <c r="J50" s="46">
        <v>0.29534834203638571</v>
      </c>
      <c r="K50" s="41">
        <v>8.257542920804764E-2</v>
      </c>
      <c r="L50" s="42">
        <v>8.0027993164922696E-3</v>
      </c>
      <c r="M50" s="42">
        <v>3.2716430267358994E-2</v>
      </c>
      <c r="N50" s="42">
        <v>4.1856199624196372E-2</v>
      </c>
      <c r="O50" s="47">
        <v>0</v>
      </c>
      <c r="P50" s="39"/>
    </row>
    <row r="51" spans="1:16">
      <c r="A51" s="40">
        <f t="shared" si="0"/>
        <v>1938</v>
      </c>
      <c r="B51" s="41">
        <v>0.77118293384873415</v>
      </c>
      <c r="C51" s="41">
        <v>0.22881706615126576</v>
      </c>
      <c r="D51" s="42">
        <v>2.7979426171382646E-2</v>
      </c>
      <c r="E51" s="42">
        <v>9.7927991599839267E-2</v>
      </c>
      <c r="F51" s="42">
        <v>0.10290964838004385</v>
      </c>
      <c r="G51" s="43">
        <v>0</v>
      </c>
      <c r="H51" s="44">
        <v>0.65140324963072382</v>
      </c>
      <c r="I51" s="45">
        <v>0.34859675036927623</v>
      </c>
      <c r="J51" s="46">
        <v>0.28817456221674503</v>
      </c>
      <c r="K51" s="41">
        <v>8.5504041870816144E-2</v>
      </c>
      <c r="L51" s="42">
        <v>1.0455312914893244E-2</v>
      </c>
      <c r="M51" s="42">
        <v>3.6593595202126357E-2</v>
      </c>
      <c r="N51" s="42">
        <v>3.8455133753796542E-2</v>
      </c>
      <c r="O51" s="47">
        <v>0</v>
      </c>
      <c r="P51" s="39"/>
    </row>
    <row r="52" spans="1:16">
      <c r="A52" s="40">
        <f t="shared" si="0"/>
        <v>1939</v>
      </c>
      <c r="B52" s="41">
        <v>0.7285401402106001</v>
      </c>
      <c r="C52" s="41">
        <v>0.27145985978939996</v>
      </c>
      <c r="D52" s="42">
        <v>2.8958804139041248E-2</v>
      </c>
      <c r="E52" s="42">
        <v>9.9791923870572827E-2</v>
      </c>
      <c r="F52" s="42">
        <v>0.14270913177978584</v>
      </c>
      <c r="G52" s="43">
        <v>0</v>
      </c>
      <c r="H52" s="44">
        <v>0.62726608925016036</v>
      </c>
      <c r="I52" s="45">
        <v>0.37273391074983964</v>
      </c>
      <c r="J52" s="46">
        <v>0.2519068962136834</v>
      </c>
      <c r="K52" s="41">
        <v>9.3862516218230566E-2</v>
      </c>
      <c r="L52" s="42">
        <v>1.0013068691887171E-2</v>
      </c>
      <c r="M52" s="42">
        <v>3.4504994882178251E-2</v>
      </c>
      <c r="N52" s="42">
        <v>4.9344452644165128E-2</v>
      </c>
      <c r="O52" s="47">
        <v>0</v>
      </c>
      <c r="P52" s="39"/>
    </row>
    <row r="53" spans="1:16">
      <c r="A53" s="48">
        <f t="shared" si="0"/>
        <v>1940</v>
      </c>
      <c r="B53" s="49">
        <v>0.7640016497440133</v>
      </c>
      <c r="C53" s="49">
        <v>0.23599835025598662</v>
      </c>
      <c r="D53" s="50">
        <v>2.382491684291493E-2</v>
      </c>
      <c r="E53" s="50">
        <v>0.10154824681052334</v>
      </c>
      <c r="F53" s="50">
        <v>0.11062518660254836</v>
      </c>
      <c r="G53" s="51">
        <v>0</v>
      </c>
      <c r="H53" s="52">
        <v>0.65761001079988513</v>
      </c>
      <c r="I53" s="53">
        <v>0.34238998920011487</v>
      </c>
      <c r="J53" s="54">
        <v>0.28732871557173584</v>
      </c>
      <c r="K53" s="49">
        <v>8.8755178576932936E-2</v>
      </c>
      <c r="L53" s="50">
        <v>8.9601675040516561E-3</v>
      </c>
      <c r="M53" s="50">
        <v>3.8190660104471759E-2</v>
      </c>
      <c r="N53" s="50">
        <v>4.1604350968409531E-2</v>
      </c>
      <c r="O53" s="55">
        <v>0</v>
      </c>
      <c r="P53" s="39"/>
    </row>
    <row r="54" spans="1:16">
      <c r="A54" s="40">
        <f t="shared" si="0"/>
        <v>1941</v>
      </c>
      <c r="B54" s="41">
        <v>0.80879771733364525</v>
      </c>
      <c r="C54" s="41">
        <v>0.19120228266635472</v>
      </c>
      <c r="D54" s="42">
        <v>2.1776137648353983E-2</v>
      </c>
      <c r="E54" s="42">
        <v>8.7119504164333256E-2</v>
      </c>
      <c r="F54" s="42">
        <v>8.2306640853667484E-2</v>
      </c>
      <c r="G54" s="43">
        <v>0</v>
      </c>
      <c r="H54" s="44">
        <v>0.68847342966966263</v>
      </c>
      <c r="I54" s="45">
        <v>0.31152657033033743</v>
      </c>
      <c r="J54" s="46">
        <v>0.30691230360817379</v>
      </c>
      <c r="K54" s="41">
        <v>7.2555018109756217E-2</v>
      </c>
      <c r="L54" s="42">
        <v>8.2633326307818694E-3</v>
      </c>
      <c r="M54" s="42">
        <v>3.3059004914633594E-2</v>
      </c>
      <c r="N54" s="42">
        <v>3.123268056434076E-2</v>
      </c>
      <c r="O54" s="47">
        <v>0</v>
      </c>
      <c r="P54" s="39"/>
    </row>
    <row r="55" spans="1:16">
      <c r="A55" s="40">
        <f t="shared" si="0"/>
        <v>1942</v>
      </c>
      <c r="B55" s="41">
        <v>0.84611309377177468</v>
      </c>
      <c r="C55" s="41">
        <v>0.15388690622822526</v>
      </c>
      <c r="D55" s="42">
        <v>1.7721213324400509E-2</v>
      </c>
      <c r="E55" s="42">
        <v>6.9643440443152779E-2</v>
      </c>
      <c r="F55" s="42">
        <v>6.6522252460671977E-2</v>
      </c>
      <c r="G55" s="43">
        <v>0</v>
      </c>
      <c r="H55" s="44">
        <v>0.72456981759491612</v>
      </c>
      <c r="I55" s="45">
        <v>0.27543018240508388</v>
      </c>
      <c r="J55" s="46">
        <v>0.32751766792151726</v>
      </c>
      <c r="K55" s="41">
        <v>5.9567309645157572E-2</v>
      </c>
      <c r="L55" s="42">
        <v>6.8596154621298313E-3</v>
      </c>
      <c r="M55" s="42">
        <v>2.695792958160385E-2</v>
      </c>
      <c r="N55" s="42">
        <v>2.5749764601423895E-2</v>
      </c>
      <c r="O55" s="47">
        <v>0</v>
      </c>
      <c r="P55" s="39"/>
    </row>
    <row r="56" spans="1:16">
      <c r="A56" s="40">
        <f t="shared" si="0"/>
        <v>1943</v>
      </c>
      <c r="B56" s="41">
        <v>0.90160056615329665</v>
      </c>
      <c r="C56" s="41">
        <v>9.8399433846703355E-2</v>
      </c>
      <c r="D56" s="42">
        <v>1.7460523595283189E-2</v>
      </c>
      <c r="E56" s="42">
        <v>4.9473998896652154E-2</v>
      </c>
      <c r="F56" s="42">
        <v>3.1464911354768019E-2</v>
      </c>
      <c r="G56" s="43">
        <v>0</v>
      </c>
      <c r="H56" s="44">
        <v>0.77072987955107541</v>
      </c>
      <c r="I56" s="45">
        <v>0.22927012044892461</v>
      </c>
      <c r="J56" s="46">
        <v>0.35872583622089949</v>
      </c>
      <c r="K56" s="41">
        <v>3.9150839646123349E-2</v>
      </c>
      <c r="L56" s="42">
        <v>6.9471350869889942E-3</v>
      </c>
      <c r="M56" s="42">
        <v>1.9684550222848714E-2</v>
      </c>
      <c r="N56" s="42">
        <v>1.2519154336285643E-2</v>
      </c>
      <c r="O56" s="47">
        <v>0</v>
      </c>
      <c r="P56" s="39"/>
    </row>
    <row r="57" spans="1:16">
      <c r="A57" s="40">
        <f t="shared" si="0"/>
        <v>1944</v>
      </c>
      <c r="B57" s="41">
        <v>1.0267573897967239</v>
      </c>
      <c r="C57" s="41">
        <f>0.05+-2.6757389796724%</f>
        <v>2.3242610203276004E-2</v>
      </c>
      <c r="D57" s="42">
        <v>1.3066429901549496E-2</v>
      </c>
      <c r="E57" s="42">
        <v>3.6061179167127935E-2</v>
      </c>
      <c r="F57" s="42">
        <f>0.05+-7.58849988654015%</f>
        <v>-2.5884998865401507E-2</v>
      </c>
      <c r="G57" s="43">
        <v>0</v>
      </c>
      <c r="H57" s="44">
        <v>0.88615340325541059</v>
      </c>
      <c r="I57" s="45">
        <f>0.05+11.3846596744589%</f>
        <v>0.16384659674458901</v>
      </c>
      <c r="J57" s="46">
        <v>0.43469027670078242</v>
      </c>
      <c r="K57" s="41">
        <v>-1.1328067652701666E-2</v>
      </c>
      <c r="L57" s="42">
        <v>5.5318326274918913E-3</v>
      </c>
      <c r="M57" s="42">
        <v>1.5266940473073913E-2</v>
      </c>
      <c r="N57" s="42">
        <v>-3.2126840753267473E-2</v>
      </c>
      <c r="O57" s="47">
        <v>0</v>
      </c>
      <c r="P57" s="39"/>
    </row>
    <row r="58" spans="1:16">
      <c r="A58" s="40">
        <f t="shared" si="0"/>
        <v>1945</v>
      </c>
      <c r="B58" s="41">
        <v>1.0064992075204475</v>
      </c>
      <c r="C58" s="41">
        <f>0.05+-0.649920752044736%</f>
        <v>4.3500792479552644E-2</v>
      </c>
      <c r="D58" s="42">
        <v>1.0833972522190758E-2</v>
      </c>
      <c r="E58" s="42">
        <v>2.1645767631091332E-2</v>
      </c>
      <c r="F58" s="42">
        <f>0.05+-3.89789476737294%</f>
        <v>1.1021052326270604E-2</v>
      </c>
      <c r="G58" s="43">
        <v>0</v>
      </c>
      <c r="H58" s="44">
        <v>0.84868006692947251</v>
      </c>
      <c r="I58" s="45">
        <f>0.05+15.1319933070528%</f>
        <v>0.20131993307052803</v>
      </c>
      <c r="J58" s="46">
        <v>0.39549854634734655</v>
      </c>
      <c r="K58" s="41">
        <v>-2.5538292604114676E-3</v>
      </c>
      <c r="L58" s="42">
        <v>4.2571522676598753E-3</v>
      </c>
      <c r="M58" s="42">
        <v>8.5055900379287196E-3</v>
      </c>
      <c r="N58" s="42">
        <v>-1.5316571566000062E-2</v>
      </c>
      <c r="O58" s="47">
        <v>0</v>
      </c>
      <c r="P58" s="39"/>
    </row>
    <row r="59" spans="1:16">
      <c r="A59" s="40">
        <f t="shared" si="0"/>
        <v>1946</v>
      </c>
      <c r="B59" s="41">
        <v>0.86055822638858603</v>
      </c>
      <c r="C59" s="41">
        <v>0.13944177361141399</v>
      </c>
      <c r="D59" s="42">
        <v>2.5248186537337104E-2</v>
      </c>
      <c r="E59" s="42">
        <v>1.9544733814351557E-2</v>
      </c>
      <c r="F59" s="42">
        <v>9.464885325972533E-2</v>
      </c>
      <c r="G59" s="43">
        <v>0</v>
      </c>
      <c r="H59" s="44">
        <v>0.74223223238320846</v>
      </c>
      <c r="I59" s="45">
        <v>0.2577677676167916</v>
      </c>
      <c r="J59" s="46">
        <v>0.33213653181368069</v>
      </c>
      <c r="K59" s="41">
        <v>5.3818214336992992E-2</v>
      </c>
      <c r="L59" s="42">
        <v>9.7446574257827982E-3</v>
      </c>
      <c r="M59" s="42">
        <v>7.543382777900543E-3</v>
      </c>
      <c r="N59" s="42">
        <v>3.6530174133309654E-2</v>
      </c>
      <c r="O59" s="47">
        <v>0</v>
      </c>
      <c r="P59" s="39"/>
    </row>
    <row r="60" spans="1:16">
      <c r="A60" s="40">
        <f t="shared" si="0"/>
        <v>1947</v>
      </c>
      <c r="B60" s="41">
        <v>0.88549704905182569</v>
      </c>
      <c r="C60" s="41">
        <v>0.11450295094817435</v>
      </c>
      <c r="D60" s="42">
        <v>2.0599224836538262E-2</v>
      </c>
      <c r="E60" s="42">
        <v>2.1845390995319881E-2</v>
      </c>
      <c r="F60" s="42">
        <v>7.2058335116316222E-2</v>
      </c>
      <c r="G60" s="43">
        <v>0</v>
      </c>
      <c r="H60" s="44">
        <v>0.77042588969707304</v>
      </c>
      <c r="I60" s="45">
        <v>0.22957411030292696</v>
      </c>
      <c r="J60" s="46">
        <v>0.35051833350128653</v>
      </c>
      <c r="K60" s="41">
        <v>4.5325259514201521E-2</v>
      </c>
      <c r="L60" s="42">
        <v>8.1540711726291841E-3</v>
      </c>
      <c r="M60" s="42">
        <v>8.64735806241561E-3</v>
      </c>
      <c r="N60" s="42">
        <v>2.8523830279156729E-2</v>
      </c>
      <c r="O60" s="47">
        <v>0</v>
      </c>
      <c r="P60" s="39"/>
    </row>
    <row r="61" spans="1:16">
      <c r="A61" s="40">
        <f t="shared" si="0"/>
        <v>1948</v>
      </c>
      <c r="B61" s="41">
        <v>0.84220005182676971</v>
      </c>
      <c r="C61" s="41">
        <v>0.15779994817323015</v>
      </c>
      <c r="D61" s="42">
        <v>2.3026556253593046E-2</v>
      </c>
      <c r="E61" s="42">
        <v>1.8420452428242664E-2</v>
      </c>
      <c r="F61" s="42">
        <v>0.11635293949139441</v>
      </c>
      <c r="G61" s="43">
        <v>0</v>
      </c>
      <c r="H61" s="44">
        <v>0.7331431384285223</v>
      </c>
      <c r="I61" s="45">
        <v>0.2668568615714777</v>
      </c>
      <c r="J61" s="46">
        <v>0.31880063668886061</v>
      </c>
      <c r="K61" s="41">
        <v>5.9732511103481219E-2</v>
      </c>
      <c r="L61" s="42">
        <v>8.7163148214900107E-3</v>
      </c>
      <c r="M61" s="42">
        <v>6.9727518414217831E-3</v>
      </c>
      <c r="N61" s="42">
        <v>4.4043444440569415E-2</v>
      </c>
      <c r="O61" s="47">
        <v>0</v>
      </c>
      <c r="P61" s="39"/>
    </row>
    <row r="62" spans="1:16">
      <c r="A62" s="56">
        <v>1949</v>
      </c>
      <c r="B62" s="57">
        <v>0.77925813733300497</v>
      </c>
      <c r="C62" s="57">
        <v>0.22074186266699511</v>
      </c>
      <c r="D62" s="58">
        <v>4.2597541485247872E-2</v>
      </c>
      <c r="E62" s="58">
        <v>7.233194008525333E-2</v>
      </c>
      <c r="F62" s="58">
        <v>7.5383036373644977E-2</v>
      </c>
      <c r="G62" s="59">
        <v>3.042934472284891E-2</v>
      </c>
      <c r="H62" s="60">
        <v>0.70055691185511937</v>
      </c>
      <c r="I62" s="61">
        <v>0.29944308814488069</v>
      </c>
      <c r="J62" s="62">
        <v>0.28990397871208523</v>
      </c>
      <c r="K62" s="57">
        <v>8.2121624644814817E-2</v>
      </c>
      <c r="L62" s="58">
        <v>1.5847376072569919E-2</v>
      </c>
      <c r="M62" s="58">
        <v>2.690933365219151E-2</v>
      </c>
      <c r="N62" s="58">
        <v>2.804441958978041E-2</v>
      </c>
      <c r="O62" s="63">
        <v>1.1320495330272967E-2</v>
      </c>
      <c r="P62" s="39"/>
    </row>
    <row r="63" spans="1:16">
      <c r="A63" s="40">
        <f t="shared" ref="A63:A83" si="1">A62+1</f>
        <v>1950</v>
      </c>
      <c r="B63" s="41">
        <v>0.73312126797076693</v>
      </c>
      <c r="C63" s="41">
        <v>0.26687873202923323</v>
      </c>
      <c r="D63" s="42">
        <v>4.4738648495955061E-2</v>
      </c>
      <c r="E63" s="42">
        <v>7.6552132216783322E-2</v>
      </c>
      <c r="F63" s="42">
        <v>0.11600643384870064</v>
      </c>
      <c r="G63" s="43">
        <v>2.958151746779419E-2</v>
      </c>
      <c r="H63" s="44">
        <v>0.66306715232708524</v>
      </c>
      <c r="I63" s="45">
        <v>0.33693284767291481</v>
      </c>
      <c r="J63" s="46">
        <v>0.27388797598337555</v>
      </c>
      <c r="K63" s="41">
        <v>9.9703662875336205E-2</v>
      </c>
      <c r="L63" s="42">
        <v>1.6713985011927689E-2</v>
      </c>
      <c r="M63" s="42">
        <v>2.8599236532996865E-2</v>
      </c>
      <c r="N63" s="42">
        <v>4.3339033739690801E-2</v>
      </c>
      <c r="O63" s="47">
        <v>1.105140759072084E-2</v>
      </c>
      <c r="P63" s="39"/>
    </row>
    <row r="64" spans="1:16">
      <c r="A64" s="40">
        <f t="shared" si="1"/>
        <v>1951</v>
      </c>
      <c r="B64" s="41">
        <v>0.751574077018761</v>
      </c>
      <c r="C64" s="41">
        <v>0.24842592298123908</v>
      </c>
      <c r="D64" s="42">
        <v>4.8941336921156847E-2</v>
      </c>
      <c r="E64" s="42">
        <v>8.2865177617880273E-2</v>
      </c>
      <c r="F64" s="42">
        <v>8.5162623998417855E-2</v>
      </c>
      <c r="G64" s="43">
        <v>3.1456784443784094E-2</v>
      </c>
      <c r="H64" s="44">
        <v>0.66932897627743604</v>
      </c>
      <c r="I64" s="45">
        <v>0.33067102372256396</v>
      </c>
      <c r="J64" s="46">
        <v>0.28959502472803716</v>
      </c>
      <c r="K64" s="41">
        <v>9.5722981285105618E-2</v>
      </c>
      <c r="L64" s="42">
        <v>1.885797835407756E-2</v>
      </c>
      <c r="M64" s="42">
        <v>3.1929445007646537E-2</v>
      </c>
      <c r="N64" s="42">
        <v>3.2814692465917387E-2</v>
      </c>
      <c r="O64" s="47">
        <v>1.2120865457464136E-2</v>
      </c>
      <c r="P64" s="39"/>
    </row>
    <row r="65" spans="1:16">
      <c r="A65" s="40">
        <f t="shared" si="1"/>
        <v>1952</v>
      </c>
      <c r="B65" s="41">
        <v>0.79194059175173459</v>
      </c>
      <c r="C65" s="41">
        <v>0.20805940824826549</v>
      </c>
      <c r="D65" s="42">
        <v>4.7756437030426459E-2</v>
      </c>
      <c r="E65" s="42">
        <v>8.2020527596746703E-2</v>
      </c>
      <c r="F65" s="42">
        <v>4.671732777357062E-2</v>
      </c>
      <c r="G65" s="43">
        <v>3.1565115847521731E-2</v>
      </c>
      <c r="H65" s="44">
        <v>0.69751610099416061</v>
      </c>
      <c r="I65" s="45">
        <v>0.30248389900583944</v>
      </c>
      <c r="J65" s="46">
        <v>0.30295768523892813</v>
      </c>
      <c r="K65" s="41">
        <v>7.9593339919158901E-2</v>
      </c>
      <c r="L65" s="42">
        <v>1.8269273943887269E-2</v>
      </c>
      <c r="M65" s="42">
        <v>3.1377036916142617E-2</v>
      </c>
      <c r="N65" s="42">
        <v>1.787176163242581E-2</v>
      </c>
      <c r="O65" s="47">
        <v>1.2075267426703215E-2</v>
      </c>
      <c r="P65" s="39"/>
    </row>
    <row r="66" spans="1:16">
      <c r="A66" s="40">
        <f t="shared" si="1"/>
        <v>1953</v>
      </c>
      <c r="B66" s="41">
        <v>0.77120585062647951</v>
      </c>
      <c r="C66" s="41">
        <v>0.22879414937352044</v>
      </c>
      <c r="D66" s="42">
        <v>5.310857778348646E-2</v>
      </c>
      <c r="E66" s="42">
        <v>9.0667486983824347E-2</v>
      </c>
      <c r="F66" s="42">
        <v>5.4336614101614056E-2</v>
      </c>
      <c r="G66" s="43">
        <v>3.0681470504595573E-2</v>
      </c>
      <c r="H66" s="44">
        <v>0.68732899662368374</v>
      </c>
      <c r="I66" s="45">
        <v>0.31267100337631626</v>
      </c>
      <c r="J66" s="46">
        <v>0.298899981795055</v>
      </c>
      <c r="K66" s="41">
        <v>8.8674855133694039E-2</v>
      </c>
      <c r="L66" s="42">
        <v>2.058354837395255E-2</v>
      </c>
      <c r="M66" s="42">
        <v>3.5140436482495201E-2</v>
      </c>
      <c r="N66" s="42">
        <v>2.1059504349693434E-2</v>
      </c>
      <c r="O66" s="47">
        <v>1.1891365927552853E-2</v>
      </c>
      <c r="P66" s="39"/>
    </row>
    <row r="67" spans="1:16">
      <c r="A67" s="40">
        <f t="shared" si="1"/>
        <v>1954</v>
      </c>
      <c r="B67" s="41">
        <v>0.77881929931104366</v>
      </c>
      <c r="C67" s="41">
        <v>0.22118070068895634</v>
      </c>
      <c r="D67" s="42">
        <v>4.7375303971997886E-2</v>
      </c>
      <c r="E67" s="42">
        <v>9.0633479009632562E-2</v>
      </c>
      <c r="F67" s="42">
        <v>5.4224291987001627E-2</v>
      </c>
      <c r="G67" s="43">
        <v>2.894762572032427E-2</v>
      </c>
      <c r="H67" s="44">
        <v>0.69926855900639706</v>
      </c>
      <c r="I67" s="45">
        <v>0.30073144099360294</v>
      </c>
      <c r="J67" s="46">
        <v>0.30560528060418896</v>
      </c>
      <c r="K67" s="41">
        <v>8.6790337833274528E-2</v>
      </c>
      <c r="L67" s="42">
        <v>1.8589861700754929E-2</v>
      </c>
      <c r="M67" s="42">
        <v>3.5564180047123632E-2</v>
      </c>
      <c r="N67" s="42">
        <v>2.1277374588573098E-2</v>
      </c>
      <c r="O67" s="47">
        <v>1.1358921496822865E-2</v>
      </c>
      <c r="P67" s="39"/>
    </row>
    <row r="68" spans="1:16">
      <c r="A68" s="40">
        <f t="shared" si="1"/>
        <v>1955</v>
      </c>
      <c r="B68" s="41">
        <v>0.77246163669300938</v>
      </c>
      <c r="C68" s="41">
        <v>0.22753836330699048</v>
      </c>
      <c r="D68" s="42">
        <v>4.5224536966056668E-2</v>
      </c>
      <c r="E68" s="42">
        <v>8.5927018216208753E-2</v>
      </c>
      <c r="F68" s="42">
        <v>6.6902407885975484E-2</v>
      </c>
      <c r="G68" s="43">
        <v>2.9484400238749583E-2</v>
      </c>
      <c r="H68" s="44">
        <v>0.69689584724645792</v>
      </c>
      <c r="I68" s="45">
        <v>0.30310415275354202</v>
      </c>
      <c r="J68" s="46">
        <v>0.31398638767751363</v>
      </c>
      <c r="K68" s="41">
        <v>9.2488669157312228E-2</v>
      </c>
      <c r="L68" s="42">
        <v>1.8382646233606571E-2</v>
      </c>
      <c r="M68" s="42">
        <v>3.4927189613080577E-2</v>
      </c>
      <c r="N68" s="42">
        <v>2.7194160047838593E-2</v>
      </c>
      <c r="O68" s="47">
        <v>1.1984673262786492E-2</v>
      </c>
      <c r="P68" s="39"/>
    </row>
    <row r="69" spans="1:16">
      <c r="A69" s="40">
        <f t="shared" si="1"/>
        <v>1956</v>
      </c>
      <c r="B69" s="41">
        <v>0.7828352178542527</v>
      </c>
      <c r="C69" s="41">
        <v>0.21716478214574739</v>
      </c>
      <c r="D69" s="42">
        <v>5.1575433534815342E-2</v>
      </c>
      <c r="E69" s="42">
        <v>8.0868375994399472E-2</v>
      </c>
      <c r="F69" s="42">
        <v>5.5787654325493499E-2</v>
      </c>
      <c r="G69" s="43">
        <v>2.8933318291039074E-2</v>
      </c>
      <c r="H69" s="44">
        <v>0.70307416008472523</v>
      </c>
      <c r="I69" s="45">
        <v>0.29692583991527477</v>
      </c>
      <c r="J69" s="46">
        <v>0.32516973129398835</v>
      </c>
      <c r="K69" s="41">
        <v>9.0204697293009728E-2</v>
      </c>
      <c r="L69" s="42">
        <v>2.1423116233650619E-2</v>
      </c>
      <c r="M69" s="42">
        <v>3.3590655469432192E-2</v>
      </c>
      <c r="N69" s="42">
        <v>2.3172765037660831E-2</v>
      </c>
      <c r="O69" s="47">
        <v>1.2018160552266094E-2</v>
      </c>
      <c r="P69" s="39"/>
    </row>
    <row r="70" spans="1:16">
      <c r="A70" s="40">
        <f t="shared" si="1"/>
        <v>1957</v>
      </c>
      <c r="B70" s="41">
        <v>0.77382695818834102</v>
      </c>
      <c r="C70" s="41">
        <v>0.22617304181165912</v>
      </c>
      <c r="D70" s="42">
        <v>5.1395911355916847E-2</v>
      </c>
      <c r="E70" s="42">
        <v>7.9581697676209831E-2</v>
      </c>
      <c r="F70" s="42">
        <v>6.6012796841962651E-2</v>
      </c>
      <c r="G70" s="43">
        <v>2.9182635937569788E-2</v>
      </c>
      <c r="H70" s="44">
        <v>0.69565742187801538</v>
      </c>
      <c r="I70" s="45">
        <v>0.30434257812198462</v>
      </c>
      <c r="J70" s="46">
        <v>0.32328691514599933</v>
      </c>
      <c r="K70" s="41">
        <v>9.4489839366234743E-2</v>
      </c>
      <c r="L70" s="42">
        <v>2.1472017041473411E-2</v>
      </c>
      <c r="M70" s="42">
        <v>3.3247383373740738E-2</v>
      </c>
      <c r="N70" s="42">
        <v>2.7578612020910605E-2</v>
      </c>
      <c r="O70" s="47">
        <v>1.2191826930109992E-2</v>
      </c>
      <c r="P70" s="39"/>
    </row>
    <row r="71" spans="1:16">
      <c r="A71" s="40">
        <f t="shared" si="1"/>
        <v>1958</v>
      </c>
      <c r="B71" s="41">
        <v>0.7717867957012019</v>
      </c>
      <c r="C71" s="41">
        <v>0.22821320429879813</v>
      </c>
      <c r="D71" s="42">
        <v>5.8931496682170188E-2</v>
      </c>
      <c r="E71" s="42">
        <v>7.705919952293544E-2</v>
      </c>
      <c r="F71" s="42">
        <v>6.3114181598304994E-2</v>
      </c>
      <c r="G71" s="43">
        <v>2.9108326495387509E-2</v>
      </c>
      <c r="H71" s="44">
        <v>0.68882071987848326</v>
      </c>
      <c r="I71" s="45">
        <v>0.31117928012151669</v>
      </c>
      <c r="J71" s="46">
        <v>0.32182270830398102</v>
      </c>
      <c r="K71" s="41">
        <v>9.5161243865855075E-2</v>
      </c>
      <c r="L71" s="42">
        <v>2.4573488393814909E-2</v>
      </c>
      <c r="M71" s="42">
        <v>3.2132449568117567E-2</v>
      </c>
      <c r="N71" s="42">
        <v>2.6317600880825957E-2</v>
      </c>
      <c r="O71" s="47">
        <v>1.2137705023096638E-2</v>
      </c>
      <c r="P71" s="39"/>
    </row>
    <row r="72" spans="1:16">
      <c r="A72" s="40">
        <f t="shared" si="1"/>
        <v>1959</v>
      </c>
      <c r="B72" s="41">
        <v>0.77133967251142155</v>
      </c>
      <c r="C72" s="41">
        <v>0.22866032748857862</v>
      </c>
      <c r="D72" s="42">
        <v>5.8177834764485896E-2</v>
      </c>
      <c r="E72" s="42">
        <v>7.7523522046235388E-2</v>
      </c>
      <c r="F72" s="42">
        <v>6.5338202723236372E-2</v>
      </c>
      <c r="G72" s="43">
        <v>2.7620767954620949E-2</v>
      </c>
      <c r="H72" s="44">
        <v>0.68462173826028017</v>
      </c>
      <c r="I72" s="45">
        <v>0.31537826173971978</v>
      </c>
      <c r="J72" s="46">
        <v>0.32327884446677063</v>
      </c>
      <c r="K72" s="41">
        <v>9.5834622644547646E-2</v>
      </c>
      <c r="L72" s="42">
        <v>2.4383114037173064E-2</v>
      </c>
      <c r="M72" s="42">
        <v>3.2491152107478424E-2</v>
      </c>
      <c r="N72" s="42">
        <v>2.7384120678157767E-2</v>
      </c>
      <c r="O72" s="47">
        <v>1.1576235821738379E-2</v>
      </c>
      <c r="P72" s="39"/>
    </row>
    <row r="73" spans="1:16">
      <c r="A73" s="48">
        <f t="shared" si="1"/>
        <v>1960</v>
      </c>
      <c r="B73" s="49">
        <v>0.7553955245284838</v>
      </c>
      <c r="C73" s="49">
        <v>0.24460447547151629</v>
      </c>
      <c r="D73" s="50">
        <v>5.6205805234454169E-2</v>
      </c>
      <c r="E73" s="50">
        <v>7.8045576780171433E-2</v>
      </c>
      <c r="F73" s="50">
        <v>8.1866171226889592E-2</v>
      </c>
      <c r="G73" s="51">
        <v>2.8486922230001113E-2</v>
      </c>
      <c r="H73" s="52">
        <v>0.6737265111009374</v>
      </c>
      <c r="I73" s="53">
        <v>0.3262734888990626</v>
      </c>
      <c r="J73" s="54">
        <v>0.32121381109504121</v>
      </c>
      <c r="K73" s="49">
        <v>0.10401218067336671</v>
      </c>
      <c r="L73" s="50">
        <v>2.3900169273962744E-2</v>
      </c>
      <c r="M73" s="50">
        <v>3.3187007789485821E-2</v>
      </c>
      <c r="N73" s="50">
        <v>3.481162385223642E-2</v>
      </c>
      <c r="O73" s="55">
        <v>1.2113379757681729E-2</v>
      </c>
      <c r="P73" s="39"/>
    </row>
    <row r="74" spans="1:16">
      <c r="A74" s="40">
        <f t="shared" si="1"/>
        <v>1961</v>
      </c>
      <c r="B74" s="41">
        <v>0.76817967237247964</v>
      </c>
      <c r="C74" s="41">
        <v>0.23182032762752044</v>
      </c>
      <c r="D74" s="42">
        <v>5.2708204421395358E-2</v>
      </c>
      <c r="E74" s="42">
        <v>8.0482843908464788E-2</v>
      </c>
      <c r="F74" s="42">
        <v>7.079839569278075E-2</v>
      </c>
      <c r="G74" s="43">
        <v>2.783088360487954E-2</v>
      </c>
      <c r="H74" s="44">
        <v>0.68497422940071861</v>
      </c>
      <c r="I74" s="45">
        <v>0.31502577059928133</v>
      </c>
      <c r="J74" s="46">
        <v>0.33422352418667978</v>
      </c>
      <c r="K74" s="41">
        <v>0.10086156880263258</v>
      </c>
      <c r="L74" s="42">
        <v>2.2932554021982483E-2</v>
      </c>
      <c r="M74" s="42">
        <v>3.5016885625958713E-2</v>
      </c>
      <c r="N74" s="42">
        <v>3.0803326573487642E-2</v>
      </c>
      <c r="O74" s="47">
        <v>1.2108802581203741E-2</v>
      </c>
      <c r="P74" s="39"/>
    </row>
    <row r="75" spans="1:16">
      <c r="A75" s="40">
        <f t="shared" si="1"/>
        <v>1962</v>
      </c>
      <c r="B75" s="41">
        <v>0.78893411118878509</v>
      </c>
      <c r="C75" s="41">
        <v>0.21106588881121491</v>
      </c>
      <c r="D75" s="42">
        <v>4.6087553361721816E-2</v>
      </c>
      <c r="E75" s="42">
        <v>8.4767104913901201E-2</v>
      </c>
      <c r="F75" s="42">
        <v>5.2639613354042603E-2</v>
      </c>
      <c r="G75" s="43">
        <v>2.757161718154931E-2</v>
      </c>
      <c r="H75" s="44">
        <v>0.70402349969403133</v>
      </c>
      <c r="I75" s="45">
        <v>0.29597650030596873</v>
      </c>
      <c r="J75" s="46">
        <v>0.33667219028582157</v>
      </c>
      <c r="K75" s="41">
        <v>9.0070912225636235E-2</v>
      </c>
      <c r="L75" s="42">
        <v>1.9667545508743535E-2</v>
      </c>
      <c r="M75" s="42">
        <v>3.6173777341872437E-2</v>
      </c>
      <c r="N75" s="42">
        <v>2.2463591917707706E-2</v>
      </c>
      <c r="O75" s="47">
        <v>1.1765997457312568E-2</v>
      </c>
      <c r="P75" s="39"/>
    </row>
    <row r="76" spans="1:16">
      <c r="A76" s="40">
        <f t="shared" si="1"/>
        <v>1963</v>
      </c>
      <c r="B76" s="41">
        <v>0.79758449451156566</v>
      </c>
      <c r="C76" s="41">
        <v>0.20241550548843432</v>
      </c>
      <c r="D76" s="42">
        <v>4.2164900753081581E-2</v>
      </c>
      <c r="E76" s="42">
        <v>8.0013268016551592E-2</v>
      </c>
      <c r="F76" s="42">
        <v>5.2790384270215651E-2</v>
      </c>
      <c r="G76" s="43">
        <v>2.7446952448585488E-2</v>
      </c>
      <c r="H76" s="44">
        <v>0.71238477636897124</v>
      </c>
      <c r="I76" s="45">
        <v>0.28761522363102876</v>
      </c>
      <c r="J76" s="46">
        <v>0.34461325227192907</v>
      </c>
      <c r="K76" s="41">
        <v>8.7457900870243591E-2</v>
      </c>
      <c r="L76" s="42">
        <v>1.8218237290509223E-2</v>
      </c>
      <c r="M76" s="42">
        <v>3.4571424978585168E-2</v>
      </c>
      <c r="N76" s="42">
        <v>2.2809202206450489E-2</v>
      </c>
      <c r="O76" s="47">
        <v>1.1859036394698711E-2</v>
      </c>
      <c r="P76" s="39"/>
    </row>
    <row r="77" spans="1:16">
      <c r="A77" s="40">
        <f t="shared" si="1"/>
        <v>1964</v>
      </c>
      <c r="B77" s="41">
        <v>0.79170962875055351</v>
      </c>
      <c r="C77" s="41">
        <v>0.20829037124944658</v>
      </c>
      <c r="D77" s="42">
        <v>4.3977589054279835E-2</v>
      </c>
      <c r="E77" s="42">
        <v>7.5088549398790269E-2</v>
      </c>
      <c r="F77" s="42">
        <v>6.1702985102955223E-2</v>
      </c>
      <c r="G77" s="43">
        <v>2.7521247693421243E-2</v>
      </c>
      <c r="H77" s="44">
        <v>0.70798655630256757</v>
      </c>
      <c r="I77" s="45">
        <v>0.29201344369743243</v>
      </c>
      <c r="J77" s="46">
        <v>0.34823436724523743</v>
      </c>
      <c r="K77" s="41">
        <v>9.1616753164663223E-2</v>
      </c>
      <c r="L77" s="42">
        <v>1.9343591818451165E-2</v>
      </c>
      <c r="M77" s="42">
        <v>3.3027782583012068E-2</v>
      </c>
      <c r="N77" s="42">
        <v>2.714012713017026E-2</v>
      </c>
      <c r="O77" s="47">
        <v>1.2105251633029727E-2</v>
      </c>
      <c r="P77" s="39"/>
    </row>
    <row r="78" spans="1:16">
      <c r="A78" s="40">
        <f t="shared" si="1"/>
        <v>1965</v>
      </c>
      <c r="B78" s="41">
        <v>0.78616515275906107</v>
      </c>
      <c r="C78" s="41">
        <v>0.21383484724093896</v>
      </c>
      <c r="D78" s="42">
        <v>4.4308852008107302E-2</v>
      </c>
      <c r="E78" s="42">
        <v>7.4625587546253036E-2</v>
      </c>
      <c r="F78" s="42">
        <v>6.7510494218236794E-2</v>
      </c>
      <c r="G78" s="43">
        <v>2.7389913468341825E-2</v>
      </c>
      <c r="H78" s="44">
        <v>0.70332628152313337</v>
      </c>
      <c r="I78" s="45">
        <v>0.29667371847686669</v>
      </c>
      <c r="J78" s="46">
        <v>0.35039405535581569</v>
      </c>
      <c r="K78" s="41">
        <v>9.5306258536375171E-2</v>
      </c>
      <c r="L78" s="42">
        <v>1.9748469248216056E-2</v>
      </c>
      <c r="M78" s="42">
        <v>3.3260647793754143E-2</v>
      </c>
      <c r="N78" s="42">
        <v>3.0089448464085074E-2</v>
      </c>
      <c r="O78" s="47">
        <v>1.2207693030319896E-2</v>
      </c>
      <c r="P78" s="39"/>
    </row>
    <row r="79" spans="1:16">
      <c r="A79" s="40">
        <f t="shared" si="1"/>
        <v>1966</v>
      </c>
      <c r="B79" s="41">
        <v>0.783345392789082</v>
      </c>
      <c r="C79" s="41">
        <v>0.21665460721091789</v>
      </c>
      <c r="D79" s="42">
        <v>3.8286836216356694E-2</v>
      </c>
      <c r="E79" s="42">
        <v>7.5669739737912592E-2</v>
      </c>
      <c r="F79" s="42">
        <v>7.4139714823808656E-2</v>
      </c>
      <c r="G79" s="43">
        <v>2.8558316432839966E-2</v>
      </c>
      <c r="H79" s="44">
        <v>0.70034523021782924</v>
      </c>
      <c r="I79" s="45">
        <v>0.29965476978217076</v>
      </c>
      <c r="J79" s="46">
        <v>0.34892964860391251</v>
      </c>
      <c r="K79" s="41">
        <v>9.6505598498974055E-2</v>
      </c>
      <c r="L79" s="42">
        <v>1.7054306350820593E-2</v>
      </c>
      <c r="M79" s="42">
        <v>3.3705969218368215E-2</v>
      </c>
      <c r="N79" s="42">
        <v>3.3024442192680754E-2</v>
      </c>
      <c r="O79" s="47">
        <v>1.2720880737104498E-2</v>
      </c>
      <c r="P79" s="39"/>
    </row>
    <row r="80" spans="1:16">
      <c r="A80" s="40">
        <f t="shared" si="1"/>
        <v>1967</v>
      </c>
      <c r="B80" s="41">
        <v>0.78111227283996409</v>
      </c>
      <c r="C80" s="41">
        <v>0.21888772716003588</v>
      </c>
      <c r="D80" s="42">
        <v>4.0345164949775462E-2</v>
      </c>
      <c r="E80" s="42">
        <v>7.5258632545837381E-2</v>
      </c>
      <c r="F80" s="42">
        <v>7.6133950076068727E-2</v>
      </c>
      <c r="G80" s="43">
        <v>2.71499795883543E-2</v>
      </c>
      <c r="H80" s="44">
        <v>0.69795614807069806</v>
      </c>
      <c r="I80" s="45">
        <v>0.30204385192930194</v>
      </c>
      <c r="J80" s="46">
        <v>0.34953499946171135</v>
      </c>
      <c r="K80" s="41">
        <v>9.7948687090637573E-2</v>
      </c>
      <c r="L80" s="42">
        <v>1.8053803146288138E-2</v>
      </c>
      <c r="M80" s="42">
        <v>3.3677010336499898E-2</v>
      </c>
      <c r="N80" s="42">
        <v>3.4068700651831721E-2</v>
      </c>
      <c r="O80" s="47">
        <v>1.2149172956017808E-2</v>
      </c>
      <c r="P80" s="39"/>
    </row>
    <row r="81" spans="1:17">
      <c r="A81" s="40">
        <f t="shared" si="1"/>
        <v>1968</v>
      </c>
      <c r="B81" s="41">
        <v>0.78587688864596816</v>
      </c>
      <c r="C81" s="41">
        <v>0.21412311135403161</v>
      </c>
      <c r="D81" s="42">
        <v>3.68411877366829E-2</v>
      </c>
      <c r="E81" s="42">
        <v>7.6380470411337067E-2</v>
      </c>
      <c r="F81" s="42">
        <v>6.9008759305039163E-2</v>
      </c>
      <c r="G81" s="43">
        <v>3.1892693900972498E-2</v>
      </c>
      <c r="H81" s="44">
        <v>0.70389165816534749</v>
      </c>
      <c r="I81" s="45">
        <v>0.29610834183465251</v>
      </c>
      <c r="J81" s="46">
        <v>0.35704559897552457</v>
      </c>
      <c r="K81" s="41">
        <v>9.7282049710898294E-2</v>
      </c>
      <c r="L81" s="42">
        <v>1.6737970199222223E-2</v>
      </c>
      <c r="M81" s="42">
        <v>3.4701759527545673E-2</v>
      </c>
      <c r="N81" s="42">
        <v>3.1352587353825755E-2</v>
      </c>
      <c r="O81" s="47">
        <v>1.4489732630304657E-2</v>
      </c>
      <c r="P81" s="39"/>
    </row>
    <row r="82" spans="1:17">
      <c r="A82" s="56">
        <f t="shared" si="1"/>
        <v>1969</v>
      </c>
      <c r="B82" s="57">
        <v>0.76367530560133234</v>
      </c>
      <c r="C82" s="57">
        <v>0.23632469439866768</v>
      </c>
      <c r="D82" s="58">
        <v>4.1235138853968373E-2</v>
      </c>
      <c r="E82" s="58">
        <v>8.137948821287723E-2</v>
      </c>
      <c r="F82" s="58">
        <v>8.154314613701058E-2</v>
      </c>
      <c r="G82" s="59">
        <v>3.2166921194811501E-2</v>
      </c>
      <c r="H82" s="60">
        <v>0.68537845149905152</v>
      </c>
      <c r="I82" s="61">
        <v>0.31462154850094853</v>
      </c>
      <c r="J82" s="62">
        <v>0.35901879378820795</v>
      </c>
      <c r="K82" s="57">
        <v>0.11110089078835406</v>
      </c>
      <c r="L82" s="58">
        <v>1.9385450471498349E-2</v>
      </c>
      <c r="M82" s="58">
        <v>3.8258099329639889E-2</v>
      </c>
      <c r="N82" s="58">
        <v>3.8335038141311915E-2</v>
      </c>
      <c r="O82" s="63">
        <v>1.512230284590391E-2</v>
      </c>
      <c r="P82" s="39"/>
    </row>
    <row r="83" spans="1:17">
      <c r="A83" s="40">
        <f t="shared" si="1"/>
        <v>1970</v>
      </c>
      <c r="B83" s="41">
        <v>0.7655362488763362</v>
      </c>
      <c r="C83" s="41">
        <v>0.23446375112366377</v>
      </c>
      <c r="D83" s="42">
        <v>4.9920335799659446E-2</v>
      </c>
      <c r="E83" s="42">
        <v>8.8433691451286531E-2</v>
      </c>
      <c r="F83" s="42">
        <v>6.3761873874773403E-2</v>
      </c>
      <c r="G83" s="43">
        <v>3.2347849997944413E-2</v>
      </c>
      <c r="H83" s="44">
        <v>0.68472658643594198</v>
      </c>
      <c r="I83" s="45">
        <v>0.31527341356405797</v>
      </c>
      <c r="J83" s="46">
        <v>0.36759813521636886</v>
      </c>
      <c r="K83" s="41">
        <v>0.11258570422419852</v>
      </c>
      <c r="L83" s="42">
        <v>2.397093851044288E-2</v>
      </c>
      <c r="M83" s="42">
        <v>4.2464429496981246E-2</v>
      </c>
      <c r="N83" s="42">
        <v>3.0617421407113897E-2</v>
      </c>
      <c r="O83" s="47">
        <v>1.5532914809660497E-2</v>
      </c>
      <c r="P83" s="39"/>
    </row>
    <row r="84" spans="1:17">
      <c r="A84" s="40">
        <v>1971</v>
      </c>
      <c r="B84" s="41">
        <v>0.76279081739181187</v>
      </c>
      <c r="C84" s="41">
        <v>0.23720918260818805</v>
      </c>
      <c r="D84" s="42">
        <v>4.5316192076278641E-2</v>
      </c>
      <c r="E84" s="42">
        <v>9.588073207964487E-2</v>
      </c>
      <c r="F84" s="42">
        <v>6.4310616556486122E-2</v>
      </c>
      <c r="G84" s="43">
        <v>3.1701641895778399E-2</v>
      </c>
      <c r="H84" s="44">
        <v>0.68113421431783794</v>
      </c>
      <c r="I84" s="45">
        <v>0.31886578568216206</v>
      </c>
      <c r="J84" s="46">
        <v>0.37410200787002795</v>
      </c>
      <c r="K84" s="41">
        <v>0.11633652303571089</v>
      </c>
      <c r="L84" s="42">
        <v>2.2224806668132379E-2</v>
      </c>
      <c r="M84" s="42">
        <v>4.7023605383307777E-2</v>
      </c>
      <c r="N84" s="42">
        <v>3.1540404305605341E-2</v>
      </c>
      <c r="O84" s="47">
        <v>1.5547706678665381E-2</v>
      </c>
      <c r="P84" s="39"/>
    </row>
    <row r="85" spans="1:17">
      <c r="A85" s="40">
        <v>1972</v>
      </c>
      <c r="B85" s="41">
        <v>0.77015911545835147</v>
      </c>
      <c r="C85" s="41">
        <v>0.22984088454164861</v>
      </c>
      <c r="D85" s="42">
        <v>4.647251888353067E-2</v>
      </c>
      <c r="E85" s="42">
        <v>9.7399133032940677E-2</v>
      </c>
      <c r="F85" s="42">
        <v>5.3659896373536221E-2</v>
      </c>
      <c r="G85" s="43">
        <v>3.2309336251641022E-2</v>
      </c>
      <c r="H85" s="44">
        <v>0.68717547769875975</v>
      </c>
      <c r="I85" s="45">
        <v>0.31282452230124019</v>
      </c>
      <c r="J85" s="46">
        <v>0.37684410901179521</v>
      </c>
      <c r="K85" s="41">
        <v>0.11246271271882956</v>
      </c>
      <c r="L85" s="42">
        <v>2.2739320512716831E-2</v>
      </c>
      <c r="M85" s="42">
        <v>4.7658060223666504E-2</v>
      </c>
      <c r="N85" s="42">
        <v>2.6256153348929685E-2</v>
      </c>
      <c r="O85" s="47">
        <v>1.5809178633516524E-2</v>
      </c>
      <c r="P85" s="39"/>
    </row>
    <row r="86" spans="1:17">
      <c r="A86" s="40">
        <v>1973</v>
      </c>
      <c r="B86" s="41">
        <v>0.75846770090977167</v>
      </c>
      <c r="C86" s="41">
        <v>0.2415322990902283</v>
      </c>
      <c r="D86" s="42">
        <v>4.6122797107984809E-2</v>
      </c>
      <c r="E86" s="42">
        <v>9.6007860875423887E-2</v>
      </c>
      <c r="F86" s="42">
        <v>6.7811317310808819E-2</v>
      </c>
      <c r="G86" s="43">
        <v>3.1590323796010775E-2</v>
      </c>
      <c r="H86" s="44">
        <v>0.67840116555021335</v>
      </c>
      <c r="I86" s="45">
        <v>0.32159883444978671</v>
      </c>
      <c r="J86" s="46">
        <v>0.38093274608743261</v>
      </c>
      <c r="K86" s="41">
        <v>0.12130715896127146</v>
      </c>
      <c r="L86" s="42">
        <v>2.3164709240094932E-2</v>
      </c>
      <c r="M86" s="42">
        <v>4.8218978930002085E-2</v>
      </c>
      <c r="N86" s="42">
        <v>3.4057549567408162E-2</v>
      </c>
      <c r="O86" s="47">
        <v>1.5865921223766268E-2</v>
      </c>
      <c r="P86" s="39"/>
    </row>
    <row r="87" spans="1:17">
      <c r="A87" s="40">
        <v>1974</v>
      </c>
      <c r="B87" s="41">
        <v>0.76892977429400011</v>
      </c>
      <c r="C87" s="41">
        <v>0.23107022570599994</v>
      </c>
      <c r="D87" s="42">
        <v>6.2472398438127935E-2</v>
      </c>
      <c r="E87" s="42">
        <v>0.11148448396227487</v>
      </c>
      <c r="F87" s="42">
        <v>2.4821193280240319E-2</v>
      </c>
      <c r="G87" s="43">
        <v>3.229215002535684E-2</v>
      </c>
      <c r="H87" s="44">
        <v>0.68327000947265115</v>
      </c>
      <c r="I87" s="45">
        <v>0.31672999052734885</v>
      </c>
      <c r="J87" s="46">
        <v>0.39522157767686078</v>
      </c>
      <c r="K87" s="41">
        <v>0.11876759388270992</v>
      </c>
      <c r="L87" s="42">
        <v>3.2110136318552793E-2</v>
      </c>
      <c r="M87" s="42">
        <v>5.7301817553515905E-2</v>
      </c>
      <c r="N87" s="42">
        <v>1.2757824571230704E-2</v>
      </c>
      <c r="O87" s="47">
        <v>1.6597815439410531E-2</v>
      </c>
      <c r="P87" s="39"/>
    </row>
    <row r="88" spans="1:17">
      <c r="A88" s="40">
        <v>1975</v>
      </c>
      <c r="B88" s="41">
        <v>0.81952579714829432</v>
      </c>
      <c r="C88" s="41">
        <v>0.18047420285170562</v>
      </c>
      <c r="D88" s="42">
        <v>4.2871634081964469E-2</v>
      </c>
      <c r="E88" s="42">
        <v>0.10787379121385994</v>
      </c>
      <c r="F88" s="42">
        <v>-2.0882596568310217E-3</v>
      </c>
      <c r="G88" s="43">
        <v>3.1817037212712215E-2</v>
      </c>
      <c r="H88" s="44">
        <v>0.71869478355917416</v>
      </c>
      <c r="I88" s="45">
        <v>0.2813052164408259</v>
      </c>
      <c r="J88" s="46">
        <v>0.41533364224934033</v>
      </c>
      <c r="K88" s="41">
        <v>9.1463878578652735E-2</v>
      </c>
      <c r="L88" s="42">
        <v>2.1727237866584488E-2</v>
      </c>
      <c r="M88" s="42">
        <v>5.4670169949500767E-2</v>
      </c>
      <c r="N88" s="42">
        <v>-1.0583248169270774E-3</v>
      </c>
      <c r="O88" s="47">
        <v>1.612479557949455E-2</v>
      </c>
      <c r="P88" s="39"/>
    </row>
    <row r="89" spans="1:17">
      <c r="A89" s="40">
        <v>1976</v>
      </c>
      <c r="B89" s="41">
        <v>0.82781983681013027</v>
      </c>
      <c r="C89" s="41">
        <v>0.17218016318986973</v>
      </c>
      <c r="D89" s="42">
        <v>4.9972592434518091E-2</v>
      </c>
      <c r="E89" s="42">
        <v>9.863928344615179E-2</v>
      </c>
      <c r="F89" s="42">
        <v>-6.8881297246945064E-3</v>
      </c>
      <c r="G89" s="43">
        <v>3.0456417033894342E-2</v>
      </c>
      <c r="H89" s="44">
        <v>0.72246373062570268</v>
      </c>
      <c r="I89" s="45">
        <v>0.27753626937429726</v>
      </c>
      <c r="J89" s="46">
        <v>0.41857153122888963</v>
      </c>
      <c r="K89" s="41">
        <v>8.705966123176373E-2</v>
      </c>
      <c r="L89" s="42">
        <v>2.5267701503015608E-2</v>
      </c>
      <c r="M89" s="42">
        <v>4.9875098512342113E-2</v>
      </c>
      <c r="N89" s="42">
        <v>-3.4828532465209553E-3</v>
      </c>
      <c r="O89" s="47">
        <v>1.539971446292695E-2</v>
      </c>
      <c r="P89" s="39"/>
    </row>
    <row r="90" spans="1:17">
      <c r="A90" s="40">
        <v>1977</v>
      </c>
      <c r="B90" s="41">
        <v>0.82585007439605429</v>
      </c>
      <c r="C90" s="41">
        <v>0.17414992560394557</v>
      </c>
      <c r="D90" s="42">
        <v>4.7226542207346706E-2</v>
      </c>
      <c r="E90" s="42">
        <v>9.2358773333249461E-2</v>
      </c>
      <c r="F90" s="42">
        <v>5.6156591351170472E-3</v>
      </c>
      <c r="G90" s="43">
        <v>2.8948950928232364E-2</v>
      </c>
      <c r="H90" s="44">
        <v>0.7201310923633748</v>
      </c>
      <c r="I90" s="45">
        <v>0.27986890763662514</v>
      </c>
      <c r="J90" s="46">
        <v>0.42177212211219434</v>
      </c>
      <c r="K90" s="41">
        <v>8.8940578883367136E-2</v>
      </c>
      <c r="L90" s="42">
        <v>2.4119194929394926E-2</v>
      </c>
      <c r="M90" s="42">
        <v>4.7168798589660672E-2</v>
      </c>
      <c r="N90" s="42">
        <v>2.8679884447660262E-3</v>
      </c>
      <c r="O90" s="47">
        <v>1.4784596919545518E-2</v>
      </c>
      <c r="P90" s="39"/>
    </row>
    <row r="91" spans="1:17">
      <c r="A91" s="40">
        <v>1978</v>
      </c>
      <c r="B91" s="41">
        <v>0.84428650050487231</v>
      </c>
      <c r="C91" s="41">
        <v>0.15571349949512758</v>
      </c>
      <c r="D91" s="42">
        <v>4.1472892313310104E-2</v>
      </c>
      <c r="E91" s="42">
        <v>9.0174195688920086E-2</v>
      </c>
      <c r="F91" s="42">
        <v>-6.5812713621869251E-3</v>
      </c>
      <c r="G91" s="43">
        <v>3.0647682855084291E-2</v>
      </c>
      <c r="H91" s="44">
        <v>0.73341777001879938</v>
      </c>
      <c r="I91" s="45">
        <v>0.26658222998120062</v>
      </c>
      <c r="J91" s="46">
        <v>0.42001330526433678</v>
      </c>
      <c r="K91" s="41">
        <v>7.7463919603257644E-2</v>
      </c>
      <c r="L91" s="42">
        <v>2.0631819375258102E-2</v>
      </c>
      <c r="M91" s="42">
        <v>4.4859608625991365E-2</v>
      </c>
      <c r="N91" s="42">
        <v>-3.2740326133613249E-3</v>
      </c>
      <c r="O91" s="47">
        <v>1.5246524215369489E-2</v>
      </c>
      <c r="P91" s="39"/>
    </row>
    <row r="92" spans="1:17" ht="12.75" customHeight="1">
      <c r="A92" s="40">
        <v>1979</v>
      </c>
      <c r="B92" s="41">
        <v>0.84871213997397754</v>
      </c>
      <c r="C92" s="41">
        <v>0.15128786002602237</v>
      </c>
      <c r="D92" s="42">
        <v>4.3750127062572072E-2</v>
      </c>
      <c r="E92" s="42">
        <v>8.695446262234964E-2</v>
      </c>
      <c r="F92" s="42">
        <v>-1.1186184555844672E-2</v>
      </c>
      <c r="G92" s="43">
        <v>3.1769454896945333E-2</v>
      </c>
      <c r="H92" s="44">
        <v>0.73605671402318862</v>
      </c>
      <c r="I92" s="45">
        <v>0.26394328597681138</v>
      </c>
      <c r="J92" s="46">
        <v>0.41925826329675486</v>
      </c>
      <c r="K92" s="41">
        <v>7.4735216411936173E-2</v>
      </c>
      <c r="L92" s="42">
        <v>2.1612277505337354E-2</v>
      </c>
      <c r="M92" s="42">
        <v>4.2954937567013809E-2</v>
      </c>
      <c r="N92" s="42">
        <v>-5.5259022334053281E-3</v>
      </c>
      <c r="O92" s="47">
        <v>1.5693903572990341E-2</v>
      </c>
      <c r="P92" s="39"/>
    </row>
    <row r="93" spans="1:17">
      <c r="A93" s="48">
        <v>1980</v>
      </c>
      <c r="B93" s="49">
        <v>0.86437137849975287</v>
      </c>
      <c r="C93" s="49">
        <v>0.13562862150024718</v>
      </c>
      <c r="D93" s="50">
        <v>4.7717016057575189E-2</v>
      </c>
      <c r="E93" s="50">
        <v>8.4242878235813459E-2</v>
      </c>
      <c r="F93" s="50">
        <v>-2.8177474825577208E-2</v>
      </c>
      <c r="G93" s="51">
        <v>3.1846202032435739E-2</v>
      </c>
      <c r="H93" s="52">
        <v>0.74417767036055649</v>
      </c>
      <c r="I93" s="53">
        <v>0.25582232963944357</v>
      </c>
      <c r="J93" s="54">
        <v>0.42856771057053722</v>
      </c>
      <c r="K93" s="49">
        <v>6.7246613261403229E-2</v>
      </c>
      <c r="L93" s="50">
        <v>2.3658780051864486E-2</v>
      </c>
      <c r="M93" s="50">
        <v>4.176882571014634E-2</v>
      </c>
      <c r="N93" s="50">
        <v>-1.3970795627935087E-2</v>
      </c>
      <c r="O93" s="55">
        <v>1.578980312732749E-2</v>
      </c>
      <c r="P93" s="39"/>
    </row>
    <row r="94" spans="1:17">
      <c r="A94" s="40">
        <v>1981</v>
      </c>
      <c r="B94" s="41">
        <v>0.87569692214404582</v>
      </c>
      <c r="C94" s="41">
        <v>0.12430307785595421</v>
      </c>
      <c r="D94" s="42">
        <v>4.9014869527307589E-2</v>
      </c>
      <c r="E94" s="42">
        <v>9.6963687752971692E-2</v>
      </c>
      <c r="F94" s="42">
        <v>-5.3881066222804072E-2</v>
      </c>
      <c r="G94" s="43">
        <v>3.2205586798479006E-2</v>
      </c>
      <c r="H94" s="44">
        <v>0.74983465408274952</v>
      </c>
      <c r="I94" s="45">
        <v>0.25016534591725048</v>
      </c>
      <c r="J94" s="46">
        <v>0.43318374162220202</v>
      </c>
      <c r="K94" s="41">
        <v>6.1489393189783116E-2</v>
      </c>
      <c r="L94" s="42">
        <v>2.4246339161473687E-2</v>
      </c>
      <c r="M94" s="42">
        <v>4.7965331383692994E-2</v>
      </c>
      <c r="N94" s="42">
        <v>-2.6653515935446657E-2</v>
      </c>
      <c r="O94" s="47">
        <v>1.5931238580063092E-2</v>
      </c>
      <c r="P94" s="39"/>
    </row>
    <row r="95" spans="1:17">
      <c r="A95" s="40">
        <v>1982</v>
      </c>
      <c r="B95" s="41">
        <v>0.88250998010135107</v>
      </c>
      <c r="C95" s="41">
        <v>0.11749001989864888</v>
      </c>
      <c r="D95" s="42">
        <v>5.136086713693281E-2</v>
      </c>
      <c r="E95" s="42">
        <v>0.10095439165428088</v>
      </c>
      <c r="F95" s="42">
        <v>-6.7366567065114569E-2</v>
      </c>
      <c r="G95" s="43">
        <v>3.254132817254974E-2</v>
      </c>
      <c r="H95" s="44">
        <v>0.75225154445808773</v>
      </c>
      <c r="I95" s="45">
        <v>0.24774845554191224</v>
      </c>
      <c r="J95" s="46">
        <v>0.43294656529966685</v>
      </c>
      <c r="K95" s="41">
        <v>5.7638895558175765E-2</v>
      </c>
      <c r="L95" s="42">
        <v>2.519689467443061E-2</v>
      </c>
      <c r="M95" s="42">
        <v>4.9526756755338533E-2</v>
      </c>
      <c r="N95" s="42">
        <v>-3.3049058350049995E-2</v>
      </c>
      <c r="O95" s="47">
        <v>1.5964302478456614E-2</v>
      </c>
      <c r="P95" s="39"/>
      <c r="Q95" s="64"/>
    </row>
    <row r="96" spans="1:17">
      <c r="A96" s="40">
        <v>1983</v>
      </c>
      <c r="B96" s="41">
        <v>0.87254227749394786</v>
      </c>
      <c r="C96" s="41">
        <v>0.12745772250605214</v>
      </c>
      <c r="D96" s="42">
        <v>4.5160788589650717E-2</v>
      </c>
      <c r="E96" s="42">
        <v>0.107936966254755</v>
      </c>
      <c r="F96" s="42">
        <v>-5.7454120706622057E-2</v>
      </c>
      <c r="G96" s="43">
        <v>3.1814088368268462E-2</v>
      </c>
      <c r="H96" s="44">
        <v>0.74307379380848926</v>
      </c>
      <c r="I96" s="45">
        <v>0.2569262061915108</v>
      </c>
      <c r="J96" s="46">
        <v>0.43210203008840953</v>
      </c>
      <c r="K96" s="41">
        <v>6.3119853405260704E-2</v>
      </c>
      <c r="L96" s="42">
        <v>2.236461078542628E-2</v>
      </c>
      <c r="M96" s="42">
        <v>5.3452747727272501E-2</v>
      </c>
      <c r="N96" s="42">
        <v>-2.8452537870806056E-2</v>
      </c>
      <c r="O96" s="47">
        <v>1.5755032763367975E-2</v>
      </c>
      <c r="P96" s="39"/>
      <c r="Q96" s="64"/>
    </row>
    <row r="97" spans="1:17">
      <c r="A97" s="40">
        <v>1984</v>
      </c>
      <c r="B97" s="41">
        <v>0.84754150926274519</v>
      </c>
      <c r="C97" s="41">
        <v>0.1524584907372549</v>
      </c>
      <c r="D97" s="42">
        <v>4.3730103213936965E-2</v>
      </c>
      <c r="E97" s="42">
        <v>0.10841825362537195</v>
      </c>
      <c r="F97" s="42">
        <v>-3.1326764588463014E-2</v>
      </c>
      <c r="G97" s="43">
        <v>3.1636898486409E-2</v>
      </c>
      <c r="H97" s="44">
        <v>0.72358768365234127</v>
      </c>
      <c r="I97" s="45">
        <v>0.27641231634765873</v>
      </c>
      <c r="J97" s="46">
        <v>0.42491929312768856</v>
      </c>
      <c r="K97" s="41">
        <v>7.6435848164818854E-2</v>
      </c>
      <c r="L97" s="42">
        <v>2.1924312075559296E-2</v>
      </c>
      <c r="M97" s="42">
        <v>5.4356048865035256E-2</v>
      </c>
      <c r="N97" s="42">
        <v>-1.5705834486485992E-2</v>
      </c>
      <c r="O97" s="47">
        <v>1.5861321710710297E-2</v>
      </c>
      <c r="P97" s="39"/>
      <c r="Q97" s="64"/>
    </row>
    <row r="98" spans="1:17">
      <c r="A98" s="40">
        <v>1985</v>
      </c>
      <c r="B98" s="41">
        <v>0.83092403745810839</v>
      </c>
      <c r="C98" s="41">
        <v>0.16907596254189175</v>
      </c>
      <c r="D98" s="42">
        <v>4.4789034989001254E-2</v>
      </c>
      <c r="E98" s="42">
        <v>0.10825668478366629</v>
      </c>
      <c r="F98" s="42">
        <v>-1.3519644301495513E-2</v>
      </c>
      <c r="G98" s="43">
        <v>2.9549887070719726E-2</v>
      </c>
      <c r="H98" s="44">
        <v>0.70996190295904338</v>
      </c>
      <c r="I98" s="45">
        <v>0.29003809704095662</v>
      </c>
      <c r="J98" s="46">
        <v>0.4173915361790716</v>
      </c>
      <c r="K98" s="41">
        <v>8.4930598412100031E-2</v>
      </c>
      <c r="L98" s="42">
        <v>2.2498523661953783E-2</v>
      </c>
      <c r="M98" s="42">
        <v>5.4379728984294856E-2</v>
      </c>
      <c r="N98" s="42">
        <v>-6.791216584440595E-3</v>
      </c>
      <c r="O98" s="47">
        <v>1.4843562350291994E-2</v>
      </c>
      <c r="P98" s="39"/>
      <c r="Q98" s="64"/>
    </row>
    <row r="99" spans="1:17">
      <c r="A99" s="40">
        <v>1986</v>
      </c>
      <c r="B99" s="41">
        <v>0.7842907748622997</v>
      </c>
      <c r="C99" s="41">
        <v>0.21570922513770036</v>
      </c>
      <c r="D99" s="42">
        <v>4.7419283314701771E-2</v>
      </c>
      <c r="E99" s="42">
        <v>9.506881679393106E-2</v>
      </c>
      <c r="F99" s="42">
        <v>4.6274488877744421E-2</v>
      </c>
      <c r="G99" s="43">
        <v>2.6946636151323099E-2</v>
      </c>
      <c r="H99" s="44">
        <v>0.67353200900368004</v>
      </c>
      <c r="I99" s="45">
        <v>0.32646799099631996</v>
      </c>
      <c r="J99" s="46">
        <v>0.40330643422303042</v>
      </c>
      <c r="K99" s="41">
        <v>0.11092431685757508</v>
      </c>
      <c r="L99" s="42">
        <v>2.4384453674623115E-2</v>
      </c>
      <c r="M99" s="42">
        <v>4.8887309064287648E-2</v>
      </c>
      <c r="N99" s="42">
        <v>2.3795765171473637E-2</v>
      </c>
      <c r="O99" s="47">
        <v>1.3856788947190673E-2</v>
      </c>
      <c r="P99" s="39"/>
      <c r="Q99" s="64"/>
    </row>
    <row r="100" spans="1:17">
      <c r="A100" s="40">
        <v>1987</v>
      </c>
      <c r="B100" s="41">
        <v>0.77883799959653766</v>
      </c>
      <c r="C100" s="41">
        <v>0.22116200040346229</v>
      </c>
      <c r="D100" s="42">
        <v>4.9074624305112918E-2</v>
      </c>
      <c r="E100" s="42">
        <v>9.6611850105704417E-2</v>
      </c>
      <c r="F100" s="42">
        <v>4.8659723176549464E-2</v>
      </c>
      <c r="G100" s="43">
        <v>2.68158028160955E-2</v>
      </c>
      <c r="H100" s="44">
        <v>0.6682665136940058</v>
      </c>
      <c r="I100" s="45">
        <v>0.33173348630599425</v>
      </c>
      <c r="J100" s="46">
        <v>0.40269933187843809</v>
      </c>
      <c r="K100" s="41">
        <v>0.11435213721660974</v>
      </c>
      <c r="L100" s="42">
        <v>2.5374106592246176E-2</v>
      </c>
      <c r="M100" s="42">
        <v>4.9953299029145019E-2</v>
      </c>
      <c r="N100" s="42">
        <v>2.5159581354193248E-2</v>
      </c>
      <c r="O100" s="47">
        <v>1.38651502410253E-2</v>
      </c>
      <c r="P100" s="39"/>
      <c r="Q100" s="64"/>
    </row>
    <row r="101" spans="1:17">
      <c r="A101" s="40">
        <v>1988</v>
      </c>
      <c r="B101" s="41">
        <v>0.75776267037854628</v>
      </c>
      <c r="C101" s="41">
        <v>0.24223732962145364</v>
      </c>
      <c r="D101" s="42">
        <v>5.135204678418355E-2</v>
      </c>
      <c r="E101" s="42">
        <v>8.9260651841245986E-2</v>
      </c>
      <c r="F101" s="42">
        <v>7.6137309661435809E-2</v>
      </c>
      <c r="G101" s="43">
        <v>2.5487321334588319E-2</v>
      </c>
      <c r="H101" s="44">
        <v>0.65243105111035415</v>
      </c>
      <c r="I101" s="45">
        <v>0.3475689488896459</v>
      </c>
      <c r="J101" s="46">
        <v>0.39572847653005511</v>
      </c>
      <c r="K101" s="41">
        <v>0.12650426466893508</v>
      </c>
      <c r="L101" s="42">
        <v>2.6817720158282966E-2</v>
      </c>
      <c r="M101" s="42">
        <v>4.6614834892262584E-2</v>
      </c>
      <c r="N101" s="42">
        <v>3.9761395932007983E-2</v>
      </c>
      <c r="O101" s="47">
        <v>1.3310313686381563E-2</v>
      </c>
      <c r="P101" s="39"/>
      <c r="Q101" s="64"/>
    </row>
    <row r="102" spans="1:17">
      <c r="A102" s="56">
        <v>1989</v>
      </c>
      <c r="B102" s="57">
        <v>0.75007893733216036</v>
      </c>
      <c r="C102" s="57">
        <v>0.24992106266783973</v>
      </c>
      <c r="D102" s="58">
        <v>5.3088978019674382E-2</v>
      </c>
      <c r="E102" s="58">
        <v>0.10120903897839233</v>
      </c>
      <c r="F102" s="58">
        <v>7.0613087811877515E-2</v>
      </c>
      <c r="G102" s="59">
        <v>2.5009957857895511E-2</v>
      </c>
      <c r="H102" s="60">
        <v>0.64644004958330425</v>
      </c>
      <c r="I102" s="61">
        <v>0.35355995041669575</v>
      </c>
      <c r="J102" s="62">
        <v>0.39272877144732771</v>
      </c>
      <c r="K102" s="57">
        <v>0.1308544834620341</v>
      </c>
      <c r="L102" s="58">
        <v>2.7796499911352676E-2</v>
      </c>
      <c r="M102" s="58">
        <v>5.299135805455512E-2</v>
      </c>
      <c r="N102" s="58">
        <v>3.6971830355743411E-2</v>
      </c>
      <c r="O102" s="63">
        <v>1.3094795140382901E-2</v>
      </c>
      <c r="P102" s="39"/>
      <c r="Q102" s="64"/>
    </row>
    <row r="103" spans="1:17">
      <c r="A103" s="40">
        <v>1990</v>
      </c>
      <c r="B103" s="41">
        <v>0.76597459591845496</v>
      </c>
      <c r="C103" s="41">
        <v>0.23402540408154496</v>
      </c>
      <c r="D103" s="42">
        <v>4.935337007011114E-2</v>
      </c>
      <c r="E103" s="42">
        <v>0.1013037260268017</v>
      </c>
      <c r="F103" s="42">
        <v>5.847353933497372E-2</v>
      </c>
      <c r="G103" s="43">
        <v>2.4894768649658398E-2</v>
      </c>
      <c r="H103" s="44">
        <v>0.65859948575751681</v>
      </c>
      <c r="I103" s="45">
        <v>0.34140051424248319</v>
      </c>
      <c r="J103" s="46">
        <v>0.40057666474083703</v>
      </c>
      <c r="K103" s="41">
        <v>0.12238671664979341</v>
      </c>
      <c r="L103" s="42">
        <v>2.5810005294888458E-2</v>
      </c>
      <c r="M103" s="42">
        <v>5.2978139110446236E-2</v>
      </c>
      <c r="N103" s="42">
        <v>3.0579519852495896E-2</v>
      </c>
      <c r="O103" s="47">
        <v>1.3019052391962816E-2</v>
      </c>
      <c r="P103" s="39"/>
      <c r="Q103" s="64"/>
    </row>
    <row r="104" spans="1:17">
      <c r="A104" s="40">
        <v>1991</v>
      </c>
      <c r="B104" s="41">
        <v>0.77804409131703534</v>
      </c>
      <c r="C104" s="41">
        <v>0.22195590868296455</v>
      </c>
      <c r="D104" s="42">
        <v>4.4047216281352913E-2</v>
      </c>
      <c r="E104" s="42">
        <v>0.10967800342016761</v>
      </c>
      <c r="F104" s="42">
        <v>4.2052162715073747E-2</v>
      </c>
      <c r="G104" s="43">
        <v>2.6178526266370301E-2</v>
      </c>
      <c r="H104" s="44">
        <v>0.66502436383607899</v>
      </c>
      <c r="I104" s="45">
        <v>0.33497563616392101</v>
      </c>
      <c r="J104" s="46">
        <v>0.40464942656303249</v>
      </c>
      <c r="K104" s="41">
        <v>0.11543604298672208</v>
      </c>
      <c r="L104" s="42">
        <v>2.290831716204703E-2</v>
      </c>
      <c r="M104" s="42">
        <v>5.7041935908057464E-2</v>
      </c>
      <c r="N104" s="42">
        <v>2.1870718791251815E-2</v>
      </c>
      <c r="O104" s="47">
        <v>1.3615071125365783E-2</v>
      </c>
      <c r="P104" s="39"/>
      <c r="Q104" s="64"/>
    </row>
    <row r="105" spans="1:17">
      <c r="A105" s="40">
        <v>1992</v>
      </c>
      <c r="B105" s="41">
        <v>0.7792343966748031</v>
      </c>
      <c r="C105" s="41">
        <v>0.22076560332519687</v>
      </c>
      <c r="D105" s="42">
        <v>3.4108412289448171E-2</v>
      </c>
      <c r="E105" s="42">
        <v>0.10928430819054846</v>
      </c>
      <c r="F105" s="42">
        <v>5.1850443402848959E-2</v>
      </c>
      <c r="G105" s="43">
        <v>2.5522439442351285E-2</v>
      </c>
      <c r="H105" s="44">
        <v>0.66680489740533533</v>
      </c>
      <c r="I105" s="45">
        <v>0.33319510259466467</v>
      </c>
      <c r="J105" s="46">
        <v>0.40442311008040266</v>
      </c>
      <c r="K105" s="41">
        <v>0.11457747794058537</v>
      </c>
      <c r="L105" s="42">
        <v>1.7702286034685894E-2</v>
      </c>
      <c r="M105" s="42">
        <v>5.6718620212361529E-2</v>
      </c>
      <c r="N105" s="42">
        <v>2.6910410615227569E-2</v>
      </c>
      <c r="O105" s="47">
        <v>1.3246161078310375E-2</v>
      </c>
      <c r="P105" s="39"/>
      <c r="Q105" s="64"/>
    </row>
    <row r="106" spans="1:17">
      <c r="A106" s="40">
        <v>1993</v>
      </c>
      <c r="B106" s="41">
        <v>0.7915034033005568</v>
      </c>
      <c r="C106" s="41">
        <v>0.20849659669944315</v>
      </c>
      <c r="D106" s="42">
        <v>3.515740546801932E-2</v>
      </c>
      <c r="E106" s="42">
        <v>0.1093030493625078</v>
      </c>
      <c r="F106" s="42">
        <v>3.8600403101120055E-2</v>
      </c>
      <c r="G106" s="43">
        <v>2.5435738767795965E-2</v>
      </c>
      <c r="H106" s="44">
        <v>0.67529189342235507</v>
      </c>
      <c r="I106" s="45">
        <v>0.32470810657764498</v>
      </c>
      <c r="J106" s="46">
        <v>0.40306611127731395</v>
      </c>
      <c r="K106" s="41">
        <v>0.10617504876891523</v>
      </c>
      <c r="L106" s="42">
        <v>1.7903597944749799E-2</v>
      </c>
      <c r="M106" s="42">
        <v>5.5661611653953724E-2</v>
      </c>
      <c r="N106" s="42">
        <v>1.9656914053466441E-2</v>
      </c>
      <c r="O106" s="47">
        <v>1.2952925116745262E-2</v>
      </c>
      <c r="P106" s="39"/>
      <c r="Q106" s="64"/>
    </row>
    <row r="107" spans="1:17">
      <c r="A107" s="40">
        <v>1994</v>
      </c>
      <c r="B107" s="41">
        <v>0.78701749070017912</v>
      </c>
      <c r="C107" s="41">
        <v>0.2129825092998209</v>
      </c>
      <c r="D107" s="42">
        <v>3.7116129396951164E-2</v>
      </c>
      <c r="E107" s="42">
        <v>0.10246177835055946</v>
      </c>
      <c r="F107" s="42">
        <v>5.1491644734266123E-2</v>
      </c>
      <c r="G107" s="43">
        <v>2.1912956818044171E-2</v>
      </c>
      <c r="H107" s="44">
        <v>0.67165492652838754</v>
      </c>
      <c r="I107" s="45">
        <v>0.32834507347161251</v>
      </c>
      <c r="J107" s="46">
        <v>0.39570880915419976</v>
      </c>
      <c r="K107" s="41">
        <v>0.10708663545803229</v>
      </c>
      <c r="L107" s="42">
        <v>1.8661820782425197E-2</v>
      </c>
      <c r="M107" s="42">
        <v>5.1517315401529512E-2</v>
      </c>
      <c r="N107" s="42">
        <v>2.588976440798043E-2</v>
      </c>
      <c r="O107" s="47">
        <v>1.1017734866097161E-2</v>
      </c>
      <c r="P107" s="39"/>
      <c r="Q107" s="64"/>
    </row>
    <row r="108" spans="1:17">
      <c r="A108" s="40">
        <v>1995</v>
      </c>
      <c r="B108" s="41">
        <v>0.78357832841116681</v>
      </c>
      <c r="C108" s="41">
        <v>0.21642167158883327</v>
      </c>
      <c r="D108" s="42">
        <v>3.8946553351189302E-2</v>
      </c>
      <c r="E108" s="42">
        <v>0.11404518790529114</v>
      </c>
      <c r="F108" s="42">
        <v>4.2760920079751283E-2</v>
      </c>
      <c r="G108" s="43">
        <v>2.0669010252601566E-2</v>
      </c>
      <c r="H108" s="44">
        <v>0.67047471525333857</v>
      </c>
      <c r="I108" s="45">
        <v>0.32952528474666137</v>
      </c>
      <c r="J108" s="46">
        <v>0.39402092627820023</v>
      </c>
      <c r="K108" s="41">
        <v>0.10882724089500646</v>
      </c>
      <c r="L108" s="42">
        <v>1.9584202970359052E-2</v>
      </c>
      <c r="M108" s="42">
        <v>5.7347413713099607E-2</v>
      </c>
      <c r="N108" s="42">
        <v>2.1502250288742905E-2</v>
      </c>
      <c r="O108" s="47">
        <v>1.0393373922804915E-2</v>
      </c>
      <c r="P108" s="39"/>
      <c r="Q108" s="64"/>
    </row>
    <row r="109" spans="1:17">
      <c r="A109" s="40">
        <v>1996</v>
      </c>
      <c r="B109" s="41">
        <v>0.79482011474661585</v>
      </c>
      <c r="C109" s="41">
        <v>0.20517988525338426</v>
      </c>
      <c r="D109" s="42">
        <v>4.5563103782639877E-2</v>
      </c>
      <c r="E109" s="42">
        <v>0.1007457436435953</v>
      </c>
      <c r="F109" s="42">
        <v>3.2159691682036223E-2</v>
      </c>
      <c r="G109" s="43">
        <v>2.6711346145112856E-2</v>
      </c>
      <c r="H109" s="44">
        <v>0.67816804615711679</v>
      </c>
      <c r="I109" s="45">
        <v>0.32183195384288321</v>
      </c>
      <c r="J109" s="46">
        <v>0.39193284177792248</v>
      </c>
      <c r="K109" s="41">
        <v>0.10117601959364522</v>
      </c>
      <c r="L109" s="42">
        <v>2.2467570226812117E-2</v>
      </c>
      <c r="M109" s="42">
        <v>4.967861893612513E-2</v>
      </c>
      <c r="N109" s="42">
        <v>1.5858228947389558E-2</v>
      </c>
      <c r="O109" s="47">
        <v>1.3171601483318415E-2</v>
      </c>
      <c r="P109" s="39"/>
      <c r="Q109" s="64"/>
    </row>
    <row r="110" spans="1:17">
      <c r="A110" s="40">
        <v>1997</v>
      </c>
      <c r="B110" s="41">
        <v>0.78447790321712207</v>
      </c>
      <c r="C110" s="41">
        <v>0.21552209678287809</v>
      </c>
      <c r="D110" s="42">
        <v>4.9919389996215466E-2</v>
      </c>
      <c r="E110" s="42">
        <v>9.4917336604502606E-2</v>
      </c>
      <c r="F110" s="42">
        <v>4.6951607552873885E-2</v>
      </c>
      <c r="G110" s="43">
        <v>2.3733762629286143E-2</v>
      </c>
      <c r="H110" s="44">
        <v>0.67125226994386289</v>
      </c>
      <c r="I110" s="45">
        <v>0.32874773005613711</v>
      </c>
      <c r="J110" s="46">
        <v>0.38917685496993265</v>
      </c>
      <c r="K110" s="41">
        <v>0.10691978889209233</v>
      </c>
      <c r="L110" s="42">
        <v>2.4764841840762032E-2</v>
      </c>
      <c r="M110" s="42">
        <v>4.7088172133815866E-2</v>
      </c>
      <c r="N110" s="42">
        <v>2.3292534930907632E-2</v>
      </c>
      <c r="O110" s="47">
        <v>1.1774239986606804E-2</v>
      </c>
      <c r="P110" s="39"/>
      <c r="Q110" s="64"/>
    </row>
    <row r="111" spans="1:17">
      <c r="A111" s="40">
        <v>1998</v>
      </c>
      <c r="B111" s="41">
        <v>0.77137038126514923</v>
      </c>
      <c r="C111" s="41">
        <v>0.22862961873485071</v>
      </c>
      <c r="D111" s="42">
        <v>5.027244162032115E-2</v>
      </c>
      <c r="E111" s="42">
        <v>9.4937028020646561E-2</v>
      </c>
      <c r="F111" s="42">
        <v>5.687267949953155E-2</v>
      </c>
      <c r="G111" s="43">
        <v>2.6547469594351458E-2</v>
      </c>
      <c r="H111" s="44">
        <v>0.66181436751735911</v>
      </c>
      <c r="I111" s="45">
        <v>0.33818563248264094</v>
      </c>
      <c r="J111" s="46">
        <v>0.38691757531061144</v>
      </c>
      <c r="K111" s="41">
        <v>0.11468008089705306</v>
      </c>
      <c r="L111" s="42">
        <v>2.5216538888589733E-2</v>
      </c>
      <c r="M111" s="42">
        <v>4.7620190742477683E-2</v>
      </c>
      <c r="N111" s="42">
        <v>2.8527202739214715E-2</v>
      </c>
      <c r="O111" s="47">
        <v>1.3316148526770929E-2</v>
      </c>
      <c r="P111" s="39"/>
      <c r="Q111" s="64"/>
    </row>
    <row r="112" spans="1:17">
      <c r="A112" s="65">
        <f t="shared" ref="A112:A120" si="2">A111+1</f>
        <v>1999</v>
      </c>
      <c r="B112" s="41">
        <v>0.78467512074107315</v>
      </c>
      <c r="C112" s="41">
        <v>0.21532487925892693</v>
      </c>
      <c r="D112" s="42">
        <v>5.7450977804755748E-2</v>
      </c>
      <c r="E112" s="42">
        <v>7.3214945501570247E-2</v>
      </c>
      <c r="F112" s="42">
        <v>5.6141300044865589E-2</v>
      </c>
      <c r="G112" s="43">
        <v>2.8517655907735355E-2</v>
      </c>
      <c r="H112" s="44">
        <v>0.671669565806714</v>
      </c>
      <c r="I112" s="45">
        <v>0.32833043419328606</v>
      </c>
      <c r="J112" s="46">
        <v>0.38986463727756782</v>
      </c>
      <c r="K112" s="41">
        <v>0.10698383793516325</v>
      </c>
      <c r="L112" s="42">
        <v>2.8544430721773345E-2</v>
      </c>
      <c r="M112" s="42">
        <v>3.6376734035238376E-2</v>
      </c>
      <c r="N112" s="42">
        <v>2.7893719323751894E-2</v>
      </c>
      <c r="O112" s="47">
        <v>1.4168953854399641E-2</v>
      </c>
      <c r="P112" s="39"/>
      <c r="Q112" s="64"/>
    </row>
    <row r="113" spans="1:17">
      <c r="A113" s="66">
        <f t="shared" si="2"/>
        <v>2000</v>
      </c>
      <c r="B113" s="49">
        <v>0.78334698614239884</v>
      </c>
      <c r="C113" s="49">
        <v>0.21665301385760125</v>
      </c>
      <c r="D113" s="50">
        <v>6.0362482080688104E-2</v>
      </c>
      <c r="E113" s="50">
        <v>8.0837041312159102E-2</v>
      </c>
      <c r="F113" s="50">
        <v>4.356176965228778E-2</v>
      </c>
      <c r="G113" s="51">
        <v>3.1891720812466259E-2</v>
      </c>
      <c r="H113" s="52">
        <v>0.66773390675998079</v>
      </c>
      <c r="I113" s="53">
        <v>0.33226609324001927</v>
      </c>
      <c r="J113" s="54">
        <v>0.3939056347796509</v>
      </c>
      <c r="K113" s="49">
        <v>0.10894385816273434</v>
      </c>
      <c r="L113" s="50">
        <v>3.0353243507017829E-2</v>
      </c>
      <c r="M113" s="50">
        <v>4.0648865234781853E-2</v>
      </c>
      <c r="N113" s="50">
        <v>2.1905013781325894E-2</v>
      </c>
      <c r="O113" s="55">
        <v>1.6036735639608772E-2</v>
      </c>
      <c r="P113" s="39"/>
      <c r="Q113" s="64"/>
    </row>
    <row r="114" spans="1:17">
      <c r="A114" s="65">
        <f t="shared" si="2"/>
        <v>2001</v>
      </c>
      <c r="B114" s="41">
        <v>0.79330842442151139</v>
      </c>
      <c r="C114" s="41">
        <v>0.20669157557848855</v>
      </c>
      <c r="D114" s="42">
        <v>6.5538580371657731E-2</v>
      </c>
      <c r="E114" s="42">
        <v>8.5295059832284068E-2</v>
      </c>
      <c r="F114" s="42">
        <v>2.1385139079747369E-2</v>
      </c>
      <c r="G114" s="43">
        <v>3.4472796294799379E-2</v>
      </c>
      <c r="H114" s="44">
        <v>0.67361649553724634</v>
      </c>
      <c r="I114" s="45">
        <v>0.3263835044627536</v>
      </c>
      <c r="J114" s="46">
        <v>0.39983386686564404</v>
      </c>
      <c r="K114" s="41">
        <v>0.10417422703201872</v>
      </c>
      <c r="L114" s="42">
        <v>3.3031974969877989E-2</v>
      </c>
      <c r="M114" s="42">
        <v>4.2989400524956589E-2</v>
      </c>
      <c r="N114" s="42">
        <v>1.0778283185319889E-2</v>
      </c>
      <c r="O114" s="47">
        <v>1.7374568351864246E-2</v>
      </c>
      <c r="P114" s="39"/>
      <c r="Q114" s="64"/>
    </row>
    <row r="115" spans="1:17">
      <c r="A115" s="65">
        <f t="shared" si="2"/>
        <v>2002</v>
      </c>
      <c r="B115" s="41">
        <v>0.79835821630087689</v>
      </c>
      <c r="C115" s="41">
        <v>0.20164178369912306</v>
      </c>
      <c r="D115" s="42">
        <v>5.4697655297799457E-2</v>
      </c>
      <c r="E115" s="42">
        <v>0.10572149025670415</v>
      </c>
      <c r="F115" s="42">
        <v>6.8554819247460871E-3</v>
      </c>
      <c r="G115" s="43">
        <v>3.4367156219873359E-2</v>
      </c>
      <c r="H115" s="44">
        <v>0.67678241428140207</v>
      </c>
      <c r="I115" s="45">
        <v>0.32321758571859799</v>
      </c>
      <c r="J115" s="46">
        <v>0.40746032578622582</v>
      </c>
      <c r="K115" s="41">
        <v>0.10291248364530688</v>
      </c>
      <c r="L115" s="42">
        <v>2.7916196003655469E-2</v>
      </c>
      <c r="M115" s="42">
        <v>5.3957373999602508E-2</v>
      </c>
      <c r="N115" s="42">
        <v>3.4988515699397519E-3</v>
      </c>
      <c r="O115" s="47">
        <v>1.754006207210914E-2</v>
      </c>
      <c r="P115" s="39"/>
      <c r="Q115" s="64"/>
    </row>
    <row r="116" spans="1:17">
      <c r="A116" s="65">
        <f t="shared" si="2"/>
        <v>2003</v>
      </c>
      <c r="B116" s="41">
        <v>0.79337639709200858</v>
      </c>
      <c r="C116" s="41">
        <v>0.20662360290799137</v>
      </c>
      <c r="D116" s="42">
        <v>4.546426280909284E-2</v>
      </c>
      <c r="E116" s="42">
        <v>9.8648423953063044E-2</v>
      </c>
      <c r="F116" s="42">
        <v>3.1072416139547785E-2</v>
      </c>
      <c r="G116" s="43">
        <v>3.1438500006287701E-2</v>
      </c>
      <c r="H116" s="44">
        <v>0.6731682796215217</v>
      </c>
      <c r="I116" s="45">
        <v>0.3268317203784783</v>
      </c>
      <c r="J116" s="46">
        <v>0.40672238088382029</v>
      </c>
      <c r="K116" s="41">
        <v>0.10592506158433811</v>
      </c>
      <c r="L116" s="42">
        <v>2.3307138052781656E-2</v>
      </c>
      <c r="M116" s="42">
        <v>5.0571862243052386E-2</v>
      </c>
      <c r="N116" s="42">
        <v>1.5929194665245498E-2</v>
      </c>
      <c r="O116" s="47">
        <v>1.611686662325857E-2</v>
      </c>
      <c r="P116" s="39"/>
      <c r="Q116" s="64"/>
    </row>
    <row r="117" spans="1:17">
      <c r="A117" s="65">
        <f t="shared" si="2"/>
        <v>2004</v>
      </c>
      <c r="B117" s="41">
        <v>0.79660286687133386</v>
      </c>
      <c r="C117" s="41">
        <v>0.20339713312866611</v>
      </c>
      <c r="D117" s="42">
        <v>5.1929458703465346E-2</v>
      </c>
      <c r="E117" s="42">
        <v>0.10272166388209439</v>
      </c>
      <c r="F117" s="42">
        <v>1.4807094648894006E-2</v>
      </c>
      <c r="G117" s="43">
        <v>3.3938915894212371E-2</v>
      </c>
      <c r="H117" s="44">
        <v>0.67490951367965502</v>
      </c>
      <c r="I117" s="45">
        <v>0.32509048632034504</v>
      </c>
      <c r="J117" s="46">
        <v>0.40593056324107957</v>
      </c>
      <c r="K117" s="41">
        <v>0.10364651728761111</v>
      </c>
      <c r="L117" s="42">
        <v>2.6462061959547076E-2</v>
      </c>
      <c r="M117" s="42">
        <v>5.2344605588087109E-2</v>
      </c>
      <c r="N117" s="42">
        <v>7.5453560622954054E-3</v>
      </c>
      <c r="O117" s="47">
        <v>1.7294493677681516E-2</v>
      </c>
      <c r="P117" s="39"/>
      <c r="Q117" s="64"/>
    </row>
    <row r="118" spans="1:17">
      <c r="A118" s="65">
        <f t="shared" si="2"/>
        <v>2005</v>
      </c>
      <c r="B118" s="41">
        <v>0.79986585080991923</v>
      </c>
      <c r="C118" s="41">
        <v>0.2001341491900808</v>
      </c>
      <c r="D118" s="42">
        <v>5.2421275435169272E-2</v>
      </c>
      <c r="E118" s="42">
        <v>0.10401912539425892</v>
      </c>
      <c r="F118" s="42">
        <v>8.6009466130592595E-3</v>
      </c>
      <c r="G118" s="43">
        <v>3.5092801747593348E-2</v>
      </c>
      <c r="H118" s="44">
        <v>0.67593577934100935</v>
      </c>
      <c r="I118" s="45">
        <v>0.32406422065899065</v>
      </c>
      <c r="J118" s="46">
        <v>0.40686136222281377</v>
      </c>
      <c r="K118" s="41">
        <v>0.10180063629961177</v>
      </c>
      <c r="L118" s="42">
        <v>2.6664710727947735E-2</v>
      </c>
      <c r="M118" s="42">
        <v>5.2910576207598529E-2</v>
      </c>
      <c r="N118" s="42">
        <v>4.3749746933834099E-3</v>
      </c>
      <c r="O118" s="47">
        <v>1.7850374670682099E-2</v>
      </c>
      <c r="P118" s="39"/>
      <c r="Q118" s="64"/>
    </row>
    <row r="119" spans="1:17">
      <c r="A119" s="65">
        <f t="shared" si="2"/>
        <v>2006</v>
      </c>
      <c r="B119" s="41">
        <v>0.79986275266798368</v>
      </c>
      <c r="C119" s="41">
        <v>0.20013724733201629</v>
      </c>
      <c r="D119" s="42">
        <v>6.4197014413070685E-2</v>
      </c>
      <c r="E119" s="42">
        <v>0.10058978388728906</v>
      </c>
      <c r="F119" s="42">
        <v>-2.275467980422996E-3</v>
      </c>
      <c r="G119" s="43">
        <v>3.7625917012079527E-2</v>
      </c>
      <c r="H119" s="44">
        <v>0.67515498468150958</v>
      </c>
      <c r="I119" s="45">
        <v>0.32484501531849042</v>
      </c>
      <c r="J119" s="46">
        <v>0.40745540695958044</v>
      </c>
      <c r="K119" s="41">
        <v>0.10195124511978167</v>
      </c>
      <c r="L119" s="42">
        <v>3.2702386185652889E-2</v>
      </c>
      <c r="M119" s="42">
        <v>5.1241105043410486E-2</v>
      </c>
      <c r="N119" s="42">
        <v>-1.1591385258210658E-3</v>
      </c>
      <c r="O119" s="47">
        <v>1.9166892416539346E-2</v>
      </c>
      <c r="P119" s="39"/>
      <c r="Q119" s="64"/>
    </row>
    <row r="120" spans="1:17">
      <c r="A120" s="65">
        <f t="shared" si="2"/>
        <v>2007</v>
      </c>
      <c r="B120" s="41">
        <v>0.79577642015716432</v>
      </c>
      <c r="C120" s="41">
        <v>0.20422357984283571</v>
      </c>
      <c r="D120" s="42">
        <v>6.4318438707724301E-2</v>
      </c>
      <c r="E120" s="42">
        <v>9.6847018504745128E-2</v>
      </c>
      <c r="F120" s="42">
        <v>5.1525071512088386E-3</v>
      </c>
      <c r="G120" s="43">
        <v>3.7905615479157447E-2</v>
      </c>
      <c r="H120" s="44">
        <v>0.67122619238747949</v>
      </c>
      <c r="I120" s="45">
        <v>0.32877380761252051</v>
      </c>
      <c r="J120" s="46">
        <v>0.40553135367083165</v>
      </c>
      <c r="K120" s="41">
        <v>0.10407328325814395</v>
      </c>
      <c r="L120" s="42">
        <v>3.2776974605488417E-2</v>
      </c>
      <c r="M120" s="42">
        <v>4.9353689702764422E-2</v>
      </c>
      <c r="N120" s="42">
        <v>2.6257415360657309E-3</v>
      </c>
      <c r="O120" s="47">
        <v>1.931687741382539E-2</v>
      </c>
      <c r="P120" s="39"/>
      <c r="Q120" s="64"/>
    </row>
    <row r="121" spans="1:17" ht="13" thickBot="1">
      <c r="A121" s="67">
        <v>2008</v>
      </c>
      <c r="B121" s="68">
        <v>0.80420978308678848</v>
      </c>
      <c r="C121" s="68">
        <v>0.19579021691321155</v>
      </c>
      <c r="D121" s="69">
        <v>6.0717179433756985E-2</v>
      </c>
      <c r="E121" s="69">
        <v>0.10533949116836826</v>
      </c>
      <c r="F121" s="69">
        <v>-8.111674421834943E-3</v>
      </c>
      <c r="G121" s="70">
        <v>3.7845220732921271E-2</v>
      </c>
      <c r="H121" s="71">
        <v>0.67419242152248793</v>
      </c>
      <c r="I121" s="72">
        <v>0.32580757847751202</v>
      </c>
      <c r="J121" s="73">
        <v>0.41135969913665199</v>
      </c>
      <c r="K121" s="68">
        <v>0.10014825287772808</v>
      </c>
      <c r="L121" s="69">
        <v>3.105732010425067E-2</v>
      </c>
      <c r="M121" s="69">
        <v>5.3881987393768919E-2</v>
      </c>
      <c r="N121" s="69">
        <v>-4.1491859709202224E-3</v>
      </c>
      <c r="O121" s="74">
        <v>1.9358131350628714E-2</v>
      </c>
      <c r="P121" s="39"/>
      <c r="Q121" s="64"/>
    </row>
    <row r="122" spans="1:17" ht="14" thickTop="1" thickBot="1">
      <c r="A122" s="67">
        <v>2009</v>
      </c>
      <c r="B122" s="68"/>
      <c r="C122" s="68">
        <f>19.5790216913212%-0.005</f>
        <v>0.19079021691321199</v>
      </c>
      <c r="D122" s="69"/>
      <c r="E122" s="69"/>
      <c r="F122" s="69"/>
      <c r="G122" s="70"/>
      <c r="H122" s="71"/>
      <c r="I122" s="72">
        <f>32.5807578477512%-0.005</f>
        <v>0.32080757847751201</v>
      </c>
      <c r="J122" s="73"/>
      <c r="K122" s="68"/>
      <c r="L122" s="69"/>
      <c r="M122" s="69"/>
      <c r="N122" s="69"/>
      <c r="O122" s="74"/>
      <c r="P122" s="64"/>
      <c r="Q122" s="64"/>
    </row>
    <row r="123" spans="1:17" ht="14" thickTop="1" thickBot="1">
      <c r="A123" s="67">
        <v>2010</v>
      </c>
      <c r="B123" s="68"/>
      <c r="C123" s="68">
        <f>19.5790216913212%+0.005</f>
        <v>0.200790216913212</v>
      </c>
      <c r="D123" s="69"/>
      <c r="E123" s="69"/>
      <c r="F123" s="69"/>
      <c r="G123" s="70"/>
      <c r="H123" s="71"/>
      <c r="I123" s="72">
        <f>32.5807578477512%+0.005</f>
        <v>0.33080757847751202</v>
      </c>
      <c r="J123" s="73"/>
      <c r="K123" s="68"/>
      <c r="L123" s="69"/>
      <c r="M123" s="69"/>
      <c r="N123" s="69"/>
      <c r="O123" s="74"/>
      <c r="P123" s="64"/>
      <c r="Q123" s="64"/>
    </row>
    <row r="124" spans="1:17" ht="13" thickTop="1">
      <c r="B124" s="75"/>
      <c r="C124" s="75"/>
      <c r="D124" s="75"/>
      <c r="E124" s="75"/>
      <c r="F124" s="76"/>
      <c r="G124" s="75"/>
      <c r="H124" s="75"/>
      <c r="I124" s="77"/>
      <c r="J124" s="75"/>
      <c r="K124" s="75"/>
      <c r="L124" s="75"/>
      <c r="M124" s="75"/>
      <c r="N124" s="76"/>
      <c r="O124" s="64"/>
      <c r="P124" s="64"/>
      <c r="Q124" s="64"/>
    </row>
    <row r="125" spans="1:17">
      <c r="A125" s="1" t="s">
        <v>75</v>
      </c>
      <c r="B125" s="75"/>
      <c r="C125" s="75"/>
      <c r="D125" s="75"/>
      <c r="E125" s="75"/>
      <c r="F125" s="75"/>
      <c r="G125" s="75"/>
      <c r="H125" s="75"/>
      <c r="I125" s="77"/>
      <c r="J125" s="75"/>
      <c r="K125" s="75"/>
      <c r="L125" s="75"/>
      <c r="M125" s="75"/>
      <c r="N125" s="75"/>
      <c r="O125" s="64"/>
      <c r="P125" s="64"/>
      <c r="Q125" s="64"/>
    </row>
    <row r="126" spans="1:17">
      <c r="B126" s="75"/>
      <c r="C126" s="75"/>
      <c r="D126" s="75"/>
      <c r="E126" s="75"/>
      <c r="F126" s="75"/>
      <c r="G126" s="75"/>
      <c r="H126" s="75"/>
      <c r="I126" s="77"/>
      <c r="J126" s="75"/>
      <c r="K126" s="75"/>
      <c r="L126" s="75"/>
      <c r="M126" s="75"/>
      <c r="N126" s="75"/>
      <c r="O126" s="64"/>
      <c r="P126" s="64"/>
      <c r="Q126" s="64"/>
    </row>
    <row r="127" spans="1:17">
      <c r="B127" s="75"/>
      <c r="C127" s="75"/>
      <c r="D127" s="75"/>
      <c r="E127" s="75"/>
      <c r="F127" s="75"/>
      <c r="G127" s="75"/>
      <c r="H127" s="75"/>
      <c r="I127" s="77"/>
      <c r="J127" s="75"/>
      <c r="K127" s="75"/>
      <c r="L127" s="75"/>
      <c r="M127" s="75"/>
      <c r="N127" s="75"/>
      <c r="O127" s="64"/>
      <c r="P127" s="64"/>
      <c r="Q127" s="64"/>
    </row>
    <row r="128" spans="1:17">
      <c r="B128" s="75"/>
      <c r="C128" s="75"/>
      <c r="D128" s="75"/>
      <c r="E128" s="75"/>
      <c r="F128" s="75"/>
      <c r="G128" s="75"/>
      <c r="H128" s="75"/>
      <c r="I128" s="77"/>
      <c r="J128" s="75"/>
      <c r="K128" s="75"/>
      <c r="L128" s="75"/>
      <c r="M128" s="75"/>
      <c r="N128" s="75"/>
      <c r="O128" s="64"/>
      <c r="P128" s="64"/>
      <c r="Q128" s="64"/>
    </row>
    <row r="129" spans="2:17">
      <c r="B129" s="75"/>
      <c r="C129" s="75"/>
      <c r="D129" s="75"/>
      <c r="E129" s="75"/>
      <c r="F129" s="75"/>
      <c r="G129" s="75"/>
      <c r="H129" s="75"/>
      <c r="I129" s="77"/>
      <c r="J129" s="75"/>
      <c r="K129" s="75"/>
      <c r="L129" s="75"/>
      <c r="M129" s="75"/>
      <c r="N129" s="75"/>
      <c r="O129" s="64"/>
      <c r="P129" s="64"/>
      <c r="Q129" s="64"/>
    </row>
    <row r="130" spans="2:17">
      <c r="B130" s="75"/>
      <c r="C130" s="75"/>
      <c r="D130" s="75"/>
      <c r="E130" s="75"/>
      <c r="F130" s="75"/>
      <c r="G130" s="75"/>
      <c r="H130" s="75"/>
      <c r="I130" s="77"/>
      <c r="J130" s="75"/>
      <c r="K130" s="75"/>
      <c r="L130" s="75"/>
      <c r="M130" s="75"/>
      <c r="N130" s="75"/>
      <c r="O130" s="64"/>
      <c r="P130" s="64"/>
      <c r="Q130" s="64"/>
    </row>
    <row r="131" spans="2:17">
      <c r="B131" s="75"/>
      <c r="C131" s="75"/>
      <c r="D131" s="75"/>
      <c r="E131" s="75"/>
      <c r="F131" s="75"/>
      <c r="G131" s="75"/>
      <c r="H131" s="75"/>
      <c r="I131" s="77"/>
      <c r="J131" s="75"/>
      <c r="K131" s="75"/>
      <c r="L131" s="75"/>
      <c r="M131" s="75"/>
      <c r="N131" s="75"/>
      <c r="O131" s="64"/>
      <c r="P131" s="64"/>
      <c r="Q131" s="64"/>
    </row>
    <row r="132" spans="2:17">
      <c r="B132" s="75"/>
      <c r="C132" s="75"/>
      <c r="D132" s="75"/>
      <c r="E132" s="75"/>
      <c r="F132" s="75"/>
      <c r="G132" s="75"/>
      <c r="H132" s="75"/>
      <c r="I132" s="77"/>
      <c r="J132" s="75"/>
      <c r="K132" s="75"/>
      <c r="L132" s="75"/>
      <c r="M132" s="75"/>
      <c r="N132" s="75"/>
      <c r="O132" s="64"/>
      <c r="P132" s="64"/>
      <c r="Q132" s="64"/>
    </row>
    <row r="133" spans="2:17">
      <c r="B133" s="75"/>
      <c r="C133" s="75"/>
      <c r="D133" s="75"/>
      <c r="E133" s="75"/>
      <c r="F133" s="75"/>
      <c r="G133" s="75"/>
      <c r="H133" s="75"/>
      <c r="I133" s="77"/>
      <c r="J133" s="75"/>
      <c r="K133" s="75"/>
      <c r="L133" s="75"/>
      <c r="M133" s="75"/>
      <c r="N133" s="75"/>
      <c r="O133" s="64"/>
      <c r="P133" s="64"/>
      <c r="Q133" s="64"/>
    </row>
    <row r="134" spans="2:17">
      <c r="B134" s="75"/>
      <c r="C134" s="75"/>
      <c r="D134" s="75"/>
      <c r="E134" s="75"/>
      <c r="F134" s="75"/>
      <c r="G134" s="75"/>
      <c r="H134" s="75"/>
      <c r="I134" s="77"/>
      <c r="J134" s="75"/>
      <c r="K134" s="75"/>
      <c r="L134" s="75"/>
      <c r="M134" s="75"/>
      <c r="N134" s="75"/>
      <c r="O134" s="64"/>
      <c r="P134" s="64"/>
      <c r="Q134" s="64"/>
    </row>
    <row r="135" spans="2:17">
      <c r="B135" s="75"/>
      <c r="C135" s="75"/>
      <c r="D135" s="75"/>
      <c r="E135" s="75"/>
      <c r="F135" s="75"/>
      <c r="G135" s="75"/>
      <c r="H135" s="75"/>
      <c r="I135" s="77"/>
      <c r="J135" s="75"/>
      <c r="K135" s="75"/>
      <c r="L135" s="75"/>
      <c r="M135" s="75"/>
      <c r="N135" s="75"/>
      <c r="O135" s="75"/>
      <c r="P135" s="75"/>
      <c r="Q135" s="75"/>
    </row>
    <row r="136" spans="2:17">
      <c r="B136" s="75"/>
      <c r="C136" s="75"/>
      <c r="D136" s="75"/>
      <c r="E136" s="75"/>
      <c r="F136" s="75"/>
      <c r="G136" s="75"/>
      <c r="H136" s="75"/>
      <c r="I136" s="77"/>
      <c r="J136" s="75"/>
      <c r="K136" s="75"/>
      <c r="L136" s="75"/>
      <c r="M136" s="75"/>
      <c r="N136" s="75"/>
      <c r="O136" s="75"/>
      <c r="P136" s="75"/>
      <c r="Q136" s="75"/>
    </row>
    <row r="137" spans="2:17">
      <c r="B137" s="75"/>
      <c r="C137" s="75"/>
      <c r="D137" s="75"/>
      <c r="E137" s="75"/>
      <c r="F137" s="75"/>
      <c r="G137" s="75"/>
      <c r="H137" s="75"/>
      <c r="I137" s="77"/>
      <c r="J137" s="75"/>
      <c r="K137" s="75"/>
      <c r="L137" s="75"/>
      <c r="M137" s="75"/>
      <c r="N137" s="75"/>
      <c r="O137" s="75"/>
      <c r="P137" s="75"/>
      <c r="Q137" s="75"/>
    </row>
    <row r="138" spans="2:17">
      <c r="B138" s="75"/>
      <c r="C138" s="75"/>
      <c r="D138" s="75"/>
      <c r="E138" s="75"/>
      <c r="F138" s="75"/>
      <c r="G138" s="75"/>
      <c r="H138" s="75"/>
      <c r="I138" s="77"/>
      <c r="J138" s="75"/>
      <c r="K138" s="75"/>
      <c r="L138" s="75"/>
      <c r="M138" s="75"/>
      <c r="N138" s="75"/>
      <c r="O138" s="75"/>
      <c r="P138" s="75"/>
      <c r="Q138" s="75"/>
    </row>
    <row r="139" spans="2:17">
      <c r="B139" s="75"/>
      <c r="C139" s="75"/>
      <c r="D139" s="75"/>
      <c r="E139" s="75"/>
      <c r="F139" s="75"/>
      <c r="G139" s="75"/>
      <c r="H139" s="75"/>
      <c r="I139" s="77"/>
      <c r="J139" s="75"/>
      <c r="K139" s="75"/>
      <c r="L139" s="75"/>
      <c r="M139" s="75"/>
      <c r="N139" s="75"/>
      <c r="O139" s="75"/>
      <c r="P139" s="75"/>
      <c r="Q139" s="75"/>
    </row>
    <row r="140" spans="2:17">
      <c r="B140" s="75"/>
      <c r="C140" s="75"/>
      <c r="D140" s="75"/>
      <c r="E140" s="75"/>
      <c r="F140" s="75"/>
      <c r="G140" s="75"/>
      <c r="H140" s="75"/>
      <c r="I140" s="77"/>
      <c r="J140" s="75"/>
      <c r="K140" s="75"/>
      <c r="L140" s="75"/>
      <c r="M140" s="75"/>
      <c r="N140" s="75"/>
      <c r="O140" s="75"/>
      <c r="P140" s="75"/>
      <c r="Q140" s="75"/>
    </row>
    <row r="141" spans="2:17">
      <c r="B141" s="75"/>
      <c r="C141" s="75"/>
      <c r="D141" s="75"/>
      <c r="E141" s="75"/>
      <c r="F141" s="75"/>
      <c r="G141" s="75"/>
      <c r="H141" s="75"/>
      <c r="I141" s="77"/>
      <c r="J141" s="75"/>
      <c r="K141" s="75"/>
      <c r="L141" s="75"/>
      <c r="M141" s="75"/>
      <c r="N141" s="75"/>
      <c r="O141" s="75"/>
      <c r="P141" s="75"/>
      <c r="Q141" s="75"/>
    </row>
    <row r="142" spans="2:17">
      <c r="B142" s="75"/>
      <c r="C142" s="75"/>
      <c r="D142" s="75"/>
      <c r="E142" s="75"/>
      <c r="F142" s="75"/>
      <c r="G142" s="75"/>
      <c r="H142" s="75"/>
      <c r="I142" s="77"/>
      <c r="J142" s="75"/>
      <c r="K142" s="75"/>
      <c r="L142" s="75"/>
      <c r="M142" s="75"/>
      <c r="N142" s="75"/>
      <c r="O142" s="75"/>
      <c r="P142" s="75"/>
      <c r="Q142" s="75"/>
    </row>
    <row r="143" spans="2:17">
      <c r="B143" s="75"/>
      <c r="C143" s="75"/>
      <c r="D143" s="75"/>
      <c r="E143" s="75"/>
      <c r="F143" s="75"/>
      <c r="G143" s="75"/>
      <c r="H143" s="75"/>
      <c r="I143" s="77"/>
      <c r="J143" s="75"/>
      <c r="K143" s="75"/>
      <c r="L143" s="75"/>
      <c r="M143" s="75"/>
      <c r="N143" s="75"/>
      <c r="O143" s="75"/>
      <c r="P143" s="75"/>
      <c r="Q143" s="75"/>
    </row>
    <row r="144" spans="2:17">
      <c r="B144" s="75"/>
      <c r="C144" s="75"/>
      <c r="D144" s="75"/>
      <c r="E144" s="75"/>
      <c r="F144" s="75"/>
      <c r="G144" s="75"/>
      <c r="H144" s="75"/>
      <c r="I144" s="77"/>
      <c r="J144" s="75"/>
      <c r="K144" s="75"/>
      <c r="L144" s="75"/>
      <c r="M144" s="75"/>
      <c r="N144" s="75"/>
      <c r="O144" s="75"/>
      <c r="P144" s="75"/>
      <c r="Q144" s="75"/>
    </row>
    <row r="145" spans="2:17">
      <c r="B145" s="75"/>
      <c r="C145" s="75"/>
      <c r="D145" s="75"/>
      <c r="E145" s="75"/>
      <c r="F145" s="75"/>
      <c r="G145" s="75"/>
      <c r="H145" s="75"/>
      <c r="I145" s="77"/>
      <c r="J145" s="75"/>
      <c r="K145" s="75"/>
      <c r="L145" s="75"/>
      <c r="M145" s="75"/>
      <c r="N145" s="75"/>
      <c r="O145" s="75"/>
      <c r="P145" s="75"/>
      <c r="Q145" s="75"/>
    </row>
    <row r="146" spans="2:17">
      <c r="B146" s="75"/>
      <c r="C146" s="75"/>
      <c r="D146" s="75"/>
      <c r="E146" s="75"/>
      <c r="F146" s="75"/>
      <c r="G146" s="75"/>
      <c r="H146" s="75"/>
      <c r="I146" s="77"/>
      <c r="J146" s="75"/>
      <c r="K146" s="75"/>
      <c r="L146" s="75"/>
      <c r="M146" s="75"/>
      <c r="N146" s="75"/>
      <c r="O146" s="75"/>
      <c r="P146" s="75"/>
      <c r="Q146" s="75"/>
    </row>
    <row r="147" spans="2:17">
      <c r="B147" s="75"/>
      <c r="C147" s="75"/>
      <c r="D147" s="75"/>
      <c r="E147" s="75"/>
      <c r="F147" s="75"/>
      <c r="G147" s="75"/>
      <c r="H147" s="75"/>
      <c r="I147" s="77"/>
      <c r="J147" s="75"/>
      <c r="K147" s="75"/>
      <c r="L147" s="75"/>
      <c r="M147" s="75"/>
      <c r="N147" s="75"/>
      <c r="O147" s="75"/>
      <c r="P147" s="75"/>
      <c r="Q147" s="75"/>
    </row>
    <row r="148" spans="2:17">
      <c r="B148" s="75"/>
      <c r="C148" s="75"/>
      <c r="D148" s="75"/>
      <c r="E148" s="75"/>
      <c r="F148" s="75"/>
      <c r="G148" s="75"/>
      <c r="H148" s="75"/>
      <c r="I148" s="77"/>
      <c r="J148" s="75"/>
      <c r="K148" s="75"/>
      <c r="L148" s="75"/>
      <c r="M148" s="75"/>
      <c r="N148" s="75"/>
      <c r="O148" s="75"/>
      <c r="P148" s="75"/>
      <c r="Q148" s="75"/>
    </row>
    <row r="149" spans="2:17">
      <c r="B149" s="75"/>
      <c r="C149" s="75"/>
      <c r="D149" s="75"/>
      <c r="E149" s="75"/>
      <c r="F149" s="75"/>
      <c r="G149" s="75"/>
      <c r="H149" s="75"/>
      <c r="I149" s="77"/>
      <c r="J149" s="75"/>
      <c r="K149" s="75"/>
      <c r="L149" s="75"/>
      <c r="M149" s="75"/>
      <c r="N149" s="75"/>
      <c r="O149" s="75"/>
      <c r="P149" s="75"/>
      <c r="Q149" s="75"/>
    </row>
    <row r="150" spans="2:17">
      <c r="B150" s="75"/>
      <c r="C150" s="75"/>
      <c r="D150" s="75"/>
      <c r="E150" s="75"/>
      <c r="F150" s="75"/>
      <c r="G150" s="75"/>
      <c r="H150" s="75"/>
      <c r="I150" s="77"/>
      <c r="J150" s="75"/>
      <c r="K150" s="75"/>
      <c r="L150" s="75"/>
      <c r="M150" s="75"/>
      <c r="N150" s="75"/>
      <c r="O150" s="75"/>
      <c r="P150" s="75"/>
      <c r="Q150" s="75"/>
    </row>
    <row r="151" spans="2:17">
      <c r="B151" s="75"/>
      <c r="C151" s="75"/>
      <c r="D151" s="75"/>
      <c r="E151" s="75"/>
      <c r="F151" s="75"/>
      <c r="G151" s="75"/>
      <c r="H151" s="75"/>
      <c r="I151" s="77"/>
      <c r="J151" s="75"/>
      <c r="K151" s="75"/>
      <c r="L151" s="75"/>
      <c r="M151" s="75"/>
      <c r="N151" s="75"/>
      <c r="O151" s="75"/>
      <c r="P151" s="75"/>
      <c r="Q151" s="75"/>
    </row>
    <row r="152" spans="2:17">
      <c r="B152" s="75"/>
      <c r="C152" s="75"/>
      <c r="D152" s="75"/>
      <c r="E152" s="75"/>
      <c r="F152" s="75"/>
      <c r="G152" s="75"/>
      <c r="H152" s="75"/>
      <c r="I152" s="77"/>
      <c r="J152" s="75"/>
      <c r="K152" s="75"/>
      <c r="L152" s="75"/>
      <c r="M152" s="75"/>
      <c r="N152" s="75"/>
      <c r="O152" s="75"/>
      <c r="P152" s="75"/>
      <c r="Q152" s="75"/>
    </row>
    <row r="153" spans="2:17">
      <c r="B153" s="75"/>
      <c r="C153" s="75"/>
      <c r="D153" s="75"/>
      <c r="E153" s="75"/>
      <c r="F153" s="75"/>
      <c r="G153" s="75"/>
      <c r="H153" s="75"/>
      <c r="I153" s="77"/>
      <c r="J153" s="75"/>
      <c r="K153" s="75"/>
      <c r="L153" s="75"/>
      <c r="M153" s="75"/>
      <c r="N153" s="75"/>
      <c r="O153" s="75"/>
      <c r="P153" s="75"/>
      <c r="Q153" s="75"/>
    </row>
    <row r="154" spans="2:17">
      <c r="B154" s="75"/>
      <c r="C154" s="75"/>
      <c r="D154" s="75"/>
      <c r="E154" s="75"/>
      <c r="F154" s="75"/>
      <c r="G154" s="75"/>
      <c r="H154" s="75"/>
      <c r="I154" s="77"/>
      <c r="J154" s="75"/>
      <c r="K154" s="75"/>
      <c r="L154" s="75"/>
      <c r="M154" s="75"/>
      <c r="N154" s="75"/>
      <c r="O154" s="75"/>
      <c r="P154" s="75"/>
      <c r="Q154" s="75"/>
    </row>
    <row r="155" spans="2:17">
      <c r="B155" s="75"/>
      <c r="C155" s="75"/>
      <c r="D155" s="75"/>
      <c r="E155" s="75"/>
      <c r="F155" s="75"/>
      <c r="G155" s="75"/>
      <c r="H155" s="75"/>
      <c r="I155" s="77"/>
      <c r="J155" s="75"/>
      <c r="K155" s="75"/>
      <c r="L155" s="75"/>
      <c r="M155" s="75"/>
      <c r="N155" s="75"/>
      <c r="O155" s="75"/>
      <c r="P155" s="75"/>
      <c r="Q155" s="75"/>
    </row>
    <row r="156" spans="2:17">
      <c r="B156" s="75"/>
      <c r="C156" s="75"/>
      <c r="D156" s="75"/>
      <c r="E156" s="75"/>
      <c r="F156" s="75"/>
      <c r="G156" s="75"/>
      <c r="H156" s="75"/>
      <c r="I156" s="77"/>
      <c r="J156" s="75"/>
      <c r="K156" s="75"/>
      <c r="L156" s="75"/>
      <c r="M156" s="75"/>
      <c r="N156" s="75"/>
      <c r="O156" s="75"/>
      <c r="P156" s="75"/>
      <c r="Q156" s="75"/>
    </row>
    <row r="157" spans="2:17">
      <c r="B157" s="75"/>
      <c r="C157" s="75"/>
      <c r="D157" s="75"/>
      <c r="E157" s="75"/>
      <c r="F157" s="75"/>
      <c r="G157" s="75"/>
      <c r="H157" s="75"/>
      <c r="I157" s="77"/>
      <c r="J157" s="75"/>
      <c r="K157" s="75"/>
      <c r="L157" s="75"/>
      <c r="M157" s="75"/>
      <c r="N157" s="75"/>
      <c r="O157" s="75"/>
      <c r="P157" s="75"/>
      <c r="Q157" s="75"/>
    </row>
    <row r="158" spans="2:17">
      <c r="B158" s="75"/>
      <c r="C158" s="75"/>
      <c r="D158" s="75"/>
      <c r="E158" s="75"/>
      <c r="F158" s="75"/>
      <c r="G158" s="75"/>
      <c r="H158" s="75"/>
      <c r="I158" s="77"/>
      <c r="J158" s="75"/>
      <c r="K158" s="75"/>
      <c r="L158" s="75"/>
      <c r="M158" s="75"/>
      <c r="N158" s="75"/>
      <c r="O158" s="75"/>
      <c r="P158" s="75"/>
      <c r="Q158" s="75"/>
    </row>
    <row r="159" spans="2:17">
      <c r="B159" s="75"/>
      <c r="C159" s="75"/>
      <c r="D159" s="75"/>
      <c r="E159" s="75"/>
      <c r="F159" s="75"/>
      <c r="G159" s="75"/>
      <c r="H159" s="75"/>
      <c r="I159" s="77"/>
      <c r="J159" s="75"/>
      <c r="K159" s="75"/>
      <c r="L159" s="75"/>
      <c r="M159" s="75"/>
      <c r="N159" s="75"/>
      <c r="O159" s="75"/>
      <c r="P159" s="75"/>
      <c r="Q159" s="75"/>
    </row>
    <row r="160" spans="2:17"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</row>
    <row r="161" spans="2:17"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</row>
    <row r="162" spans="2:17"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</row>
    <row r="163" spans="2:17"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</row>
    <row r="164" spans="2:17"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</row>
    <row r="165" spans="2:17"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</row>
    <row r="166" spans="2:17"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</row>
    <row r="167" spans="2:17"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</row>
    <row r="168" spans="2:17"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</row>
    <row r="169" spans="2:17"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</row>
    <row r="170" spans="2:17"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</row>
    <row r="171" spans="2:17"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</row>
    <row r="172" spans="2:17"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</row>
    <row r="173" spans="2:17"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</row>
    <row r="174" spans="2:17"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</row>
    <row r="175" spans="2:17"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</row>
    <row r="176" spans="2:17"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</row>
    <row r="177" spans="2:17"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</row>
    <row r="178" spans="2:17"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</row>
    <row r="179" spans="2:17"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</row>
    <row r="180" spans="2:17"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</row>
    <row r="181" spans="2:17"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</row>
    <row r="182" spans="2:17"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</row>
    <row r="183" spans="2:17"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</row>
    <row r="184" spans="2:17"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</row>
    <row r="185" spans="2:17"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</row>
    <row r="186" spans="2:17"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</row>
    <row r="187" spans="2:17"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</row>
    <row r="188" spans="2:17"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</row>
    <row r="189" spans="2:17"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</row>
    <row r="190" spans="2:17"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</row>
    <row r="191" spans="2:17"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</row>
    <row r="192" spans="2:17"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</row>
    <row r="193" spans="2:17"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</row>
    <row r="194" spans="2:17"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</row>
    <row r="195" spans="2:17"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</row>
    <row r="196" spans="2:17"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</row>
    <row r="197" spans="2:17"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</row>
    <row r="198" spans="2:17"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</row>
    <row r="199" spans="2:17"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</row>
    <row r="200" spans="2:17"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</row>
    <row r="201" spans="2:17"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</row>
    <row r="202" spans="2:17"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</row>
    <row r="203" spans="2:17"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</row>
    <row r="204" spans="2:17"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</row>
    <row r="205" spans="2:17"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</row>
    <row r="206" spans="2:17"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</row>
    <row r="207" spans="2:17"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</row>
    <row r="208" spans="2:17"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</row>
    <row r="209" spans="2:17"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</row>
    <row r="210" spans="2:17"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</row>
    <row r="211" spans="2:17"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</row>
    <row r="212" spans="2:17"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</row>
    <row r="213" spans="2:17"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</row>
    <row r="214" spans="2:17"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</row>
    <row r="215" spans="2:17"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</row>
    <row r="216" spans="2:17"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</row>
    <row r="217" spans="2:17"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</row>
    <row r="218" spans="2:17"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</row>
    <row r="219" spans="2:17"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</row>
    <row r="220" spans="2:17"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</row>
    <row r="221" spans="2:17"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</row>
    <row r="222" spans="2:17"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</row>
    <row r="223" spans="2:17"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</row>
    <row r="224" spans="2:17"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</row>
    <row r="225" spans="2:17"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</row>
    <row r="226" spans="2:17"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</row>
    <row r="227" spans="2:17"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</row>
    <row r="228" spans="2:17"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</row>
    <row r="229" spans="2:17"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</row>
    <row r="230" spans="2:17"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</row>
    <row r="231" spans="2:17"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</row>
    <row r="232" spans="2:17"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</row>
    <row r="233" spans="2:17"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</row>
    <row r="234" spans="2:17"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</row>
    <row r="235" spans="2:17"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</row>
    <row r="236" spans="2:17"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</row>
    <row r="237" spans="2:17"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</row>
    <row r="238" spans="2:17"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</row>
    <row r="239" spans="2:17"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</row>
    <row r="240" spans="2:17"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</row>
    <row r="241" spans="2:17"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</row>
    <row r="242" spans="2:17"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</row>
    <row r="243" spans="2:17"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</row>
    <row r="244" spans="2:17"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</row>
    <row r="245" spans="2:17"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</row>
    <row r="246" spans="2:17"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</row>
    <row r="247" spans="2:17"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</row>
    <row r="248" spans="2:17"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</row>
    <row r="249" spans="2:17"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</row>
    <row r="250" spans="2:17"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</row>
    <row r="251" spans="2:17"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</row>
    <row r="252" spans="2:17"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</row>
    <row r="253" spans="2:17"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</row>
    <row r="254" spans="2:17"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</row>
    <row r="255" spans="2:17"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</row>
    <row r="256" spans="2:17"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</row>
    <row r="257" spans="2:17"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</row>
    <row r="258" spans="2:17"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</row>
    <row r="259" spans="2:17"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</row>
    <row r="260" spans="2:17"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</row>
    <row r="261" spans="2:17"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</row>
    <row r="262" spans="2:17"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</row>
    <row r="263" spans="2:17"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</row>
    <row r="264" spans="2:17"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</row>
    <row r="265" spans="2:17"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</row>
    <row r="266" spans="2:17"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</row>
    <row r="267" spans="2:17"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</row>
    <row r="268" spans="2:17"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</row>
    <row r="269" spans="2:17"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</row>
    <row r="270" spans="2:17"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</row>
    <row r="271" spans="2:17"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</row>
    <row r="272" spans="2:17"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</row>
    <row r="273" spans="2:17"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</row>
    <row r="274" spans="2:17"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</row>
    <row r="275" spans="2:17"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</row>
    <row r="276" spans="2:17"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</row>
    <row r="277" spans="2:17"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</row>
    <row r="278" spans="2:17"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</row>
    <row r="279" spans="2:17"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</row>
    <row r="280" spans="2:17"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</row>
    <row r="281" spans="2:17"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</row>
    <row r="282" spans="2:17"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</row>
    <row r="283" spans="2:17"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</row>
    <row r="284" spans="2:17"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</row>
    <row r="285" spans="2:17"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</row>
    <row r="286" spans="2:17"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</row>
    <row r="287" spans="2:17"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</row>
    <row r="288" spans="2:17"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</row>
    <row r="289" spans="2:17"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</row>
    <row r="290" spans="2:17"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</row>
    <row r="291" spans="2:17"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</row>
    <row r="292" spans="2:17"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</row>
    <row r="293" spans="2:17"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</row>
    <row r="294" spans="2:17"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</row>
    <row r="295" spans="2:17"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</row>
    <row r="296" spans="2:17"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</row>
    <row r="297" spans="2:17"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</row>
    <row r="298" spans="2:17"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</row>
    <row r="299" spans="2:17"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</row>
    <row r="300" spans="2:17"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</row>
    <row r="301" spans="2:17"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</row>
    <row r="302" spans="2:17"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</row>
    <row r="303" spans="2:17"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</row>
    <row r="304" spans="2:17"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</row>
    <row r="305" spans="2:17"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</row>
    <row r="306" spans="2:17"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</row>
    <row r="307" spans="2:17"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</row>
    <row r="308" spans="2:17"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</row>
    <row r="309" spans="2:17"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</row>
    <row r="310" spans="2:17"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</row>
    <row r="311" spans="2:17"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</row>
    <row r="312" spans="2:17"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</row>
    <row r="313" spans="2:17"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</row>
    <row r="314" spans="2:17"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</row>
    <row r="315" spans="2:17"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</row>
    <row r="316" spans="2:17"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</row>
    <row r="317" spans="2:17"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</row>
    <row r="318" spans="2:17"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</row>
    <row r="319" spans="2:17"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</row>
    <row r="320" spans="2:17"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</row>
    <row r="321" spans="2:17"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</row>
    <row r="322" spans="2:17"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</row>
    <row r="323" spans="2:17"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</row>
    <row r="324" spans="2:17"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</row>
    <row r="325" spans="2:17"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</row>
    <row r="326" spans="2:17"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</row>
    <row r="327" spans="2:17"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</row>
    <row r="328" spans="2:17"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</row>
    <row r="329" spans="2:17">
      <c r="O329" s="75"/>
      <c r="P329" s="75"/>
      <c r="Q329" s="75"/>
    </row>
    <row r="330" spans="2:17">
      <c r="O330" s="75"/>
      <c r="P330" s="75"/>
      <c r="Q330" s="75"/>
    </row>
    <row r="331" spans="2:17">
      <c r="O331" s="75"/>
      <c r="P331" s="75"/>
      <c r="Q331" s="75"/>
    </row>
    <row r="332" spans="2:17">
      <c r="O332" s="75"/>
      <c r="P332" s="75"/>
      <c r="Q332" s="75"/>
    </row>
    <row r="333" spans="2:17">
      <c r="O333" s="75"/>
      <c r="P333" s="75"/>
      <c r="Q333" s="75"/>
    </row>
    <row r="334" spans="2:17">
      <c r="O334" s="75"/>
      <c r="P334" s="75"/>
      <c r="Q334" s="75"/>
    </row>
    <row r="335" spans="2:17">
      <c r="O335" s="75"/>
      <c r="P335" s="75"/>
      <c r="Q335" s="75"/>
    </row>
    <row r="336" spans="2:17">
      <c r="O336" s="75"/>
      <c r="P336" s="75"/>
      <c r="Q336" s="75"/>
    </row>
    <row r="337" spans="15:17">
      <c r="O337" s="75"/>
      <c r="P337" s="75"/>
      <c r="Q337" s="75"/>
    </row>
    <row r="338" spans="15:17">
      <c r="O338" s="75"/>
      <c r="P338" s="75"/>
      <c r="Q338" s="75"/>
    </row>
    <row r="339" spans="15:17">
      <c r="O339" s="75"/>
      <c r="P339" s="75"/>
      <c r="Q339" s="75"/>
    </row>
    <row r="340" spans="15:17">
      <c r="O340" s="75"/>
      <c r="P340" s="75"/>
      <c r="Q340" s="75"/>
    </row>
  </sheetData>
  <mergeCells count="15">
    <mergeCell ref="A7:A8"/>
    <mergeCell ref="H7:H8"/>
    <mergeCell ref="B6:G6"/>
    <mergeCell ref="J6:O6"/>
    <mergeCell ref="A3:O3"/>
    <mergeCell ref="D7:D8"/>
    <mergeCell ref="E7:E8"/>
    <mergeCell ref="F7:F8"/>
    <mergeCell ref="G7:G8"/>
    <mergeCell ref="I7:I8"/>
    <mergeCell ref="L7:L8"/>
    <mergeCell ref="M7:M8"/>
    <mergeCell ref="H6:I6"/>
    <mergeCell ref="N7:N8"/>
    <mergeCell ref="O7:O8"/>
  </mergeCells>
  <phoneticPr fontId="29" type="noConversion"/>
  <pageMargins left="0.78740157499999996" right="0.78740157499999996" top="0.984251969" bottom="0.984251969" header="0.4921259845" footer="0.492125984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343"/>
  <sheetViews>
    <sheetView workbookViewId="0">
      <pane xSplit="1" ySplit="11" topLeftCell="B12" activePane="bottomRight" state="frozen"/>
      <selection pane="topRight" activeCell="B1" sqref="B1"/>
      <selection pane="bottomLeft" activeCell="A9" sqref="A9"/>
      <selection pane="bottomRight"/>
    </sheetView>
  </sheetViews>
  <sheetFormatPr baseColWidth="10" defaultColWidth="10.33203125" defaultRowHeight="12" x14ac:dyDescent="0"/>
  <cols>
    <col min="1" max="17" width="6.83203125" style="17" customWidth="1"/>
    <col min="18" max="16384" width="10.33203125" style="17"/>
  </cols>
  <sheetData>
    <row r="1" spans="1:17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7" ht="13" thickBot="1"/>
    <row r="3" spans="1:17" ht="20" customHeight="1" thickTop="1">
      <c r="A3" s="271" t="s">
        <v>97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300"/>
    </row>
    <row r="4" spans="1:17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2"/>
    </row>
    <row r="5" spans="1:17">
      <c r="A5" s="20"/>
      <c r="B5" s="23" t="s">
        <v>1</v>
      </c>
      <c r="C5" s="23" t="s">
        <v>2</v>
      </c>
      <c r="D5" s="23" t="s">
        <v>3</v>
      </c>
      <c r="E5" s="23" t="s">
        <v>4</v>
      </c>
      <c r="F5" s="23" t="s">
        <v>5</v>
      </c>
      <c r="G5" s="23" t="s">
        <v>6</v>
      </c>
      <c r="H5" s="23" t="s">
        <v>7</v>
      </c>
      <c r="I5" s="23" t="s">
        <v>8</v>
      </c>
      <c r="J5" s="23" t="s">
        <v>9</v>
      </c>
      <c r="K5" s="23" t="s">
        <v>10</v>
      </c>
      <c r="L5" s="23" t="s">
        <v>11</v>
      </c>
      <c r="M5" s="23" t="s">
        <v>12</v>
      </c>
      <c r="N5" s="23" t="s">
        <v>13</v>
      </c>
      <c r="O5" s="23" t="s">
        <v>14</v>
      </c>
      <c r="P5" s="23" t="s">
        <v>44</v>
      </c>
      <c r="Q5" s="24" t="s">
        <v>45</v>
      </c>
    </row>
    <row r="6" spans="1:17">
      <c r="A6" s="20"/>
      <c r="B6" s="291" t="s">
        <v>60</v>
      </c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303"/>
      <c r="N6" s="291" t="s">
        <v>61</v>
      </c>
      <c r="O6" s="292"/>
      <c r="P6" s="292"/>
      <c r="Q6" s="293"/>
    </row>
    <row r="7" spans="1:17">
      <c r="A7" s="20"/>
      <c r="B7" s="294"/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304"/>
      <c r="N7" s="294"/>
      <c r="O7" s="295"/>
      <c r="P7" s="295"/>
      <c r="Q7" s="296"/>
    </row>
    <row r="8" spans="1:17">
      <c r="A8" s="20"/>
      <c r="B8" s="294"/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304"/>
      <c r="N8" s="294"/>
      <c r="O8" s="295"/>
      <c r="P8" s="295"/>
      <c r="Q8" s="296"/>
    </row>
    <row r="9" spans="1:17">
      <c r="A9" s="20"/>
      <c r="B9" s="297"/>
      <c r="C9" s="298"/>
      <c r="D9" s="298"/>
      <c r="E9" s="298"/>
      <c r="F9" s="298"/>
      <c r="G9" s="298"/>
      <c r="H9" s="298"/>
      <c r="I9" s="298"/>
      <c r="J9" s="298"/>
      <c r="K9" s="298"/>
      <c r="L9" s="298"/>
      <c r="M9" s="305"/>
      <c r="N9" s="297"/>
      <c r="O9" s="298"/>
      <c r="P9" s="298"/>
      <c r="Q9" s="299"/>
    </row>
    <row r="10" spans="1:17" ht="80" customHeight="1">
      <c r="A10" s="278"/>
      <c r="B10" s="25" t="s">
        <v>46</v>
      </c>
      <c r="C10" s="26" t="s">
        <v>47</v>
      </c>
      <c r="D10" s="26" t="s">
        <v>48</v>
      </c>
      <c r="E10" s="26" t="s">
        <v>49</v>
      </c>
      <c r="F10" s="26" t="s">
        <v>50</v>
      </c>
      <c r="G10" s="26" t="s">
        <v>51</v>
      </c>
      <c r="H10" s="301" t="s">
        <v>52</v>
      </c>
      <c r="I10" s="25" t="s">
        <v>53</v>
      </c>
      <c r="J10" s="112" t="s">
        <v>54</v>
      </c>
      <c r="K10" s="112" t="s">
        <v>55</v>
      </c>
      <c r="L10" s="26" t="s">
        <v>56</v>
      </c>
      <c r="M10" s="113" t="s">
        <v>57</v>
      </c>
      <c r="N10" s="114" t="s">
        <v>58</v>
      </c>
      <c r="O10" s="25" t="s">
        <v>59</v>
      </c>
      <c r="P10" s="25" t="s">
        <v>62</v>
      </c>
      <c r="Q10" s="115" t="s">
        <v>59</v>
      </c>
    </row>
    <row r="11" spans="1:17" ht="30" customHeight="1">
      <c r="A11" s="278"/>
      <c r="B11" s="116" t="s">
        <v>63</v>
      </c>
      <c r="C11" s="85" t="s">
        <v>64</v>
      </c>
      <c r="D11" s="85" t="s">
        <v>38</v>
      </c>
      <c r="E11" s="85" t="s">
        <v>65</v>
      </c>
      <c r="F11" s="85" t="s">
        <v>66</v>
      </c>
      <c r="G11" s="85" t="s">
        <v>67</v>
      </c>
      <c r="H11" s="302"/>
      <c r="I11" s="116" t="s">
        <v>68</v>
      </c>
      <c r="J11" s="85" t="s">
        <v>69</v>
      </c>
      <c r="K11" s="85" t="s">
        <v>41</v>
      </c>
      <c r="L11" s="85" t="s">
        <v>70</v>
      </c>
      <c r="M11" s="87" t="s">
        <v>71</v>
      </c>
      <c r="N11" s="30" t="s">
        <v>72</v>
      </c>
      <c r="O11" s="29" t="s">
        <v>68</v>
      </c>
      <c r="P11" s="29" t="s">
        <v>73</v>
      </c>
      <c r="Q11" s="115" t="s">
        <v>68</v>
      </c>
    </row>
    <row r="12" spans="1:17">
      <c r="A12" s="31">
        <v>1896</v>
      </c>
      <c r="B12" s="32">
        <v>0.25468724226854689</v>
      </c>
      <c r="C12" s="33">
        <v>4.5518295246939032E-2</v>
      </c>
      <c r="D12" s="33">
        <v>7.3037608652349706E-2</v>
      </c>
      <c r="E12" s="33">
        <v>8.3252947485570078E-2</v>
      </c>
      <c r="F12" s="33">
        <v>2.9620942879089712E-2</v>
      </c>
      <c r="G12" s="33">
        <v>2.3257448004598367E-2</v>
      </c>
      <c r="H12" s="117">
        <v>0</v>
      </c>
      <c r="I12" s="32">
        <v>0.70073598238930612</v>
      </c>
      <c r="J12" s="33">
        <v>0.23936217425057507</v>
      </c>
      <c r="K12" s="33">
        <v>2.358046779488171E-2</v>
      </c>
      <c r="L12" s="33">
        <v>0.43779334034384937</v>
      </c>
      <c r="M12" s="92">
        <v>0</v>
      </c>
      <c r="N12" s="37">
        <v>0.27322097490314212</v>
      </c>
      <c r="O12" s="32">
        <v>0.75172893056120482</v>
      </c>
      <c r="P12" s="32">
        <v>0.24827106943879504</v>
      </c>
      <c r="Q12" s="118">
        <v>0.75172893056120482</v>
      </c>
    </row>
    <row r="13" spans="1:17">
      <c r="A13" s="40">
        <f>A12+1</f>
        <v>1897</v>
      </c>
      <c r="B13" s="41">
        <v>0.22827680751233331</v>
      </c>
      <c r="C13" s="42">
        <v>3.726475505263236E-2</v>
      </c>
      <c r="D13" s="42">
        <v>6.9946240477269231E-2</v>
      </c>
      <c r="E13" s="42">
        <v>6.5100220060745326E-2</v>
      </c>
      <c r="F13" s="42">
        <v>3.2114709400428501E-2</v>
      </c>
      <c r="G13" s="42">
        <v>2.3850882521257874E-2</v>
      </c>
      <c r="H13" s="119">
        <v>0</v>
      </c>
      <c r="I13" s="41">
        <v>0.72267771299009309</v>
      </c>
      <c r="J13" s="42">
        <v>0.25403274682197685</v>
      </c>
      <c r="K13" s="42">
        <v>2.4858667361408029E-2</v>
      </c>
      <c r="L13" s="42">
        <v>0.44378629880670817</v>
      </c>
      <c r="M13" s="96">
        <v>0</v>
      </c>
      <c r="N13" s="46">
        <v>0.24622577041054619</v>
      </c>
      <c r="O13" s="41">
        <v>0.77950046077240431</v>
      </c>
      <c r="P13" s="41">
        <v>0.2204995392275958</v>
      </c>
      <c r="Q13" s="120">
        <v>0.77950046077240431</v>
      </c>
    </row>
    <row r="14" spans="1:17">
      <c r="A14" s="40">
        <f>A13+1</f>
        <v>1898</v>
      </c>
      <c r="B14" s="41">
        <v>0.242194931391602</v>
      </c>
      <c r="C14" s="42">
        <v>4.2234076059597739E-2</v>
      </c>
      <c r="D14" s="42">
        <v>7.1908580473373951E-2</v>
      </c>
      <c r="E14" s="42">
        <v>7.469582595990458E-2</v>
      </c>
      <c r="F14" s="42">
        <v>3.0900563837746309E-2</v>
      </c>
      <c r="G14" s="42">
        <v>2.2455885060979442E-2</v>
      </c>
      <c r="H14" s="119">
        <v>0</v>
      </c>
      <c r="I14" s="41">
        <v>0.70941420960405166</v>
      </c>
      <c r="J14" s="42">
        <v>0.24789496937720901</v>
      </c>
      <c r="K14" s="42">
        <v>2.3088446504579328E-2</v>
      </c>
      <c r="L14" s="42">
        <v>0.43843079372226335</v>
      </c>
      <c r="M14" s="96">
        <v>0</v>
      </c>
      <c r="N14" s="46">
        <v>0.26066198427940496</v>
      </c>
      <c r="O14" s="41">
        <v>0.76350613321633598</v>
      </c>
      <c r="P14" s="41">
        <v>0.23649386678366405</v>
      </c>
      <c r="Q14" s="120">
        <v>0.76350613321633598</v>
      </c>
    </row>
    <row r="15" spans="1:17">
      <c r="A15" s="40">
        <f>A14+1</f>
        <v>1899</v>
      </c>
      <c r="B15" s="41">
        <v>0.26101776520214071</v>
      </c>
      <c r="C15" s="42">
        <v>5.0242382078977167E-2</v>
      </c>
      <c r="D15" s="42">
        <v>7.2276599963337712E-2</v>
      </c>
      <c r="E15" s="42">
        <v>8.654719961329678E-2</v>
      </c>
      <c r="F15" s="42">
        <v>3.0930711456783666E-2</v>
      </c>
      <c r="G15" s="42">
        <v>2.1020872089745367E-2</v>
      </c>
      <c r="H15" s="119">
        <v>0</v>
      </c>
      <c r="I15" s="41">
        <v>0.69273630850377799</v>
      </c>
      <c r="J15" s="42">
        <v>0.24649836438411468</v>
      </c>
      <c r="K15" s="42">
        <v>2.162146966253806E-2</v>
      </c>
      <c r="L15" s="42">
        <v>0.42461647445712519</v>
      </c>
      <c r="M15" s="96">
        <v>0</v>
      </c>
      <c r="N15" s="46">
        <v>0.27984182909954081</v>
      </c>
      <c r="O15" s="41">
        <v>0.7426950250119263</v>
      </c>
      <c r="P15" s="41">
        <v>0.25730497498807364</v>
      </c>
      <c r="Q15" s="120">
        <v>0.7426950250119263</v>
      </c>
    </row>
    <row r="16" spans="1:17">
      <c r="A16" s="40">
        <v>1900</v>
      </c>
      <c r="B16" s="41">
        <v>0.27934310083340652</v>
      </c>
      <c r="C16" s="42">
        <v>5.7819801846257221E-2</v>
      </c>
      <c r="D16" s="42">
        <v>7.1722481796634957E-2</v>
      </c>
      <c r="E16" s="42">
        <v>9.6016670131224072E-2</v>
      </c>
      <c r="F16" s="42">
        <v>3.3097936922858673E-2</v>
      </c>
      <c r="G16" s="42">
        <v>2.0686210136431588E-2</v>
      </c>
      <c r="H16" s="119">
        <v>0</v>
      </c>
      <c r="I16" s="41">
        <v>0.67337413427280579</v>
      </c>
      <c r="J16" s="42">
        <v>0.24531430002200177</v>
      </c>
      <c r="K16" s="42">
        <v>2.0686210136431588E-2</v>
      </c>
      <c r="L16" s="42">
        <v>0.40737362411437239</v>
      </c>
      <c r="M16" s="96">
        <v>0</v>
      </c>
      <c r="N16" s="46">
        <v>0.29971438004702006</v>
      </c>
      <c r="O16" s="41">
        <v>0.72248038555866589</v>
      </c>
      <c r="P16" s="41">
        <v>0.27751961444133405</v>
      </c>
      <c r="Q16" s="120">
        <v>0.72248038555866589</v>
      </c>
    </row>
    <row r="17" spans="1:17">
      <c r="A17" s="40">
        <f t="shared" ref="A17:A64" si="0">A16+1</f>
        <v>1901</v>
      </c>
      <c r="B17" s="41">
        <v>0.23417918392818077</v>
      </c>
      <c r="C17" s="42">
        <v>3.8860970036120684E-2</v>
      </c>
      <c r="D17" s="42">
        <v>7.1588575368654941E-2</v>
      </c>
      <c r="E17" s="42">
        <v>6.5382066678406237E-2</v>
      </c>
      <c r="F17" s="42">
        <v>3.311618856180918E-2</v>
      </c>
      <c r="G17" s="42">
        <v>2.52313832831897E-2</v>
      </c>
      <c r="H17" s="119">
        <v>0</v>
      </c>
      <c r="I17" s="41">
        <v>0.72292746561832755</v>
      </c>
      <c r="J17" s="42">
        <v>0.26127127470051581</v>
      </c>
      <c r="K17" s="42">
        <v>2.2077459667834292E-2</v>
      </c>
      <c r="L17" s="42">
        <v>0.43957873124997743</v>
      </c>
      <c r="M17" s="96">
        <v>0</v>
      </c>
      <c r="N17" s="46">
        <v>0.25129885125849999</v>
      </c>
      <c r="O17" s="41">
        <v>0.7757770720937357</v>
      </c>
      <c r="P17" s="41">
        <v>0.22422292790626447</v>
      </c>
      <c r="Q17" s="120">
        <v>0.7757770720937357</v>
      </c>
    </row>
    <row r="18" spans="1:17">
      <c r="A18" s="40">
        <f t="shared" si="0"/>
        <v>1902</v>
      </c>
      <c r="B18" s="41">
        <v>0.24213459257010747</v>
      </c>
      <c r="C18" s="42">
        <v>4.4757637307198915E-2</v>
      </c>
      <c r="D18" s="42">
        <v>7.0135926582493721E-2</v>
      </c>
      <c r="E18" s="42">
        <v>7.1152634758718303E-2</v>
      </c>
      <c r="F18" s="42">
        <v>3.3393667912213661E-2</v>
      </c>
      <c r="G18" s="42">
        <v>2.2694726009482854E-2</v>
      </c>
      <c r="H18" s="119">
        <v>0</v>
      </c>
      <c r="I18" s="41">
        <v>0.71215174437681061</v>
      </c>
      <c r="J18" s="42">
        <v>0.26622719985885873</v>
      </c>
      <c r="K18" s="42">
        <v>2.2694726009482854E-2</v>
      </c>
      <c r="L18" s="42">
        <v>0.42322981850846891</v>
      </c>
      <c r="M18" s="96">
        <v>0</v>
      </c>
      <c r="N18" s="46">
        <v>0.25991495600357983</v>
      </c>
      <c r="O18" s="41">
        <v>0.76444628313064333</v>
      </c>
      <c r="P18" s="41">
        <v>0.23555371686935686</v>
      </c>
      <c r="Q18" s="120">
        <v>0.76444628313064333</v>
      </c>
    </row>
    <row r="19" spans="1:17">
      <c r="A19" s="40">
        <f t="shared" si="0"/>
        <v>1903</v>
      </c>
      <c r="B19" s="41">
        <v>0.24502602311735849</v>
      </c>
      <c r="C19" s="42">
        <v>4.5556506518333581E-2</v>
      </c>
      <c r="D19" s="42">
        <v>7.1676957600993019E-2</v>
      </c>
      <c r="E19" s="42">
        <v>7.3489238292084452E-2</v>
      </c>
      <c r="F19" s="42">
        <v>3.2705408580875381E-2</v>
      </c>
      <c r="G19" s="42">
        <v>2.159791212507204E-2</v>
      </c>
      <c r="H19" s="119">
        <v>0</v>
      </c>
      <c r="I19" s="41">
        <v>0.70869273858504223</v>
      </c>
      <c r="J19" s="42">
        <v>0.26293791508621495</v>
      </c>
      <c r="K19" s="42">
        <v>2.159791212507204E-2</v>
      </c>
      <c r="L19" s="42">
        <v>0.42415691137375522</v>
      </c>
      <c r="M19" s="96">
        <v>0</v>
      </c>
      <c r="N19" s="46">
        <v>0.26286937281626721</v>
      </c>
      <c r="O19" s="41">
        <v>0.76030134816359907</v>
      </c>
      <c r="P19" s="41">
        <v>0.23969865183640107</v>
      </c>
      <c r="Q19" s="120">
        <v>0.76030134816359907</v>
      </c>
    </row>
    <row r="20" spans="1:17">
      <c r="A20" s="40">
        <f t="shared" si="0"/>
        <v>1904</v>
      </c>
      <c r="B20" s="41">
        <v>0.24680722882222211</v>
      </c>
      <c r="C20" s="42">
        <v>4.4674940105270802E-2</v>
      </c>
      <c r="D20" s="42">
        <v>7.3760224165151433E-2</v>
      </c>
      <c r="E20" s="42">
        <v>7.4050269130146479E-2</v>
      </c>
      <c r="F20" s="42">
        <v>3.3078635817316876E-2</v>
      </c>
      <c r="G20" s="42">
        <v>2.1243159604336512E-2</v>
      </c>
      <c r="H20" s="119">
        <v>0</v>
      </c>
      <c r="I20" s="41">
        <v>0.70797518934078285</v>
      </c>
      <c r="J20" s="42">
        <v>0.25840941864345546</v>
      </c>
      <c r="K20" s="42">
        <v>2.1243159604336512E-2</v>
      </c>
      <c r="L20" s="42">
        <v>0.42832261109299086</v>
      </c>
      <c r="M20" s="96">
        <v>0</v>
      </c>
      <c r="N20" s="46">
        <v>0.26437798577777916</v>
      </c>
      <c r="O20" s="41">
        <v>0.75837752172721307</v>
      </c>
      <c r="P20" s="41">
        <v>0.24162247827278707</v>
      </c>
      <c r="Q20" s="120">
        <v>0.75837752172721307</v>
      </c>
    </row>
    <row r="21" spans="1:17">
      <c r="A21" s="40">
        <f t="shared" si="0"/>
        <v>1905</v>
      </c>
      <c r="B21" s="41">
        <v>0.28036308010823552</v>
      </c>
      <c r="C21" s="42">
        <v>5.9014170643334057E-2</v>
      </c>
      <c r="D21" s="42">
        <v>7.2682059834261528E-2</v>
      </c>
      <c r="E21" s="42">
        <v>9.22267249049597E-2</v>
      </c>
      <c r="F21" s="42">
        <v>3.5312805049904354E-2</v>
      </c>
      <c r="G21" s="42">
        <v>2.1127319675775899E-2</v>
      </c>
      <c r="H21" s="119">
        <v>0</v>
      </c>
      <c r="I21" s="41">
        <v>0.67551100342848636</v>
      </c>
      <c r="J21" s="42">
        <v>0.25534039744471526</v>
      </c>
      <c r="K21" s="42">
        <v>2.1127319675775899E-2</v>
      </c>
      <c r="L21" s="42">
        <v>0.39904328630799518</v>
      </c>
      <c r="M21" s="96">
        <v>0</v>
      </c>
      <c r="N21" s="46">
        <v>0.29993479619036439</v>
      </c>
      <c r="O21" s="41">
        <v>0.72266738922775897</v>
      </c>
      <c r="P21" s="41">
        <v>0.27733261077224097</v>
      </c>
      <c r="Q21" s="120">
        <v>0.72266738922775897</v>
      </c>
    </row>
    <row r="22" spans="1:17">
      <c r="A22" s="40">
        <f t="shared" si="0"/>
        <v>1906</v>
      </c>
      <c r="B22" s="41">
        <v>0.24217198139183302</v>
      </c>
      <c r="C22" s="42">
        <v>4.3216201324546503E-2</v>
      </c>
      <c r="D22" s="42">
        <v>7.0891139898957414E-2</v>
      </c>
      <c r="E22" s="42">
        <v>6.6887635125165365E-2</v>
      </c>
      <c r="F22" s="42">
        <v>3.98715800312162E-2</v>
      </c>
      <c r="G22" s="42">
        <v>2.1305425011947529E-2</v>
      </c>
      <c r="H22" s="119">
        <v>0</v>
      </c>
      <c r="I22" s="41">
        <v>0.71034735536473981</v>
      </c>
      <c r="J22" s="42">
        <v>0.2692571075268872</v>
      </c>
      <c r="K22" s="42">
        <v>2.4349057934002674E-2</v>
      </c>
      <c r="L22" s="42">
        <v>0.41674118990384995</v>
      </c>
      <c r="M22" s="96">
        <v>0</v>
      </c>
      <c r="N22" s="46">
        <v>0.26006052780947486</v>
      </c>
      <c r="O22" s="41">
        <v>0.76281866755395333</v>
      </c>
      <c r="P22" s="41">
        <v>0.23718133244604664</v>
      </c>
      <c r="Q22" s="120">
        <v>0.76281866755395333</v>
      </c>
    </row>
    <row r="23" spans="1:17">
      <c r="A23" s="40">
        <f t="shared" si="0"/>
        <v>1907</v>
      </c>
      <c r="B23" s="41">
        <v>0.31545798400522812</v>
      </c>
      <c r="C23" s="42">
        <v>7.3843155740868596E-2</v>
      </c>
      <c r="D23" s="42">
        <v>7.1914951300216259E-2</v>
      </c>
      <c r="E23" s="42">
        <v>0.10950193681904496</v>
      </c>
      <c r="F23" s="42">
        <v>3.8406830054021131E-2</v>
      </c>
      <c r="G23" s="42">
        <v>2.1791110091077138E-2</v>
      </c>
      <c r="H23" s="119">
        <v>0</v>
      </c>
      <c r="I23" s="41">
        <v>0.6393254576445051</v>
      </c>
      <c r="J23" s="42">
        <v>0.24871505620921949</v>
      </c>
      <c r="K23" s="42">
        <v>2.1791110091077138E-2</v>
      </c>
      <c r="L23" s="42">
        <v>0.36881929134420843</v>
      </c>
      <c r="M23" s="96">
        <v>0</v>
      </c>
      <c r="N23" s="46">
        <v>0.33811423024048259</v>
      </c>
      <c r="O23" s="41">
        <v>0.68524192109537341</v>
      </c>
      <c r="P23" s="41">
        <v>0.31475807890462654</v>
      </c>
      <c r="Q23" s="120">
        <v>0.68524192109537341</v>
      </c>
    </row>
    <row r="24" spans="1:17">
      <c r="A24" s="40">
        <f t="shared" si="0"/>
        <v>1908</v>
      </c>
      <c r="B24" s="41">
        <v>0.27039716224290028</v>
      </c>
      <c r="C24" s="42">
        <v>5.4963273765148861E-2</v>
      </c>
      <c r="D24" s="42">
        <v>7.1982017297943943E-2</v>
      </c>
      <c r="E24" s="42">
        <v>8.2952527856836086E-2</v>
      </c>
      <c r="F24" s="42">
        <v>3.8499581667588191E-2</v>
      </c>
      <c r="G24" s="42">
        <v>2.199976165538323E-2</v>
      </c>
      <c r="H24" s="119">
        <v>0</v>
      </c>
      <c r="I24" s="41">
        <v>0.68422832411820866</v>
      </c>
      <c r="J24" s="42">
        <v>0.26391645732886831</v>
      </c>
      <c r="K24" s="42">
        <v>2.199976165538323E-2</v>
      </c>
      <c r="L24" s="42">
        <v>0.39831210513395721</v>
      </c>
      <c r="M24" s="96">
        <v>0</v>
      </c>
      <c r="N24" s="46">
        <v>0.2899310571003384</v>
      </c>
      <c r="O24" s="41">
        <v>0.73365800019520711</v>
      </c>
      <c r="P24" s="41">
        <v>0.26634199980479267</v>
      </c>
      <c r="Q24" s="120">
        <v>0.73365800019520711</v>
      </c>
    </row>
    <row r="25" spans="1:17">
      <c r="A25" s="40">
        <f t="shared" si="0"/>
        <v>1909</v>
      </c>
      <c r="B25" s="41">
        <v>0.29555308610381509</v>
      </c>
      <c r="C25" s="42">
        <v>6.5870853068670118E-2</v>
      </c>
      <c r="D25" s="42">
        <v>7.1042720362090445E-2</v>
      </c>
      <c r="E25" s="42">
        <v>9.5135104787677685E-2</v>
      </c>
      <c r="F25" s="42">
        <v>3.9789069140828734E-2</v>
      </c>
      <c r="G25" s="42">
        <v>2.3715338744548092E-2</v>
      </c>
      <c r="H25" s="119">
        <v>0</v>
      </c>
      <c r="I25" s="41">
        <v>0.6612322942898855</v>
      </c>
      <c r="J25" s="42">
        <v>0.26082131535145042</v>
      </c>
      <c r="K25" s="42">
        <v>2.3715338744548096E-2</v>
      </c>
      <c r="L25" s="42">
        <v>0.37669564019388702</v>
      </c>
      <c r="M25" s="96">
        <v>0</v>
      </c>
      <c r="N25" s="46">
        <v>0.31675337639330958</v>
      </c>
      <c r="O25" s="41">
        <v>0.70866308505757181</v>
      </c>
      <c r="P25" s="41">
        <v>0.29133691494242808</v>
      </c>
      <c r="Q25" s="120">
        <v>0.70866308505757181</v>
      </c>
    </row>
    <row r="26" spans="1:17">
      <c r="A26" s="40">
        <f t="shared" si="0"/>
        <v>1910</v>
      </c>
      <c r="B26" s="41">
        <v>0.26794362326209681</v>
      </c>
      <c r="C26" s="42">
        <v>5.6018659627229773E-2</v>
      </c>
      <c r="D26" s="42">
        <v>6.963377355166718E-2</v>
      </c>
      <c r="E26" s="42">
        <v>7.9215701184614115E-2</v>
      </c>
      <c r="F26" s="42">
        <v>4.1873644063225718E-2</v>
      </c>
      <c r="G26" s="42">
        <v>2.1201844835360025E-2</v>
      </c>
      <c r="H26" s="119">
        <v>0</v>
      </c>
      <c r="I26" s="41">
        <v>0.68064190779062805</v>
      </c>
      <c r="J26" s="42">
        <v>0.2720646283941448</v>
      </c>
      <c r="K26" s="42">
        <v>2.3852074452492211E-2</v>
      </c>
      <c r="L26" s="42">
        <v>0.38472520494399115</v>
      </c>
      <c r="M26" s="96">
        <v>0</v>
      </c>
      <c r="N26" s="46">
        <v>0.28892423626189906</v>
      </c>
      <c r="O26" s="41">
        <v>0.73393776266094002</v>
      </c>
      <c r="P26" s="41">
        <v>0.26606223733905987</v>
      </c>
      <c r="Q26" s="120">
        <v>0.73393776266094002</v>
      </c>
    </row>
    <row r="27" spans="1:17">
      <c r="A27" s="40">
        <f t="shared" si="0"/>
        <v>1911</v>
      </c>
      <c r="B27" s="41">
        <v>0.32121288043419916</v>
      </c>
      <c r="C27" s="42">
        <v>7.9466694556255879E-2</v>
      </c>
      <c r="D27" s="42">
        <v>7.1341596920477285E-2</v>
      </c>
      <c r="E27" s="42">
        <v>0.11159262475747586</v>
      </c>
      <c r="F27" s="42">
        <v>3.9840362252398863E-2</v>
      </c>
      <c r="G27" s="42">
        <v>1.8971601947591274E-2</v>
      </c>
      <c r="H27" s="119">
        <v>0</v>
      </c>
      <c r="I27" s="41">
        <v>0.62590378371307853</v>
      </c>
      <c r="J27" s="42">
        <v>0.25046667119084109</v>
      </c>
      <c r="K27" s="42">
        <v>2.3714502081115474E-2</v>
      </c>
      <c r="L27" s="42">
        <v>0.35172261044112196</v>
      </c>
      <c r="M27" s="96">
        <v>0</v>
      </c>
      <c r="N27" s="46">
        <v>0.34608047116356</v>
      </c>
      <c r="O27" s="41">
        <v>0.67435987024452648</v>
      </c>
      <c r="P27" s="41">
        <v>0.32564012975547346</v>
      </c>
      <c r="Q27" s="120">
        <v>0.67435987024452648</v>
      </c>
    </row>
    <row r="28" spans="1:17">
      <c r="A28" s="40">
        <f t="shared" si="0"/>
        <v>1912</v>
      </c>
      <c r="B28" s="41">
        <v>0.392544531590654</v>
      </c>
      <c r="C28" s="42">
        <v>0.11199557998094707</v>
      </c>
      <c r="D28" s="42">
        <v>7.2021560791912645E-2</v>
      </c>
      <c r="E28" s="42">
        <v>0.14878218019201536</v>
      </c>
      <c r="F28" s="42">
        <v>4.0120871957307368E-2</v>
      </c>
      <c r="G28" s="42">
        <v>1.9624338668471485E-2</v>
      </c>
      <c r="H28" s="119">
        <v>0</v>
      </c>
      <c r="I28" s="41">
        <v>0.56340973105774794</v>
      </c>
      <c r="J28" s="42">
        <v>0.2326017216588333</v>
      </c>
      <c r="K28" s="42">
        <v>2.1804821320376595E-2</v>
      </c>
      <c r="L28" s="42">
        <v>0.30900318807853805</v>
      </c>
      <c r="M28" s="96">
        <v>0</v>
      </c>
      <c r="N28" s="46">
        <v>0.41923740931200648</v>
      </c>
      <c r="O28" s="41">
        <v>0.60172137686568716</v>
      </c>
      <c r="P28" s="41">
        <v>0.39827862313431289</v>
      </c>
      <c r="Q28" s="120">
        <v>0.60172137686568716</v>
      </c>
    </row>
    <row r="29" spans="1:17">
      <c r="A29" s="40">
        <f t="shared" si="0"/>
        <v>1913</v>
      </c>
      <c r="B29" s="41">
        <v>0.37397118693170034</v>
      </c>
      <c r="C29" s="42">
        <v>0.10610489326584659</v>
      </c>
      <c r="D29" s="42">
        <v>7.1417411312621859E-2</v>
      </c>
      <c r="E29" s="42">
        <v>0.13866425631372131</v>
      </c>
      <c r="F29" s="42">
        <v>4.2227226772131005E-2</v>
      </c>
      <c r="G29" s="42">
        <v>1.5557399267379597E-2</v>
      </c>
      <c r="H29" s="119">
        <v>0</v>
      </c>
      <c r="I29" s="41">
        <v>0.57491163893733443</v>
      </c>
      <c r="J29" s="42">
        <v>0.23958400053015738</v>
      </c>
      <c r="K29" s="42">
        <v>2.2224856474743614E-2</v>
      </c>
      <c r="L29" s="42">
        <v>0.3131027819324334</v>
      </c>
      <c r="M29" s="96">
        <v>0</v>
      </c>
      <c r="N29" s="46">
        <v>0.40068680898727072</v>
      </c>
      <c r="O29" s="41">
        <v>0.61598197429448986</v>
      </c>
      <c r="P29" s="41">
        <v>0.3840180257055103</v>
      </c>
      <c r="Q29" s="120">
        <v>0.61598197429448986</v>
      </c>
    </row>
    <row r="30" spans="1:17">
      <c r="A30" s="40">
        <f t="shared" si="0"/>
        <v>1914</v>
      </c>
      <c r="B30" s="41">
        <v>0.2365437465766051</v>
      </c>
      <c r="C30" s="42">
        <v>3.9335126158836609E-2</v>
      </c>
      <c r="D30" s="42">
        <v>7.7037208334064383E-2</v>
      </c>
      <c r="E30" s="42">
        <v>5.9717686815822207E-2</v>
      </c>
      <c r="F30" s="42">
        <v>4.3672122764102421E-2</v>
      </c>
      <c r="G30" s="42">
        <v>1.6781602503779462E-2</v>
      </c>
      <c r="H30" s="119">
        <v>0</v>
      </c>
      <c r="I30" s="41">
        <v>0.72941357522215466</v>
      </c>
      <c r="J30" s="42">
        <v>0.26490667251430861</v>
      </c>
      <c r="K30" s="42">
        <v>6.233166521779946E-2</v>
      </c>
      <c r="L30" s="42">
        <v>0.40217523749004652</v>
      </c>
      <c r="M30" s="96">
        <v>0</v>
      </c>
      <c r="N30" s="46">
        <v>0.24920964766387285</v>
      </c>
      <c r="O30" s="41">
        <v>0.76847053753539074</v>
      </c>
      <c r="P30" s="41">
        <v>0.23152946246460926</v>
      </c>
      <c r="Q30" s="120">
        <v>0.76847053753539074</v>
      </c>
    </row>
    <row r="31" spans="1:17">
      <c r="A31" s="40">
        <f t="shared" si="0"/>
        <v>1915</v>
      </c>
      <c r="B31" s="41">
        <v>0.19338201392674048</v>
      </c>
      <c r="C31" s="42">
        <v>2.3989275984431881E-2</v>
      </c>
      <c r="D31" s="42">
        <v>6.8991608902556803E-2</v>
      </c>
      <c r="E31" s="42">
        <v>3.6319276697333813E-2</v>
      </c>
      <c r="F31" s="42">
        <v>3.8317905340116351E-2</v>
      </c>
      <c r="G31" s="42">
        <v>2.5763947002301654E-2</v>
      </c>
      <c r="H31" s="119">
        <v>0</v>
      </c>
      <c r="I31" s="41">
        <v>0.78579212912635032</v>
      </c>
      <c r="J31" s="42">
        <v>0.25278742145210298</v>
      </c>
      <c r="K31" s="42">
        <v>0.15028968487478411</v>
      </c>
      <c r="L31" s="42">
        <v>0.3827150227994634</v>
      </c>
      <c r="M31" s="96">
        <v>0</v>
      </c>
      <c r="N31" s="46">
        <v>0.20283191298747005</v>
      </c>
      <c r="O31" s="41">
        <v>0.82419102751497131</v>
      </c>
      <c r="P31" s="41">
        <v>0.17580897248502847</v>
      </c>
      <c r="Q31" s="120">
        <v>0.82419102751497131</v>
      </c>
    </row>
    <row r="32" spans="1:17">
      <c r="A32" s="40">
        <f t="shared" si="0"/>
        <v>1916</v>
      </c>
      <c r="B32" s="41">
        <v>0.29438206651357657</v>
      </c>
      <c r="C32" s="42">
        <v>6.8919019874701754E-2</v>
      </c>
      <c r="D32" s="42">
        <v>5.8994200382373629E-2</v>
      </c>
      <c r="E32" s="42">
        <v>0.10525978013054196</v>
      </c>
      <c r="F32" s="42">
        <v>2.5377057349900509E-2</v>
      </c>
      <c r="G32" s="42">
        <v>3.5832008776058674E-2</v>
      </c>
      <c r="H32" s="119">
        <v>0</v>
      </c>
      <c r="I32" s="41">
        <v>0.6916263907571859</v>
      </c>
      <c r="J32" s="42">
        <v>0.22842797050712432</v>
      </c>
      <c r="K32" s="42">
        <v>0.11432117279414115</v>
      </c>
      <c r="L32" s="42">
        <v>0.34887724745592047</v>
      </c>
      <c r="M32" s="96">
        <v>0</v>
      </c>
      <c r="N32" s="46">
        <v>0.3098183153033785</v>
      </c>
      <c r="O32" s="41">
        <v>0.72789258442774474</v>
      </c>
      <c r="P32" s="41">
        <v>0.27210741557225515</v>
      </c>
      <c r="Q32" s="120">
        <v>0.72789258442774474</v>
      </c>
    </row>
    <row r="33" spans="1:17">
      <c r="A33" s="40">
        <f t="shared" si="0"/>
        <v>1917</v>
      </c>
      <c r="B33" s="41">
        <v>0.30793691398661421</v>
      </c>
      <c r="C33" s="42">
        <v>8.1774955675616323E-2</v>
      </c>
      <c r="D33" s="42">
        <v>5.3415246709211481E-2</v>
      </c>
      <c r="E33" s="42">
        <v>0.10724050321319971</v>
      </c>
      <c r="F33" s="42">
        <v>1.7885169678637146E-2</v>
      </c>
      <c r="G33" s="42">
        <v>4.7621038709949541E-2</v>
      </c>
      <c r="H33" s="119">
        <v>0</v>
      </c>
      <c r="I33" s="41">
        <v>0.68715667584197826</v>
      </c>
      <c r="J33" s="42">
        <v>0.25108919442792682</v>
      </c>
      <c r="K33" s="42">
        <v>0.10678657457184954</v>
      </c>
      <c r="L33" s="42">
        <v>0.3292809068422019</v>
      </c>
      <c r="M33" s="96">
        <v>0</v>
      </c>
      <c r="N33" s="46">
        <v>0.32500879695464047</v>
      </c>
      <c r="O33" s="41">
        <v>0.72525233056163985</v>
      </c>
      <c r="P33" s="41">
        <v>0.2747476694383601</v>
      </c>
      <c r="Q33" s="120">
        <v>0.72525233056163985</v>
      </c>
    </row>
    <row r="34" spans="1:17">
      <c r="A34" s="40">
        <f t="shared" si="0"/>
        <v>1918</v>
      </c>
      <c r="B34" s="41">
        <v>0.25564992147423321</v>
      </c>
      <c r="C34" s="42">
        <v>6.4530730656163854E-2</v>
      </c>
      <c r="D34" s="42">
        <v>5.0047414345963735E-2</v>
      </c>
      <c r="E34" s="42">
        <v>8.2307071440775009E-2</v>
      </c>
      <c r="F34" s="42">
        <v>1.3100791340295636E-2</v>
      </c>
      <c r="G34" s="42">
        <v>4.5663913691034952E-2</v>
      </c>
      <c r="H34" s="119">
        <v>0</v>
      </c>
      <c r="I34" s="41">
        <v>0.74755923952390357</v>
      </c>
      <c r="J34" s="42">
        <v>0.27668739407189541</v>
      </c>
      <c r="K34" s="42">
        <v>0.11796511591287653</v>
      </c>
      <c r="L34" s="42">
        <v>0.35290672953913155</v>
      </c>
      <c r="M34" s="96">
        <v>0</v>
      </c>
      <c r="N34" s="46">
        <v>0.26698469048141149</v>
      </c>
      <c r="O34" s="41">
        <v>0.7807038274444571</v>
      </c>
      <c r="P34" s="41">
        <v>0.21929617255554296</v>
      </c>
      <c r="Q34" s="120">
        <v>0.7807038274444571</v>
      </c>
    </row>
    <row r="35" spans="1:17">
      <c r="A35" s="40">
        <f t="shared" si="0"/>
        <v>1919</v>
      </c>
      <c r="B35" s="41">
        <v>0.32682403816174666</v>
      </c>
      <c r="C35" s="42">
        <v>9.4380008905696575E-2</v>
      </c>
      <c r="D35" s="42">
        <v>4.0224417930407444E-2</v>
      </c>
      <c r="E35" s="42">
        <v>0.11128383554219497</v>
      </c>
      <c r="F35" s="42">
        <v>1.3729318605600376E-2</v>
      </c>
      <c r="G35" s="42">
        <v>6.7206457177847276E-2</v>
      </c>
      <c r="H35" s="119">
        <v>0</v>
      </c>
      <c r="I35" s="41">
        <v>0.68896692738649101</v>
      </c>
      <c r="J35" s="42">
        <v>0.27387316005689821</v>
      </c>
      <c r="K35" s="42">
        <v>9.2168859220651808E-2</v>
      </c>
      <c r="L35" s="42">
        <v>0.32292490810894098</v>
      </c>
      <c r="M35" s="96">
        <v>0</v>
      </c>
      <c r="N35" s="46">
        <v>0.34453866290016705</v>
      </c>
      <c r="O35" s="41">
        <v>0.72631054092385883</v>
      </c>
      <c r="P35" s="41">
        <v>0.27368945907614106</v>
      </c>
      <c r="Q35" s="120">
        <v>0.72631054092385883</v>
      </c>
    </row>
    <row r="36" spans="1:17">
      <c r="A36" s="40">
        <f t="shared" si="0"/>
        <v>1920</v>
      </c>
      <c r="B36" s="41">
        <v>0.3256370511704188</v>
      </c>
      <c r="C36" s="42">
        <v>0.10119329177686009</v>
      </c>
      <c r="D36" s="42">
        <v>2.7833720694287394E-2</v>
      </c>
      <c r="E36" s="42">
        <v>0.11789826912921048</v>
      </c>
      <c r="F36" s="42">
        <v>1.0583095035113135E-2</v>
      </c>
      <c r="G36" s="42">
        <v>6.8128674534947697E-2</v>
      </c>
      <c r="H36" s="119">
        <v>0</v>
      </c>
      <c r="I36" s="41">
        <v>0.68106323995820506</v>
      </c>
      <c r="J36" s="42">
        <v>0.29715345334437271</v>
      </c>
      <c r="K36" s="42">
        <v>3.7702274239179642E-2</v>
      </c>
      <c r="L36" s="42">
        <v>0.34620751237465275</v>
      </c>
      <c r="M36" s="96">
        <v>0</v>
      </c>
      <c r="N36" s="46">
        <v>0.34694960449820711</v>
      </c>
      <c r="O36" s="41">
        <v>0.72563800984091453</v>
      </c>
      <c r="P36" s="41">
        <v>0.27436199015908547</v>
      </c>
      <c r="Q36" s="120">
        <v>0.72563800984091453</v>
      </c>
    </row>
    <row r="37" spans="1:17">
      <c r="A37" s="40">
        <f t="shared" si="0"/>
        <v>1921</v>
      </c>
      <c r="B37" s="41">
        <v>0.33018533678869832</v>
      </c>
      <c r="C37" s="42">
        <v>9.7491827547405013E-2</v>
      </c>
      <c r="D37" s="42">
        <v>3.2848489964361322E-2</v>
      </c>
      <c r="E37" s="42">
        <v>0.11137532758988189</v>
      </c>
      <c r="F37" s="42">
        <v>1.2359736378545962E-2</v>
      </c>
      <c r="G37" s="42">
        <v>7.6109955308504132E-2</v>
      </c>
      <c r="H37" s="119">
        <v>0</v>
      </c>
      <c r="I37" s="41">
        <v>0.67858278773457359</v>
      </c>
      <c r="J37" s="42">
        <v>0.29760944540837314</v>
      </c>
      <c r="K37" s="42">
        <v>4.0982285536508428E-2</v>
      </c>
      <c r="L37" s="42">
        <v>0.33999105678969194</v>
      </c>
      <c r="M37" s="96">
        <v>0</v>
      </c>
      <c r="N37" s="46">
        <v>0.35402610268957496</v>
      </c>
      <c r="O37" s="41">
        <v>0.72757931054835701</v>
      </c>
      <c r="P37" s="41">
        <v>0.27242068945164305</v>
      </c>
      <c r="Q37" s="120">
        <v>0.72757931054835701</v>
      </c>
    </row>
    <row r="38" spans="1:17">
      <c r="A38" s="40">
        <f t="shared" si="0"/>
        <v>1922</v>
      </c>
      <c r="B38" s="41">
        <v>0.34832604900547737</v>
      </c>
      <c r="C38" s="42">
        <v>0.1040650813727476</v>
      </c>
      <c r="D38" s="42">
        <v>4.259433282995511E-2</v>
      </c>
      <c r="E38" s="42">
        <v>0.12542539198660291</v>
      </c>
      <c r="F38" s="42">
        <v>1.1897518617489788E-2</v>
      </c>
      <c r="G38" s="42">
        <v>6.4343724198681951E-2</v>
      </c>
      <c r="H38" s="119">
        <v>0</v>
      </c>
      <c r="I38" s="41">
        <v>0.64141859839929649</v>
      </c>
      <c r="J38" s="42">
        <v>0.27406783772072468</v>
      </c>
      <c r="K38" s="42">
        <v>3.7027990316094987E-2</v>
      </c>
      <c r="L38" s="42">
        <v>0.33032277036247676</v>
      </c>
      <c r="M38" s="96">
        <v>0</v>
      </c>
      <c r="N38" s="46">
        <v>0.37640555598181874</v>
      </c>
      <c r="O38" s="41">
        <v>0.69312509023340252</v>
      </c>
      <c r="P38" s="41">
        <v>0.30687490976659743</v>
      </c>
      <c r="Q38" s="120">
        <v>0.69312509023340252</v>
      </c>
    </row>
    <row r="39" spans="1:17">
      <c r="A39" s="40">
        <f t="shared" si="0"/>
        <v>1923</v>
      </c>
      <c r="B39" s="41">
        <v>0.36907353045198321</v>
      </c>
      <c r="C39" s="42">
        <v>0.1110267831961331</v>
      </c>
      <c r="D39" s="42">
        <v>3.9425655123795492E-2</v>
      </c>
      <c r="E39" s="42">
        <v>0.1385223911376714</v>
      </c>
      <c r="F39" s="42">
        <v>1.0751503764438904E-2</v>
      </c>
      <c r="G39" s="42">
        <v>6.9347197229944327E-2</v>
      </c>
      <c r="H39" s="119">
        <v>0</v>
      </c>
      <c r="I39" s="41">
        <v>0.6270661923662928</v>
      </c>
      <c r="J39" s="42">
        <v>0.26368064210295222</v>
      </c>
      <c r="K39" s="42">
        <v>3.4404812558876147E-2</v>
      </c>
      <c r="L39" s="42">
        <v>0.3289807377044644</v>
      </c>
      <c r="M39" s="96">
        <v>0</v>
      </c>
      <c r="N39" s="46">
        <v>0.3982267015130424</v>
      </c>
      <c r="O39" s="41">
        <v>0.67659824076400343</v>
      </c>
      <c r="P39" s="41">
        <v>0.32340175923599668</v>
      </c>
      <c r="Q39" s="120">
        <v>0.67659824076400343</v>
      </c>
    </row>
    <row r="40" spans="1:17">
      <c r="A40" s="40">
        <f t="shared" si="0"/>
        <v>1924</v>
      </c>
      <c r="B40" s="41">
        <v>0.369219250777508</v>
      </c>
      <c r="C40" s="42">
        <v>0.11595576859746982</v>
      </c>
      <c r="D40" s="42">
        <v>3.9335283747217037E-2</v>
      </c>
      <c r="E40" s="42">
        <v>0.13914677802987116</v>
      </c>
      <c r="F40" s="42">
        <v>1.0749829120242997E-2</v>
      </c>
      <c r="G40" s="42">
        <v>6.4031591282706996E-2</v>
      </c>
      <c r="H40" s="119">
        <v>0</v>
      </c>
      <c r="I40" s="41">
        <v>0.62124629979312418</v>
      </c>
      <c r="J40" s="42">
        <v>0.26921310674374616</v>
      </c>
      <c r="K40" s="42">
        <v>2.8977799946481989E-2</v>
      </c>
      <c r="L40" s="42">
        <v>0.32305539310289599</v>
      </c>
      <c r="M40" s="96">
        <v>0</v>
      </c>
      <c r="N40" s="46">
        <v>0.39853812252445597</v>
      </c>
      <c r="O40" s="41">
        <v>0.67057807366066968</v>
      </c>
      <c r="P40" s="41">
        <v>0.32942192633933021</v>
      </c>
      <c r="Q40" s="120">
        <v>0.67057807366066968</v>
      </c>
    </row>
    <row r="41" spans="1:17">
      <c r="A41" s="40">
        <f t="shared" si="0"/>
        <v>1925</v>
      </c>
      <c r="B41" s="41">
        <v>0.36452693622293209</v>
      </c>
      <c r="C41" s="42">
        <v>0.11774145276234374</v>
      </c>
      <c r="D41" s="42">
        <v>3.9586291594889765E-2</v>
      </c>
      <c r="E41" s="42">
        <v>0.14552248787621666</v>
      </c>
      <c r="F41" s="42">
        <v>6.8004357631015009E-3</v>
      </c>
      <c r="G41" s="42">
        <v>5.487626822638042E-2</v>
      </c>
      <c r="H41" s="119">
        <v>0</v>
      </c>
      <c r="I41" s="41">
        <v>0.61299777269945832</v>
      </c>
      <c r="J41" s="42">
        <v>0.26150652914881078</v>
      </c>
      <c r="K41" s="42">
        <v>2.8282383588456254E-2</v>
      </c>
      <c r="L41" s="42">
        <v>0.32320885996219129</v>
      </c>
      <c r="M41" s="96">
        <v>0</v>
      </c>
      <c r="N41" s="46">
        <v>0.39508757631232455</v>
      </c>
      <c r="O41" s="41">
        <v>0.6643893228032085</v>
      </c>
      <c r="P41" s="41">
        <v>0.33561067719679155</v>
      </c>
      <c r="Q41" s="120">
        <v>0.6643893228032085</v>
      </c>
    </row>
    <row r="42" spans="1:17">
      <c r="A42" s="40">
        <f t="shared" si="0"/>
        <v>1926</v>
      </c>
      <c r="B42" s="41">
        <v>0.35807010296495656</v>
      </c>
      <c r="C42" s="42">
        <v>0.11210625545136256</v>
      </c>
      <c r="D42" s="42">
        <v>3.6649634464627927E-2</v>
      </c>
      <c r="E42" s="42">
        <v>0.14665469980417592</v>
      </c>
      <c r="F42" s="42">
        <v>9.4836019653319441E-3</v>
      </c>
      <c r="G42" s="42">
        <v>5.3175911279458234E-2</v>
      </c>
      <c r="H42" s="119">
        <v>0</v>
      </c>
      <c r="I42" s="41">
        <v>0.59442019690619119</v>
      </c>
      <c r="J42" s="42">
        <v>0.24564223785623973</v>
      </c>
      <c r="K42" s="42">
        <v>2.7434707444673068E-2</v>
      </c>
      <c r="L42" s="42">
        <v>0.32134325160527838</v>
      </c>
      <c r="M42" s="96">
        <v>0</v>
      </c>
      <c r="N42" s="46">
        <v>0.39815898367387187</v>
      </c>
      <c r="O42" s="41">
        <v>0.66097040639708071</v>
      </c>
      <c r="P42" s="41">
        <v>0.33902959360291923</v>
      </c>
      <c r="Q42" s="120">
        <v>0.66097040639708071</v>
      </c>
    </row>
    <row r="43" spans="1:17">
      <c r="A43" s="40">
        <f t="shared" si="0"/>
        <v>1927</v>
      </c>
      <c r="B43" s="41">
        <v>0.35882442680895799</v>
      </c>
      <c r="C43" s="42">
        <v>0.11582695651220286</v>
      </c>
      <c r="D43" s="42">
        <v>3.9582592692817019E-2</v>
      </c>
      <c r="E43" s="42">
        <v>0.14580043461440029</v>
      </c>
      <c r="F43" s="42">
        <v>7.5721838819437469E-3</v>
      </c>
      <c r="G43" s="42">
        <v>5.0042259107594071E-2</v>
      </c>
      <c r="H43" s="119">
        <v>0</v>
      </c>
      <c r="I43" s="41">
        <v>0.58290373028582421</v>
      </c>
      <c r="J43" s="42">
        <v>0.24494369250749679</v>
      </c>
      <c r="K43" s="42">
        <v>2.9630285369728622E-2</v>
      </c>
      <c r="L43" s="42">
        <v>0.30832975240859878</v>
      </c>
      <c r="M43" s="96">
        <v>0</v>
      </c>
      <c r="N43" s="46">
        <v>0.40241123877694612</v>
      </c>
      <c r="O43" s="41">
        <v>0.65370971056245131</v>
      </c>
      <c r="P43" s="41">
        <v>0.34629028943754869</v>
      </c>
      <c r="Q43" s="120">
        <v>0.65370971056245131</v>
      </c>
    </row>
    <row r="44" spans="1:17">
      <c r="A44" s="40">
        <f t="shared" si="0"/>
        <v>1928</v>
      </c>
      <c r="B44" s="41">
        <v>0.35045249101452075</v>
      </c>
      <c r="C44" s="42">
        <v>0.11374990050902374</v>
      </c>
      <c r="D44" s="42">
        <v>4.0135379685319689E-2</v>
      </c>
      <c r="E44" s="42">
        <v>0.14436931671446315</v>
      </c>
      <c r="F44" s="42">
        <v>9.1042839566073761E-3</v>
      </c>
      <c r="G44" s="42">
        <v>4.3093610149106794E-2</v>
      </c>
      <c r="H44" s="119">
        <v>0</v>
      </c>
      <c r="I44" s="41">
        <v>0.58465524057612817</v>
      </c>
      <c r="J44" s="42">
        <v>0.24467763133382323</v>
      </c>
      <c r="K44" s="42">
        <v>2.9437184214195729E-2</v>
      </c>
      <c r="L44" s="42">
        <v>0.31054042502810925</v>
      </c>
      <c r="M44" s="96">
        <v>0</v>
      </c>
      <c r="N44" s="46">
        <v>0.39287773880549215</v>
      </c>
      <c r="O44" s="41">
        <v>0.65543271852164664</v>
      </c>
      <c r="P44" s="41">
        <v>0.34456728147835342</v>
      </c>
      <c r="Q44" s="120">
        <v>0.65543271852164664</v>
      </c>
    </row>
    <row r="45" spans="1:17">
      <c r="A45" s="40">
        <f t="shared" si="0"/>
        <v>1929</v>
      </c>
      <c r="B45" s="41">
        <v>0.34120429174148559</v>
      </c>
      <c r="C45" s="42">
        <v>0.11064756779712513</v>
      </c>
      <c r="D45" s="42">
        <v>4.0750419295810997E-2</v>
      </c>
      <c r="E45" s="42">
        <v>0.13164988527403174</v>
      </c>
      <c r="F45" s="42">
        <v>1.465914641256442E-2</v>
      </c>
      <c r="G45" s="42">
        <v>4.3497272961953291E-2</v>
      </c>
      <c r="H45" s="119">
        <v>0</v>
      </c>
      <c r="I45" s="41">
        <v>0.59115911812585231</v>
      </c>
      <c r="J45" s="42">
        <v>0.25589954729609055</v>
      </c>
      <c r="K45" s="42">
        <v>3.078703054783884E-2</v>
      </c>
      <c r="L45" s="42">
        <v>0.30447254028192289</v>
      </c>
      <c r="M45" s="96">
        <v>0</v>
      </c>
      <c r="N45" s="46">
        <v>0.38386465360172123</v>
      </c>
      <c r="O45" s="41">
        <v>0.6650710310373521</v>
      </c>
      <c r="P45" s="41">
        <v>0.3349289689626479</v>
      </c>
      <c r="Q45" s="120">
        <v>0.6650710310373521</v>
      </c>
    </row>
    <row r="46" spans="1:17">
      <c r="A46" s="40">
        <f t="shared" si="0"/>
        <v>1930</v>
      </c>
      <c r="B46" s="41">
        <v>0.31799518397355608</v>
      </c>
      <c r="C46" s="42">
        <v>0.10909514231025158</v>
      </c>
      <c r="D46" s="42">
        <v>4.6825815093456756E-2</v>
      </c>
      <c r="E46" s="42">
        <v>0.11115019509540638</v>
      </c>
      <c r="F46" s="42">
        <v>1.4319638241679379E-2</v>
      </c>
      <c r="G46" s="42">
        <v>3.6604393232761961E-2</v>
      </c>
      <c r="H46" s="119">
        <v>0</v>
      </c>
      <c r="I46" s="41">
        <v>0.61644089941085345</v>
      </c>
      <c r="J46" s="42">
        <v>0.2888086660100872</v>
      </c>
      <c r="K46" s="42">
        <v>3.3383205511201483E-2</v>
      </c>
      <c r="L46" s="42">
        <v>0.29424902788956475</v>
      </c>
      <c r="M46" s="96">
        <v>0</v>
      </c>
      <c r="N46" s="46">
        <v>0.35418128749704231</v>
      </c>
      <c r="O46" s="41">
        <v>0.68658848442599973</v>
      </c>
      <c r="P46" s="41">
        <v>0.31341151557400032</v>
      </c>
      <c r="Q46" s="120">
        <v>0.68658848442599973</v>
      </c>
    </row>
    <row r="47" spans="1:17">
      <c r="A47" s="40">
        <f t="shared" si="0"/>
        <v>1931</v>
      </c>
      <c r="B47" s="41">
        <v>0.2966866371118968</v>
      </c>
      <c r="C47" s="42">
        <v>0.10016369263602344</v>
      </c>
      <c r="D47" s="42">
        <v>5.2971284767106261E-2</v>
      </c>
      <c r="E47" s="42">
        <v>9.3828462869350732E-2</v>
      </c>
      <c r="F47" s="42">
        <v>1.1958743429685618E-2</v>
      </c>
      <c r="G47" s="42">
        <v>3.776445340973076E-2</v>
      </c>
      <c r="H47" s="119">
        <v>0</v>
      </c>
      <c r="I47" s="41">
        <v>0.62954890129846797</v>
      </c>
      <c r="J47" s="42">
        <v>0.30376782222706866</v>
      </c>
      <c r="K47" s="42">
        <v>4.1226196172789054E-2</v>
      </c>
      <c r="L47" s="42">
        <v>0.28455488289861025</v>
      </c>
      <c r="M47" s="96">
        <v>0</v>
      </c>
      <c r="N47" s="46">
        <v>0.33392942338881526</v>
      </c>
      <c r="O47" s="41">
        <v>0.7085755652903647</v>
      </c>
      <c r="P47" s="41">
        <v>0.29142443470963519</v>
      </c>
      <c r="Q47" s="120">
        <v>0.7085755652903647</v>
      </c>
    </row>
    <row r="48" spans="1:17">
      <c r="A48" s="40">
        <f t="shared" si="0"/>
        <v>1932</v>
      </c>
      <c r="B48" s="41">
        <v>0.26193237736284297</v>
      </c>
      <c r="C48" s="42">
        <v>7.7523443445167803E-2</v>
      </c>
      <c r="D48" s="42">
        <v>6.0146506135481712E-2</v>
      </c>
      <c r="E48" s="42">
        <v>7.4986351764112086E-2</v>
      </c>
      <c r="F48" s="42">
        <v>5.6815782021426963E-3</v>
      </c>
      <c r="G48" s="42">
        <v>4.3594497815938681E-2</v>
      </c>
      <c r="H48" s="119">
        <v>0</v>
      </c>
      <c r="I48" s="41">
        <v>0.66189717396818071</v>
      </c>
      <c r="J48" s="42">
        <v>0.31302278852866428</v>
      </c>
      <c r="K48" s="42">
        <v>4.6095820818664583E-2</v>
      </c>
      <c r="L48" s="42">
        <v>0.30277856462085179</v>
      </c>
      <c r="M48" s="96">
        <v>0</v>
      </c>
      <c r="N48" s="46">
        <v>0.29757094575688142</v>
      </c>
      <c r="O48" s="41">
        <v>0.75195502760881294</v>
      </c>
      <c r="P48" s="41">
        <v>0.248044972391187</v>
      </c>
      <c r="Q48" s="120">
        <v>0.75195502760881294</v>
      </c>
    </row>
    <row r="49" spans="1:17">
      <c r="A49" s="40">
        <f t="shared" si="0"/>
        <v>1933</v>
      </c>
      <c r="B49" s="41">
        <v>0.28270745616131304</v>
      </c>
      <c r="C49" s="42">
        <v>8.9672043348834288E-2</v>
      </c>
      <c r="D49" s="42">
        <v>5.9463641633753818E-2</v>
      </c>
      <c r="E49" s="42">
        <v>8.5029198301019848E-2</v>
      </c>
      <c r="F49" s="42">
        <v>4.9458472687562167E-3</v>
      </c>
      <c r="G49" s="42">
        <v>4.3596725608948922E-2</v>
      </c>
      <c r="H49" s="119">
        <v>0</v>
      </c>
      <c r="I49" s="41">
        <v>0.63920175399591794</v>
      </c>
      <c r="J49" s="42">
        <v>0.30609298300310567</v>
      </c>
      <c r="K49" s="42">
        <v>4.2864008206773808E-2</v>
      </c>
      <c r="L49" s="42">
        <v>0.2902447627860385</v>
      </c>
      <c r="M49" s="96">
        <v>0</v>
      </c>
      <c r="N49" s="46">
        <v>0.32187571181651831</v>
      </c>
      <c r="O49" s="41">
        <v>0.72776120713422476</v>
      </c>
      <c r="P49" s="41">
        <v>0.27223879286577513</v>
      </c>
      <c r="Q49" s="120">
        <v>0.72776120713422476</v>
      </c>
    </row>
    <row r="50" spans="1:17">
      <c r="A50" s="40">
        <f t="shared" si="0"/>
        <v>1934</v>
      </c>
      <c r="B50" s="41">
        <v>0.28107061428063335</v>
      </c>
      <c r="C50" s="42">
        <v>8.3796522901491838E-2</v>
      </c>
      <c r="D50" s="42">
        <v>6.2772641148215361E-2</v>
      </c>
      <c r="E50" s="42">
        <v>7.706971141834168E-2</v>
      </c>
      <c r="F50" s="42">
        <v>1.0040513644502459E-2</v>
      </c>
      <c r="G50" s="42">
        <v>4.7391225168082009E-2</v>
      </c>
      <c r="H50" s="119">
        <v>0</v>
      </c>
      <c r="I50" s="41">
        <v>0.64286105143785022</v>
      </c>
      <c r="J50" s="42">
        <v>0.30934822122183048</v>
      </c>
      <c r="K50" s="42">
        <v>4.8997705819141604E-2</v>
      </c>
      <c r="L50" s="42">
        <v>0.28451512439687815</v>
      </c>
      <c r="M50" s="96">
        <v>0</v>
      </c>
      <c r="N50" s="46">
        <v>0.3206590378239047</v>
      </c>
      <c r="O50" s="41">
        <v>0.73340717860568039</v>
      </c>
      <c r="P50" s="41">
        <v>0.26659282139431945</v>
      </c>
      <c r="Q50" s="120">
        <v>0.73340717860568039</v>
      </c>
    </row>
    <row r="51" spans="1:17">
      <c r="A51" s="40">
        <f t="shared" si="0"/>
        <v>1935</v>
      </c>
      <c r="B51" s="41">
        <v>0.30209017337338362</v>
      </c>
      <c r="C51" s="42">
        <v>8.9314006805100474E-2</v>
      </c>
      <c r="D51" s="42">
        <v>6.1363642672154016E-2</v>
      </c>
      <c r="E51" s="42">
        <v>8.567467105082556E-2</v>
      </c>
      <c r="F51" s="42">
        <v>1.5107457372975549E-2</v>
      </c>
      <c r="G51" s="42">
        <v>5.0630395472328046E-2</v>
      </c>
      <c r="H51" s="119">
        <v>0</v>
      </c>
      <c r="I51" s="41">
        <v>0.62534234130093036</v>
      </c>
      <c r="J51" s="42">
        <v>0.29520787901855927</v>
      </c>
      <c r="K51" s="42">
        <v>4.6955610148702927E-2</v>
      </c>
      <c r="L51" s="42">
        <v>0.28317885213366811</v>
      </c>
      <c r="M51" s="96">
        <v>0</v>
      </c>
      <c r="N51" s="46">
        <v>0.34453631755398634</v>
      </c>
      <c r="O51" s="41">
        <v>0.71320806326298625</v>
      </c>
      <c r="P51" s="41">
        <v>0.28679193673701375</v>
      </c>
      <c r="Q51" s="120">
        <v>0.71320806326298625</v>
      </c>
    </row>
    <row r="52" spans="1:17">
      <c r="A52" s="40">
        <f t="shared" si="0"/>
        <v>1936</v>
      </c>
      <c r="B52" s="41">
        <v>0.29257998514445699</v>
      </c>
      <c r="C52" s="42">
        <v>8.3019411548102759E-2</v>
      </c>
      <c r="D52" s="42">
        <v>5.2099795384635189E-2</v>
      </c>
      <c r="E52" s="42">
        <v>9.0582680796883572E-2</v>
      </c>
      <c r="F52" s="42">
        <v>2.1016767755701497E-2</v>
      </c>
      <c r="G52" s="42">
        <v>4.5861329659133962E-2</v>
      </c>
      <c r="H52" s="119">
        <v>0</v>
      </c>
      <c r="I52" s="41">
        <v>0.64788388228192273</v>
      </c>
      <c r="J52" s="42">
        <v>0.28789721012181152</v>
      </c>
      <c r="K52" s="42">
        <v>4.5861329659133962E-2</v>
      </c>
      <c r="L52" s="42">
        <v>0.31412534250097723</v>
      </c>
      <c r="M52" s="96">
        <v>0</v>
      </c>
      <c r="N52" s="46">
        <v>0.32705025169577523</v>
      </c>
      <c r="O52" s="41">
        <v>0.72421422355777698</v>
      </c>
      <c r="P52" s="41">
        <v>0.27578577644222302</v>
      </c>
      <c r="Q52" s="120">
        <v>0.72421422355777698</v>
      </c>
    </row>
    <row r="53" spans="1:17">
      <c r="A53" s="40">
        <f t="shared" si="0"/>
        <v>1937</v>
      </c>
      <c r="B53" s="41">
        <v>0.28238531243316334</v>
      </c>
      <c r="C53" s="42">
        <v>8.257542920804764E-2</v>
      </c>
      <c r="D53" s="42">
        <v>4.5108762490177257E-2</v>
      </c>
      <c r="E53" s="42">
        <v>9.0102677478983428E-2</v>
      </c>
      <c r="F53" s="42">
        <v>2.1076584955131473E-2</v>
      </c>
      <c r="G53" s="42">
        <v>4.3521858300823564E-2</v>
      </c>
      <c r="H53" s="119">
        <v>0</v>
      </c>
      <c r="I53" s="41">
        <v>0.66684418763522202</v>
      </c>
      <c r="J53" s="42">
        <v>0.29534834203638571</v>
      </c>
      <c r="K53" s="42">
        <v>4.9224721346981727E-2</v>
      </c>
      <c r="L53" s="42">
        <v>0.32227112425185461</v>
      </c>
      <c r="M53" s="96">
        <v>0</v>
      </c>
      <c r="N53" s="46">
        <v>0.31178417781930773</v>
      </c>
      <c r="O53" s="41">
        <v>0.73626869961461472</v>
      </c>
      <c r="P53" s="41">
        <v>0.26373130038538528</v>
      </c>
      <c r="Q53" s="120">
        <v>0.73626869961461472</v>
      </c>
    </row>
    <row r="54" spans="1:17">
      <c r="A54" s="40">
        <f t="shared" si="0"/>
        <v>1938</v>
      </c>
      <c r="B54" s="41">
        <v>0.28498480702509604</v>
      </c>
      <c r="C54" s="42">
        <v>8.5504041870816144E-2</v>
      </c>
      <c r="D54" s="42">
        <v>4.399624311268132E-2</v>
      </c>
      <c r="E54" s="42">
        <v>9.0243369352955086E-2</v>
      </c>
      <c r="F54" s="42">
        <v>2.3419901029070503E-2</v>
      </c>
      <c r="G54" s="42">
        <v>4.1821251659572976E-2</v>
      </c>
      <c r="H54" s="119">
        <v>0</v>
      </c>
      <c r="I54" s="41">
        <v>0.64982631694703918</v>
      </c>
      <c r="J54" s="42">
        <v>0.28817456221674503</v>
      </c>
      <c r="K54" s="42">
        <v>5.7504221031912842E-2</v>
      </c>
      <c r="L54" s="42">
        <v>0.30414753369838132</v>
      </c>
      <c r="M54" s="96">
        <v>0</v>
      </c>
      <c r="N54" s="46">
        <v>0.31913554213898893</v>
      </c>
      <c r="O54" s="41">
        <v>0.72769729769072733</v>
      </c>
      <c r="P54" s="41">
        <v>0.27230270230927267</v>
      </c>
      <c r="Q54" s="120">
        <v>0.72769729769072733</v>
      </c>
    </row>
    <row r="55" spans="1:17">
      <c r="A55" s="40">
        <f t="shared" si="0"/>
        <v>1939</v>
      </c>
      <c r="B55" s="41">
        <v>0.28780382068716875</v>
      </c>
      <c r="C55" s="42">
        <v>9.3862516218230552E-2</v>
      </c>
      <c r="D55" s="42">
        <v>4.1059864220362507E-2</v>
      </c>
      <c r="E55" s="42">
        <v>0.11159796631720556</v>
      </c>
      <c r="F55" s="42">
        <v>1.6007877690009786E-2</v>
      </c>
      <c r="G55" s="42">
        <v>2.5275596241360384E-2</v>
      </c>
      <c r="H55" s="119">
        <v>0</v>
      </c>
      <c r="I55" s="41">
        <v>0.63411192132926486</v>
      </c>
      <c r="J55" s="42">
        <v>0.2519068962136834</v>
      </c>
      <c r="K55" s="42">
        <v>8.2699978251450076E-2</v>
      </c>
      <c r="L55" s="42">
        <v>0.29950504686413137</v>
      </c>
      <c r="M55" s="96">
        <v>0</v>
      </c>
      <c r="N55" s="46">
        <v>0.32098029743959938</v>
      </c>
      <c r="O55" s="41">
        <v>0.7072089336141939</v>
      </c>
      <c r="P55" s="41">
        <v>0.29279106638580615</v>
      </c>
      <c r="Q55" s="120">
        <v>0.7072089336141939</v>
      </c>
    </row>
    <row r="56" spans="1:17">
      <c r="A56" s="40">
        <f t="shared" si="0"/>
        <v>1940</v>
      </c>
      <c r="B56" s="41">
        <v>0.22150413634985036</v>
      </c>
      <c r="C56" s="42">
        <v>8.875517857693295E-2</v>
      </c>
      <c r="D56" s="42">
        <v>4.0270038493758743E-2</v>
      </c>
      <c r="E56" s="42">
        <v>9.2478919279158633E-2</v>
      </c>
      <c r="F56" s="42">
        <v>0</v>
      </c>
      <c r="G56" s="42">
        <v>0</v>
      </c>
      <c r="H56" s="119">
        <v>0</v>
      </c>
      <c r="I56" s="41">
        <v>0.67345150236357854</v>
      </c>
      <c r="J56" s="42">
        <v>0.28732871557173584</v>
      </c>
      <c r="K56" s="42">
        <v>8.6739139324890302E-2</v>
      </c>
      <c r="L56" s="42">
        <v>0.29938364746695234</v>
      </c>
      <c r="M56" s="96">
        <v>0</v>
      </c>
      <c r="N56" s="46">
        <v>0.24750292279098934</v>
      </c>
      <c r="O56" s="41">
        <v>0.7524970772090106</v>
      </c>
      <c r="P56" s="41">
        <v>0.24750292279098934</v>
      </c>
      <c r="Q56" s="120">
        <v>0.7524970772090106</v>
      </c>
    </row>
    <row r="57" spans="1:17">
      <c r="A57" s="40">
        <f t="shared" si="0"/>
        <v>1941</v>
      </c>
      <c r="B57" s="41">
        <v>0.18538495899603868</v>
      </c>
      <c r="C57" s="42">
        <v>7.2555018109756217E-2</v>
      </c>
      <c r="D57" s="42">
        <v>3.8968909834720171E-2</v>
      </c>
      <c r="E57" s="42">
        <v>7.386103105156229E-2</v>
      </c>
      <c r="F57" s="42">
        <v>0</v>
      </c>
      <c r="G57" s="42">
        <v>0</v>
      </c>
      <c r="H57" s="119">
        <v>0</v>
      </c>
      <c r="I57" s="41">
        <v>0.70914339489934797</v>
      </c>
      <c r="J57" s="42">
        <v>0.30691230360817379</v>
      </c>
      <c r="K57" s="42">
        <v>8.9794270551663904E-2</v>
      </c>
      <c r="L57" s="42">
        <v>0.3124368207395104</v>
      </c>
      <c r="M57" s="96">
        <v>0</v>
      </c>
      <c r="N57" s="46">
        <v>0.20724324521268228</v>
      </c>
      <c r="O57" s="41">
        <v>0.79275675478731755</v>
      </c>
      <c r="P57" s="41">
        <v>0.20724324521268228</v>
      </c>
      <c r="Q57" s="120">
        <v>0.79275675478731755</v>
      </c>
    </row>
    <row r="58" spans="1:17">
      <c r="A58" s="40">
        <f t="shared" si="0"/>
        <v>1942</v>
      </c>
      <c r="B58" s="41">
        <v>0.15514769365113953</v>
      </c>
      <c r="C58" s="42">
        <v>5.9567309645157579E-2</v>
      </c>
      <c r="D58" s="42">
        <v>3.7293937851850832E-2</v>
      </c>
      <c r="E58" s="42">
        <v>5.8286446154131116E-2</v>
      </c>
      <c r="F58" s="42">
        <v>0</v>
      </c>
      <c r="G58" s="42">
        <v>0</v>
      </c>
      <c r="H58" s="119">
        <v>0</v>
      </c>
      <c r="I58" s="41">
        <v>0.73997134703334222</v>
      </c>
      <c r="J58" s="42">
        <v>0.32751766792151726</v>
      </c>
      <c r="K58" s="42">
        <v>9.19785555994104E-2</v>
      </c>
      <c r="L58" s="42">
        <v>0.32047512351241447</v>
      </c>
      <c r="M58" s="96">
        <v>0</v>
      </c>
      <c r="N58" s="46">
        <v>0.17332632487909186</v>
      </c>
      <c r="O58" s="41">
        <v>0.82667367512090806</v>
      </c>
      <c r="P58" s="41">
        <v>0.17332632487909186</v>
      </c>
      <c r="Q58" s="120">
        <v>0.82667367512090806</v>
      </c>
    </row>
    <row r="59" spans="1:17">
      <c r="A59" s="40">
        <f t="shared" si="0"/>
        <v>1943</v>
      </c>
      <c r="B59" s="41">
        <v>0.11106654260720954</v>
      </c>
      <c r="C59" s="42">
        <v>3.9150839646123349E-2</v>
      </c>
      <c r="D59" s="42">
        <v>3.5813296118783325E-2</v>
      </c>
      <c r="E59" s="42">
        <v>3.6102406842302863E-2</v>
      </c>
      <c r="F59" s="42">
        <v>0</v>
      </c>
      <c r="G59" s="42">
        <v>0</v>
      </c>
      <c r="H59" s="119">
        <v>0</v>
      </c>
      <c r="I59" s="41">
        <v>0.78412248020480591</v>
      </c>
      <c r="J59" s="42">
        <v>0.35872583622089954</v>
      </c>
      <c r="K59" s="42">
        <v>9.4602561375397368E-2</v>
      </c>
      <c r="L59" s="42">
        <v>0.33079408260850907</v>
      </c>
      <c r="M59" s="96">
        <v>0</v>
      </c>
      <c r="N59" s="46">
        <v>0.12407049212726202</v>
      </c>
      <c r="O59" s="41">
        <v>0.87592950787273804</v>
      </c>
      <c r="P59" s="41">
        <v>0.12407049212726202</v>
      </c>
      <c r="Q59" s="120">
        <v>0.87592950787273804</v>
      </c>
    </row>
    <row r="60" spans="1:17">
      <c r="A60" s="40">
        <f t="shared" si="0"/>
        <v>1944</v>
      </c>
      <c r="B60" s="41">
        <f>0.03+1.36757227198517%</f>
        <v>4.3675722719851699E-2</v>
      </c>
      <c r="C60" s="42">
        <f>0.02+-1.13280676527017%</f>
        <v>8.6719323472982997E-3</v>
      </c>
      <c r="D60" s="42">
        <v>3.4145248352228409E-2</v>
      </c>
      <c r="E60" s="42">
        <f>0.01+-0.9141457979675%</f>
        <v>8.585420203250007E-4</v>
      </c>
      <c r="F60" s="42">
        <v>0</v>
      </c>
      <c r="G60" s="42">
        <v>0</v>
      </c>
      <c r="H60" s="119">
        <v>0</v>
      </c>
      <c r="I60" s="41">
        <v>0.88216091275228814</v>
      </c>
      <c r="J60" s="42">
        <v>0.43469027670078247</v>
      </c>
      <c r="K60" s="42">
        <v>9.6686811266896239E-2</v>
      </c>
      <c r="L60" s="42">
        <v>0.3507838247846094</v>
      </c>
      <c r="M60" s="96">
        <v>0</v>
      </c>
      <c r="N60" s="46">
        <f>0.04+1.52658667644733%</f>
        <v>5.5265866764473301E-2</v>
      </c>
      <c r="O60" s="41">
        <v>0.98473413323552661</v>
      </c>
      <c r="P60" s="41">
        <v>1.5265866764473317E-2</v>
      </c>
      <c r="Q60" s="120">
        <v>0.98473413323552661</v>
      </c>
    </row>
    <row r="61" spans="1:17">
      <c r="A61" s="40">
        <f t="shared" si="0"/>
        <v>1945</v>
      </c>
      <c r="B61" s="41">
        <f>0.02+1.44221380788954%</f>
        <v>3.4422138078895395E-2</v>
      </c>
      <c r="C61" s="42">
        <f>0.02+-0.255382926041147%</f>
        <v>1.744617073958853E-2</v>
      </c>
      <c r="D61" s="42">
        <v>1.9410803067154089E-2</v>
      </c>
      <c r="E61" s="42">
        <v>-2.4348357278472358E-3</v>
      </c>
      <c r="F61" s="42">
        <v>0</v>
      </c>
      <c r="G61" s="42">
        <v>0</v>
      </c>
      <c r="H61" s="119">
        <v>0</v>
      </c>
      <c r="I61" s="41">
        <v>0.87240534524950075</v>
      </c>
      <c r="J61" s="42">
        <v>0.39549854634734655</v>
      </c>
      <c r="K61" s="42">
        <v>9.9836175628375545E-2</v>
      </c>
      <c r="L61" s="42">
        <v>0.3770706232737786</v>
      </c>
      <c r="M61" s="96">
        <v>0</v>
      </c>
      <c r="N61" s="46">
        <f>0.03+1.62626196752123%</f>
        <v>4.6262619675212294E-2</v>
      </c>
      <c r="O61" s="41">
        <v>0.98373738032478775</v>
      </c>
      <c r="P61" s="41">
        <v>1.6262619675212305E-2</v>
      </c>
      <c r="Q61" s="120">
        <v>0.98373738032478775</v>
      </c>
    </row>
    <row r="62" spans="1:17">
      <c r="A62" s="40">
        <f t="shared" si="0"/>
        <v>1946</v>
      </c>
      <c r="B62" s="41">
        <v>0.12391019176709216</v>
      </c>
      <c r="C62" s="42">
        <v>5.3818214336992992E-2</v>
      </c>
      <c r="D62" s="42">
        <v>1.7641745341206539E-2</v>
      </c>
      <c r="E62" s="42">
        <v>5.2450232088892629E-2</v>
      </c>
      <c r="F62" s="42">
        <v>0</v>
      </c>
      <c r="G62" s="42">
        <v>0</v>
      </c>
      <c r="H62" s="119">
        <v>0</v>
      </c>
      <c r="I62" s="41">
        <v>0.75654844437962909</v>
      </c>
      <c r="J62" s="42">
        <v>0.33213653181368064</v>
      </c>
      <c r="K62" s="42">
        <v>0.10071781766817321</v>
      </c>
      <c r="L62" s="42">
        <v>0.32369409489777523</v>
      </c>
      <c r="M62" s="96">
        <v>0</v>
      </c>
      <c r="N62" s="46">
        <v>0.14073368887535512</v>
      </c>
      <c r="O62" s="41">
        <v>0.85926631112464491</v>
      </c>
      <c r="P62" s="41">
        <v>0.14073368887535512</v>
      </c>
      <c r="Q62" s="120">
        <v>0.85926631112464491</v>
      </c>
    </row>
    <row r="63" spans="1:17">
      <c r="A63" s="40">
        <f t="shared" si="0"/>
        <v>1947</v>
      </c>
      <c r="B63" s="41">
        <v>0.10247223088208511</v>
      </c>
      <c r="C63" s="42">
        <v>4.5325259514201521E-2</v>
      </c>
      <c r="D63" s="42">
        <v>1.6091733435717428E-2</v>
      </c>
      <c r="E63" s="42">
        <v>4.1055237932166165E-2</v>
      </c>
      <c r="F63" s="42">
        <v>0</v>
      </c>
      <c r="G63" s="42">
        <v>0</v>
      </c>
      <c r="H63" s="119">
        <v>0</v>
      </c>
      <c r="I63" s="41">
        <v>0.77059104539583401</v>
      </c>
      <c r="J63" s="42">
        <v>0.35051833350128653</v>
      </c>
      <c r="K63" s="42">
        <v>0.10257616061781945</v>
      </c>
      <c r="L63" s="42">
        <v>0.31749655127672805</v>
      </c>
      <c r="M63" s="96">
        <v>0</v>
      </c>
      <c r="N63" s="46">
        <v>0.11737090960800588</v>
      </c>
      <c r="O63" s="41">
        <v>0.88262909039199411</v>
      </c>
      <c r="P63" s="41">
        <v>0.11737090960800588</v>
      </c>
      <c r="Q63" s="120">
        <v>0.88262909039199411</v>
      </c>
    </row>
    <row r="64" spans="1:17">
      <c r="A64" s="40">
        <f t="shared" si="0"/>
        <v>1948</v>
      </c>
      <c r="B64" s="41">
        <v>0.13235394375431248</v>
      </c>
      <c r="C64" s="42">
        <v>5.9732511103481205E-2</v>
      </c>
      <c r="D64" s="42">
        <v>1.4597486618472651E-2</v>
      </c>
      <c r="E64" s="42">
        <v>5.8023946032358623E-2</v>
      </c>
      <c r="F64" s="42">
        <v>0</v>
      </c>
      <c r="G64" s="42">
        <v>0</v>
      </c>
      <c r="H64" s="119">
        <v>0</v>
      </c>
      <c r="I64" s="41">
        <v>0.73312330588458796</v>
      </c>
      <c r="J64" s="42">
        <v>0.31880063668886061</v>
      </c>
      <c r="K64" s="42">
        <v>0.10464087955407367</v>
      </c>
      <c r="L64" s="42">
        <v>0.30968178964165372</v>
      </c>
      <c r="M64" s="96">
        <v>0</v>
      </c>
      <c r="N64" s="46">
        <v>0.15292596519380949</v>
      </c>
      <c r="O64" s="41">
        <v>0.84707403480619048</v>
      </c>
      <c r="P64" s="41">
        <v>0.15292596519380949</v>
      </c>
      <c r="Q64" s="120">
        <v>0.84707403480619048</v>
      </c>
    </row>
    <row r="65" spans="1:17">
      <c r="A65" s="40">
        <v>1949</v>
      </c>
      <c r="B65" s="41">
        <v>0.19773951659178782</v>
      </c>
      <c r="C65" s="42">
        <v>8.2121624644814803E-2</v>
      </c>
      <c r="D65" s="42">
        <v>2.5505026789959043E-2</v>
      </c>
      <c r="E65" s="42">
        <v>7.7367942092260486E-2</v>
      </c>
      <c r="F65" s="42">
        <v>8.9977724175738585E-3</v>
      </c>
      <c r="G65" s="42">
        <v>3.7471506471795958E-3</v>
      </c>
      <c r="H65" s="119">
        <v>1.3833416397113689E-2</v>
      </c>
      <c r="I65" s="41">
        <v>0.66717780216740119</v>
      </c>
      <c r="J65" s="42">
        <v>0.28990397871208523</v>
      </c>
      <c r="K65" s="42">
        <v>0.10428046069346146</v>
      </c>
      <c r="L65" s="42">
        <v>0.27312263163718009</v>
      </c>
      <c r="M65" s="96">
        <v>-1.292688753256858E-4</v>
      </c>
      <c r="N65" s="46">
        <v>0.22961723932600109</v>
      </c>
      <c r="O65" s="41">
        <v>0.77473399204026294</v>
      </c>
      <c r="P65" s="41">
        <v>0.22526600795973736</v>
      </c>
      <c r="Q65" s="120">
        <v>0.77473399204026294</v>
      </c>
    </row>
    <row r="66" spans="1:17">
      <c r="A66" s="40">
        <f t="shared" ref="A66:A86" si="1">A65+1</f>
        <v>1950</v>
      </c>
      <c r="B66" s="41">
        <v>0.22841812467841174</v>
      </c>
      <c r="C66" s="42">
        <v>9.9703662875336205E-2</v>
      </c>
      <c r="D66" s="42">
        <v>2.6360879391938114E-2</v>
      </c>
      <c r="E66" s="42">
        <v>9.1548617359024947E-2</v>
      </c>
      <c r="F66" s="42">
        <v>6.1806668489631632E-3</v>
      </c>
      <c r="G66" s="42">
        <v>4.6242982031492654E-3</v>
      </c>
      <c r="H66" s="119">
        <v>1.3148969652285592E-2</v>
      </c>
      <c r="I66" s="41">
        <v>0.63211290149043708</v>
      </c>
      <c r="J66" s="42">
        <v>0.27388797598337555</v>
      </c>
      <c r="K66" s="42">
        <v>0.10672642211780071</v>
      </c>
      <c r="L66" s="42">
        <v>0.251485901213991</v>
      </c>
      <c r="M66" s="96">
        <v>1.2602175269748278E-5</v>
      </c>
      <c r="N66" s="46">
        <v>0.26687268275284037</v>
      </c>
      <c r="O66" s="41">
        <v>0.73853012347832503</v>
      </c>
      <c r="P66" s="41">
        <v>0.26146987652167525</v>
      </c>
      <c r="Q66" s="120">
        <v>0.73853012347832503</v>
      </c>
    </row>
    <row r="67" spans="1:17">
      <c r="A67" s="40">
        <f t="shared" si="1"/>
        <v>1951</v>
      </c>
      <c r="B67" s="41">
        <v>0.2089277150535179</v>
      </c>
      <c r="C67" s="42">
        <v>9.5722981285105632E-2</v>
      </c>
      <c r="D67" s="42">
        <v>2.3830788769912549E-2</v>
      </c>
      <c r="E67" s="42">
        <v>8.1021874383341685E-2</v>
      </c>
      <c r="F67" s="42">
        <v>6.4166981151331784E-3</v>
      </c>
      <c r="G67" s="42">
        <v>1.9353725000248905E-3</v>
      </c>
      <c r="H67" s="119">
        <v>1.2239060420562622E-2</v>
      </c>
      <c r="I67" s="41">
        <v>0.64213934928827143</v>
      </c>
      <c r="J67" s="42">
        <v>0.28959502472803716</v>
      </c>
      <c r="K67" s="42">
        <v>0.1073014206938547</v>
      </c>
      <c r="L67" s="42">
        <v>0.24511910724626224</v>
      </c>
      <c r="M67" s="96">
        <v>1.2379662011736644E-4</v>
      </c>
      <c r="N67" s="46">
        <v>0.24604866013227494</v>
      </c>
      <c r="O67" s="41">
        <v>0.7562305770209482</v>
      </c>
      <c r="P67" s="41">
        <v>0.24376942297905188</v>
      </c>
      <c r="Q67" s="120">
        <v>0.7562305770209482</v>
      </c>
    </row>
    <row r="68" spans="1:17">
      <c r="A68" s="40">
        <f t="shared" si="1"/>
        <v>1952</v>
      </c>
      <c r="B68" s="41">
        <v>0.17887656016023079</v>
      </c>
      <c r="C68" s="42">
        <v>7.9593339919158901E-2</v>
      </c>
      <c r="D68" s="42">
        <v>2.4238325721431666E-2</v>
      </c>
      <c r="E68" s="42">
        <v>6.5745183938704987E-2</v>
      </c>
      <c r="F68" s="42">
        <v>6.6242129944974497E-3</v>
      </c>
      <c r="G68" s="42">
        <v>2.6754975864377827E-3</v>
      </c>
      <c r="H68" s="119">
        <v>1.2642753274305371E-2</v>
      </c>
      <c r="I68" s="41">
        <v>0.66592717821605951</v>
      </c>
      <c r="J68" s="42">
        <v>0.30295768523892813</v>
      </c>
      <c r="K68" s="42">
        <v>0.11245742330391401</v>
      </c>
      <c r="L68" s="42">
        <v>0.25024717849392769</v>
      </c>
      <c r="M68" s="96">
        <v>2.648911792895943E-4</v>
      </c>
      <c r="N68" s="46">
        <v>0.21241011938093671</v>
      </c>
      <c r="O68" s="41">
        <v>0.79076694731371344</v>
      </c>
      <c r="P68" s="41">
        <v>0.20923305268628653</v>
      </c>
      <c r="Q68" s="120">
        <v>0.79076694731371344</v>
      </c>
    </row>
    <row r="69" spans="1:17">
      <c r="A69" s="40">
        <f t="shared" si="1"/>
        <v>1953</v>
      </c>
      <c r="B69" s="41">
        <v>0.19250887568359221</v>
      </c>
      <c r="C69" s="42">
        <v>8.8674855133694039E-2</v>
      </c>
      <c r="D69" s="42">
        <v>2.4994832353463704E-2</v>
      </c>
      <c r="E69" s="42">
        <v>7.124263560193532E-2</v>
      </c>
      <c r="F69" s="42">
        <v>6.8471065077479925E-3</v>
      </c>
      <c r="G69" s="42">
        <v>7.4944608675113597E-4</v>
      </c>
      <c r="H69" s="119">
        <v>1.2728982142157058E-2</v>
      </c>
      <c r="I69" s="41">
        <v>0.65128799770529167</v>
      </c>
      <c r="J69" s="42">
        <v>0.298899981795055</v>
      </c>
      <c r="K69" s="42">
        <v>0.11198163101305886</v>
      </c>
      <c r="L69" s="42">
        <v>0.24014048235370508</v>
      </c>
      <c r="M69" s="96">
        <v>2.6590254347269381E-4</v>
      </c>
      <c r="N69" s="46">
        <v>0.22834880867811555</v>
      </c>
      <c r="O69" s="41">
        <v>0.77254016394961622</v>
      </c>
      <c r="P69" s="41">
        <v>0.22745983605038395</v>
      </c>
      <c r="Q69" s="120">
        <v>0.77254016394961622</v>
      </c>
    </row>
    <row r="70" spans="1:17">
      <c r="A70" s="40">
        <f t="shared" si="1"/>
        <v>1954</v>
      </c>
      <c r="B70" s="41">
        <v>0.19086725396434007</v>
      </c>
      <c r="C70" s="42">
        <v>8.6790337833274528E-2</v>
      </c>
      <c r="D70" s="42">
        <v>2.8487399537346924E-2</v>
      </c>
      <c r="E70" s="42">
        <v>6.7763697328891717E-2</v>
      </c>
      <c r="F70" s="42">
        <v>6.6622096731864333E-3</v>
      </c>
      <c r="G70" s="42">
        <v>1.1636095916404676E-3</v>
      </c>
      <c r="H70" s="119">
        <v>1.2027016442135541E-2</v>
      </c>
      <c r="I70" s="41">
        <v>0.65695353027320647</v>
      </c>
      <c r="J70" s="42">
        <v>0.30560528060418896</v>
      </c>
      <c r="K70" s="42">
        <v>0.11243432155330467</v>
      </c>
      <c r="L70" s="42">
        <v>0.2386088619306386</v>
      </c>
      <c r="M70" s="96">
        <v>3.0506618507427903E-4</v>
      </c>
      <c r="N70" s="46">
        <v>0.22543629190193265</v>
      </c>
      <c r="O70" s="41">
        <v>0.77593806554342537</v>
      </c>
      <c r="P70" s="41">
        <v>0.22406193445657452</v>
      </c>
      <c r="Q70" s="120">
        <v>0.77593806554342537</v>
      </c>
    </row>
    <row r="71" spans="1:17">
      <c r="A71" s="40">
        <f t="shared" si="1"/>
        <v>1955</v>
      </c>
      <c r="B71" s="41">
        <v>0.19730787381603757</v>
      </c>
      <c r="C71" s="42">
        <v>9.2488669157312228E-2</v>
      </c>
      <c r="D71" s="42">
        <v>2.8442419045214083E-2</v>
      </c>
      <c r="E71" s="42">
        <v>6.8488109205874281E-2</v>
      </c>
      <c r="F71" s="42">
        <v>7.7058771798992291E-3</v>
      </c>
      <c r="G71" s="42">
        <v>1.8279922773771422E-4</v>
      </c>
      <c r="H71" s="119">
        <v>1.1308477889385027E-2</v>
      </c>
      <c r="I71" s="41">
        <v>0.65613244092217771</v>
      </c>
      <c r="J71" s="42">
        <v>0.31398638767751363</v>
      </c>
      <c r="K71" s="42">
        <v>0.10853704146926924</v>
      </c>
      <c r="L71" s="42">
        <v>0.23250776775519622</v>
      </c>
      <c r="M71" s="96">
        <v>1.1012440201986777E-3</v>
      </c>
      <c r="N71" s="46">
        <v>0.23124071013660433</v>
      </c>
      <c r="O71" s="41">
        <v>0.76897352674313546</v>
      </c>
      <c r="P71" s="41">
        <v>0.23102647325686429</v>
      </c>
      <c r="Q71" s="120">
        <v>0.76897352674313546</v>
      </c>
    </row>
    <row r="72" spans="1:17">
      <c r="A72" s="40">
        <f t="shared" si="1"/>
        <v>1956</v>
      </c>
      <c r="B72" s="41">
        <v>0.19209168235422575</v>
      </c>
      <c r="C72" s="42">
        <v>9.0204697293009728E-2</v>
      </c>
      <c r="D72" s="42">
        <v>2.9938078464055662E-2</v>
      </c>
      <c r="E72" s="42">
        <v>6.2607390751737921E-2</v>
      </c>
      <c r="F72" s="42">
        <v>7.5427014268917786E-3</v>
      </c>
      <c r="G72" s="42">
        <v>1.7988144185306207E-3</v>
      </c>
      <c r="H72" s="119">
        <v>1.1173525526956456E-2</v>
      </c>
      <c r="I72" s="41">
        <v>0.66521220940916093</v>
      </c>
      <c r="J72" s="42">
        <v>0.3251697312939883</v>
      </c>
      <c r="K72" s="42">
        <v>0.11324453322745409</v>
      </c>
      <c r="L72" s="42">
        <v>0.22568701008587014</v>
      </c>
      <c r="M72" s="96">
        <v>1.1109348018483148E-3</v>
      </c>
      <c r="N72" s="46">
        <v>0.22453599334606072</v>
      </c>
      <c r="O72" s="41">
        <v>0.77756664106975537</v>
      </c>
      <c r="P72" s="41">
        <v>0.22243335893024474</v>
      </c>
      <c r="Q72" s="120">
        <v>0.77756664106975537</v>
      </c>
    </row>
    <row r="73" spans="1:17">
      <c r="A73" s="40">
        <f t="shared" si="1"/>
        <v>1957</v>
      </c>
      <c r="B73" s="41">
        <v>0.19939754551301259</v>
      </c>
      <c r="C73" s="42">
        <v>9.4489839366234743E-2</v>
      </c>
      <c r="D73" s="42">
        <v>2.9693934584239905E-2</v>
      </c>
      <c r="E73" s="42">
        <v>6.4411559830084633E-2</v>
      </c>
      <c r="F73" s="42">
        <v>8.0311344420310495E-3</v>
      </c>
      <c r="G73" s="42">
        <v>2.7710772904222295E-3</v>
      </c>
      <c r="H73" s="119">
        <v>1.0930704665538643E-2</v>
      </c>
      <c r="I73" s="41">
        <v>0.65543903089267519</v>
      </c>
      <c r="J73" s="42">
        <v>0.32328691514599928</v>
      </c>
      <c r="K73" s="42">
        <v>0.11076351731315102</v>
      </c>
      <c r="L73" s="42">
        <v>0.22037728730282005</v>
      </c>
      <c r="M73" s="96">
        <v>1.0113111307048762E-3</v>
      </c>
      <c r="N73" s="46">
        <v>0.23401668735567302</v>
      </c>
      <c r="O73" s="41">
        <v>0.76923550076049829</v>
      </c>
      <c r="P73" s="41">
        <v>0.23076449923950174</v>
      </c>
      <c r="Q73" s="120">
        <v>0.76923550076049829</v>
      </c>
    </row>
    <row r="74" spans="1:17">
      <c r="A74" s="40">
        <f t="shared" si="1"/>
        <v>1958</v>
      </c>
      <c r="B74" s="41">
        <v>0.19852482452698089</v>
      </c>
      <c r="C74" s="42">
        <v>9.5161243865855061E-2</v>
      </c>
      <c r="D74" s="42">
        <v>2.873320751678839E-2</v>
      </c>
      <c r="E74" s="42">
        <v>6.458714266450058E-2</v>
      </c>
      <c r="F74" s="42">
        <v>7.2011539270151409E-3</v>
      </c>
      <c r="G74" s="42">
        <v>2.8420765528217322E-3</v>
      </c>
      <c r="H74" s="119">
        <v>1.074044507641057E-2</v>
      </c>
      <c r="I74" s="41">
        <v>0.65254696720091399</v>
      </c>
      <c r="J74" s="42">
        <v>0.32182270830398096</v>
      </c>
      <c r="K74" s="42">
        <v>0.11030965312083967</v>
      </c>
      <c r="L74" s="42">
        <v>0.21842515218911809</v>
      </c>
      <c r="M74" s="96">
        <v>1.9894535869752119E-3</v>
      </c>
      <c r="N74" s="46">
        <v>0.23404606202225031</v>
      </c>
      <c r="O74" s="41">
        <v>0.76930453570142776</v>
      </c>
      <c r="P74" s="41">
        <v>0.23069546429857221</v>
      </c>
      <c r="Q74" s="120">
        <v>0.76930453570142776</v>
      </c>
    </row>
    <row r="75" spans="1:17">
      <c r="A75" s="40">
        <f t="shared" si="1"/>
        <v>1959</v>
      </c>
      <c r="B75" s="41">
        <v>0.1940484892493175</v>
      </c>
      <c r="C75" s="42">
        <v>9.5834622644547646E-2</v>
      </c>
      <c r="D75" s="42">
        <v>2.9010976215564605E-2</v>
      </c>
      <c r="E75" s="42">
        <v>6.1384891287800315E-2</v>
      </c>
      <c r="F75" s="42">
        <v>5.7757175049081037E-3</v>
      </c>
      <c r="G75" s="42">
        <v>2.042281596496841E-3</v>
      </c>
      <c r="H75" s="119">
        <v>9.6459494706585391E-3</v>
      </c>
      <c r="I75" s="41">
        <v>0.64631651624296549</v>
      </c>
      <c r="J75" s="42">
        <v>0.32327884446677063</v>
      </c>
      <c r="K75" s="42">
        <v>0.11409626577856978</v>
      </c>
      <c r="L75" s="42">
        <v>0.207069597350446</v>
      </c>
      <c r="M75" s="96">
        <v>1.8718086471791314E-3</v>
      </c>
      <c r="N75" s="46">
        <v>0.23147230024679627</v>
      </c>
      <c r="O75" s="41">
        <v>0.77096385177232851</v>
      </c>
      <c r="P75" s="41">
        <v>0.2290361482276716</v>
      </c>
      <c r="Q75" s="120">
        <v>0.77096385177232851</v>
      </c>
    </row>
    <row r="76" spans="1:17">
      <c r="A76" s="40">
        <f t="shared" si="1"/>
        <v>1960</v>
      </c>
      <c r="B76" s="41">
        <v>0.20804103474410582</v>
      </c>
      <c r="C76" s="42">
        <v>0.10401218067336672</v>
      </c>
      <c r="D76" s="42">
        <v>3.0226184239483117E-2</v>
      </c>
      <c r="E76" s="42">
        <v>6.5963800684642304E-2</v>
      </c>
      <c r="F76" s="42">
        <v>6.3111864380946152E-3</v>
      </c>
      <c r="G76" s="42">
        <v>1.5276827085190594E-3</v>
      </c>
      <c r="H76" s="119">
        <v>8.8519319126527836E-3</v>
      </c>
      <c r="I76" s="41">
        <v>0.6365496039019215</v>
      </c>
      <c r="J76" s="42">
        <v>0.32121381109504121</v>
      </c>
      <c r="K76" s="42">
        <v>0.10982974266717237</v>
      </c>
      <c r="L76" s="42">
        <v>0.20371156219449543</v>
      </c>
      <c r="M76" s="96">
        <v>1.7944879452125335E-3</v>
      </c>
      <c r="N76" s="46">
        <v>0.24676808923807911</v>
      </c>
      <c r="O76" s="41">
        <v>0.75504397319184957</v>
      </c>
      <c r="P76" s="41">
        <v>0.24495602680815035</v>
      </c>
      <c r="Q76" s="120">
        <v>0.75504397319184957</v>
      </c>
    </row>
    <row r="77" spans="1:17">
      <c r="A77" s="40">
        <f t="shared" si="1"/>
        <v>1961</v>
      </c>
      <c r="B77" s="41">
        <v>0.19858085429326458</v>
      </c>
      <c r="C77" s="42">
        <v>0.10086156880263258</v>
      </c>
      <c r="D77" s="42">
        <v>3.253680735064593E-2</v>
      </c>
      <c r="E77" s="42">
        <v>5.9516255846555018E-2</v>
      </c>
      <c r="F77" s="42">
        <v>5.6105670620374909E-3</v>
      </c>
      <c r="G77" s="42">
        <v>5.5655231393530423E-5</v>
      </c>
      <c r="H77" s="119">
        <v>1.2010485557652512E-2</v>
      </c>
      <c r="I77" s="41">
        <v>0.64579759020831273</v>
      </c>
      <c r="J77" s="42">
        <v>0.33422352418667978</v>
      </c>
      <c r="K77" s="42">
        <v>0.11246298084728401</v>
      </c>
      <c r="L77" s="42">
        <v>0.19721815763500708</v>
      </c>
      <c r="M77" s="96">
        <v>1.8929275393418908E-3</v>
      </c>
      <c r="N77" s="46">
        <v>0.23519542148674441</v>
      </c>
      <c r="O77" s="41">
        <v>0.76487049552047215</v>
      </c>
      <c r="P77" s="41">
        <v>0.23512950447952774</v>
      </c>
      <c r="Q77" s="120">
        <v>0.76487049552047215</v>
      </c>
    </row>
    <row r="78" spans="1:17">
      <c r="A78" s="40">
        <f t="shared" si="1"/>
        <v>1962</v>
      </c>
      <c r="B78" s="41">
        <v>0.18603956220627624</v>
      </c>
      <c r="C78" s="42">
        <v>9.0070912225636235E-2</v>
      </c>
      <c r="D78" s="42">
        <v>3.3820883285619004E-2</v>
      </c>
      <c r="E78" s="42">
        <v>5.4983691317612181E-2</v>
      </c>
      <c r="F78" s="42">
        <v>7.1856806453896001E-3</v>
      </c>
      <c r="G78" s="42">
        <v>-2.1605267980768517E-5</v>
      </c>
      <c r="H78" s="119">
        <v>6.9215948251603824E-3</v>
      </c>
      <c r="I78" s="41">
        <v>0.65853040380246775</v>
      </c>
      <c r="J78" s="42">
        <v>0.33667219028582157</v>
      </c>
      <c r="K78" s="42">
        <v>0.11419445100817471</v>
      </c>
      <c r="L78" s="42">
        <v>0.20552117579898579</v>
      </c>
      <c r="M78" s="96">
        <v>2.1425867094856991E-3</v>
      </c>
      <c r="N78" s="46">
        <v>0.22027163013839929</v>
      </c>
      <c r="O78" s="41">
        <v>0.77970278913274227</v>
      </c>
      <c r="P78" s="41">
        <v>0.22029721086725748</v>
      </c>
      <c r="Q78" s="120">
        <v>0.77970278913274227</v>
      </c>
    </row>
    <row r="79" spans="1:17">
      <c r="A79" s="40">
        <f t="shared" si="1"/>
        <v>1963</v>
      </c>
      <c r="B79" s="41">
        <v>0.17846325172799135</v>
      </c>
      <c r="C79" s="42">
        <v>8.7457900870243591E-2</v>
      </c>
      <c r="D79" s="42">
        <v>3.5303669717880508E-2</v>
      </c>
      <c r="E79" s="42">
        <v>5.0075791643908497E-2</v>
      </c>
      <c r="F79" s="42">
        <v>8.0344825598746596E-3</v>
      </c>
      <c r="G79" s="42">
        <v>-2.4085930639159122E-3</v>
      </c>
      <c r="H79" s="119">
        <v>8.7938977847328518E-3</v>
      </c>
      <c r="I79" s="41">
        <v>0.66092077168588248</v>
      </c>
      <c r="J79" s="42">
        <v>0.34461325227192902</v>
      </c>
      <c r="K79" s="42">
        <v>0.11683848816481202</v>
      </c>
      <c r="L79" s="42">
        <v>0.19731529395041983</v>
      </c>
      <c r="M79" s="96">
        <v>2.1537372987215312E-3</v>
      </c>
      <c r="N79" s="46">
        <v>0.2120038216475614</v>
      </c>
      <c r="O79" s="41">
        <v>0.78513491179251826</v>
      </c>
      <c r="P79" s="41">
        <v>0.21486508820748193</v>
      </c>
      <c r="Q79" s="120">
        <v>0.78513491179251826</v>
      </c>
    </row>
    <row r="80" spans="1:17">
      <c r="A80" s="40">
        <f t="shared" si="1"/>
        <v>1964</v>
      </c>
      <c r="B80" s="41">
        <v>0.18195363128997438</v>
      </c>
      <c r="C80" s="42">
        <v>9.1616753164663223E-2</v>
      </c>
      <c r="D80" s="42">
        <v>3.5470988295050791E-2</v>
      </c>
      <c r="E80" s="42">
        <v>4.9330233000606821E-2</v>
      </c>
      <c r="F80" s="42">
        <v>7.8711548290149955E-3</v>
      </c>
      <c r="G80" s="42">
        <v>-2.3354979993614328E-3</v>
      </c>
      <c r="H80" s="119">
        <v>9.2210355029164713E-3</v>
      </c>
      <c r="I80" s="41">
        <v>0.65356799286176082</v>
      </c>
      <c r="J80" s="42">
        <v>0.34823436724523738</v>
      </c>
      <c r="K80" s="42">
        <v>0.11582846573238878</v>
      </c>
      <c r="L80" s="42">
        <v>0.18750372482805056</v>
      </c>
      <c r="M80" s="96">
        <v>2.0014350560840716E-3</v>
      </c>
      <c r="N80" s="46">
        <v>0.21716546470695441</v>
      </c>
      <c r="O80" s="41">
        <v>0.78004706958127201</v>
      </c>
      <c r="P80" s="41">
        <v>0.21995293041872799</v>
      </c>
      <c r="Q80" s="120">
        <v>0.78004706958127201</v>
      </c>
    </row>
    <row r="81" spans="1:17">
      <c r="A81" s="40">
        <f t="shared" si="1"/>
        <v>1965</v>
      </c>
      <c r="B81" s="41">
        <v>0.18820776107503773</v>
      </c>
      <c r="C81" s="42">
        <v>9.5306258536375171E-2</v>
      </c>
      <c r="D81" s="42">
        <v>3.7983047174755008E-2</v>
      </c>
      <c r="E81" s="42">
        <v>4.9873085566879451E-2</v>
      </c>
      <c r="F81" s="42">
        <v>7.461094348982871E-3</v>
      </c>
      <c r="G81" s="42">
        <v>-2.4157245519547768E-3</v>
      </c>
      <c r="H81" s="119">
        <v>9.1909805445434985E-3</v>
      </c>
      <c r="I81" s="41">
        <v>0.64993137182630834</v>
      </c>
      <c r="J81" s="42">
        <v>0.35039405535581569</v>
      </c>
      <c r="K81" s="42">
        <v>0.11423494226371715</v>
      </c>
      <c r="L81" s="42">
        <v>0.18335871088903136</v>
      </c>
      <c r="M81" s="96">
        <v>1.943663317744191E-3</v>
      </c>
      <c r="N81" s="46">
        <v>0.22390895657335974</v>
      </c>
      <c r="O81" s="41">
        <v>0.7732170792462727</v>
      </c>
      <c r="P81" s="41">
        <v>0.22678292075372733</v>
      </c>
      <c r="Q81" s="120">
        <v>0.7732170792462727</v>
      </c>
    </row>
    <row r="82" spans="1:17">
      <c r="A82" s="40">
        <f t="shared" si="1"/>
        <v>1966</v>
      </c>
      <c r="B82" s="41">
        <v>0.1911116656797858</v>
      </c>
      <c r="C82" s="42">
        <v>9.6505598498974055E-2</v>
      </c>
      <c r="D82" s="42">
        <v>3.9969045949147873E-2</v>
      </c>
      <c r="E82" s="42">
        <v>5.0539875039268739E-2</v>
      </c>
      <c r="F82" s="42">
        <v>6.6334684702246604E-3</v>
      </c>
      <c r="G82" s="42">
        <v>-2.536322277829546E-3</v>
      </c>
      <c r="H82" s="119">
        <v>9.5305115490490061E-3</v>
      </c>
      <c r="I82" s="41">
        <v>0.64682824597096711</v>
      </c>
      <c r="J82" s="42">
        <v>0.34892964860391251</v>
      </c>
      <c r="K82" s="42">
        <v>0.11310500878562502</v>
      </c>
      <c r="L82" s="42">
        <v>0.18273407048115622</v>
      </c>
      <c r="M82" s="96">
        <v>2.0595181002733476E-3</v>
      </c>
      <c r="N82" s="46">
        <v>0.22738497290575985</v>
      </c>
      <c r="O82" s="41">
        <v>0.76959730669306448</v>
      </c>
      <c r="P82" s="41">
        <v>0.23040269330693547</v>
      </c>
      <c r="Q82" s="120">
        <v>0.76959730669306448</v>
      </c>
    </row>
    <row r="83" spans="1:17">
      <c r="A83" s="40">
        <f t="shared" si="1"/>
        <v>1967</v>
      </c>
      <c r="B83" s="41">
        <v>0.19753258114615874</v>
      </c>
      <c r="C83" s="42">
        <v>9.794868709063756E-2</v>
      </c>
      <c r="D83" s="42">
        <v>4.2589236999569943E-2</v>
      </c>
      <c r="E83" s="42">
        <v>5.1002347104520965E-2</v>
      </c>
      <c r="F83" s="42">
        <v>6.9669797894223867E-3</v>
      </c>
      <c r="G83" s="42">
        <v>-9.746698379921306E-4</v>
      </c>
      <c r="H83" s="119">
        <v>9.9573017278054479E-3</v>
      </c>
      <c r="I83" s="41">
        <v>0.646368463003681</v>
      </c>
      <c r="J83" s="42">
        <v>0.34953499946171135</v>
      </c>
      <c r="K83" s="42">
        <v>0.11305445596071668</v>
      </c>
      <c r="L83" s="42">
        <v>0.18200453622444479</v>
      </c>
      <c r="M83" s="96">
        <v>1.7744713568081487E-3</v>
      </c>
      <c r="N83" s="46">
        <v>0.23380075657968752</v>
      </c>
      <c r="O83" s="41">
        <v>0.76504561831089668</v>
      </c>
      <c r="P83" s="41">
        <v>0.23495438168910351</v>
      </c>
      <c r="Q83" s="120">
        <v>0.76504561831089668</v>
      </c>
    </row>
    <row r="84" spans="1:17">
      <c r="A84" s="40">
        <f t="shared" si="1"/>
        <v>1968</v>
      </c>
      <c r="B84" s="41">
        <v>0.19685988144627078</v>
      </c>
      <c r="C84" s="42">
        <v>9.7282049710898308E-2</v>
      </c>
      <c r="D84" s="42">
        <v>4.443338636563534E-2</v>
      </c>
      <c r="E84" s="42">
        <v>4.8736703189270543E-2</v>
      </c>
      <c r="F84" s="42">
        <v>6.2260014647494465E-3</v>
      </c>
      <c r="G84" s="42">
        <v>1.8174071571710671E-4</v>
      </c>
      <c r="H84" s="119">
        <v>1.095069601158254E-2</v>
      </c>
      <c r="I84" s="41">
        <v>0.6583851614519457</v>
      </c>
      <c r="J84" s="42">
        <v>0.35704559897552457</v>
      </c>
      <c r="K84" s="42">
        <v>0.12095482020820575</v>
      </c>
      <c r="L84" s="42">
        <v>0.17887395911186313</v>
      </c>
      <c r="M84" s="96">
        <v>1.5107831563522546E-3</v>
      </c>
      <c r="N84" s="46">
        <v>0.23022842980607092</v>
      </c>
      <c r="O84" s="41">
        <v>0.76998411669809208</v>
      </c>
      <c r="P84" s="41">
        <v>0.23001588330190773</v>
      </c>
      <c r="Q84" s="120">
        <v>0.76998411669809208</v>
      </c>
    </row>
    <row r="85" spans="1:17">
      <c r="A85" s="40">
        <f t="shared" si="1"/>
        <v>1969</v>
      </c>
      <c r="B85" s="41">
        <v>0.20964954750089465</v>
      </c>
      <c r="C85" s="42">
        <v>0.11110089078835406</v>
      </c>
      <c r="D85" s="42">
        <v>4.4468023798080555E-2</v>
      </c>
      <c r="E85" s="42">
        <v>5.0159745306194999E-2</v>
      </c>
      <c r="F85" s="42">
        <v>5.4538005970545464E-3</v>
      </c>
      <c r="G85" s="42">
        <v>-1.5329129887894633E-3</v>
      </c>
      <c r="H85" s="119">
        <v>1.2985580422530812E-2</v>
      </c>
      <c r="I85" s="41">
        <v>0.64243812774351106</v>
      </c>
      <c r="J85" s="42">
        <v>0.35901879378820795</v>
      </c>
      <c r="K85" s="42">
        <v>0.11980748161911878</v>
      </c>
      <c r="L85" s="42">
        <v>0.16208953077486524</v>
      </c>
      <c r="M85" s="96">
        <v>1.5223215613190987E-3</v>
      </c>
      <c r="N85" s="46">
        <v>0.24560038779620186</v>
      </c>
      <c r="O85" s="41">
        <v>0.75260383430209343</v>
      </c>
      <c r="P85" s="41">
        <v>0.24739616569790671</v>
      </c>
      <c r="Q85" s="120">
        <v>0.75260383430209343</v>
      </c>
    </row>
    <row r="86" spans="1:17">
      <c r="A86" s="40">
        <f t="shared" si="1"/>
        <v>1970</v>
      </c>
      <c r="B86" s="41">
        <v>0.20680332638178228</v>
      </c>
      <c r="C86" s="42">
        <v>0.11258570422419852</v>
      </c>
      <c r="D86" s="42">
        <v>4.47064961152474E-2</v>
      </c>
      <c r="E86" s="42">
        <v>4.832221114336973E-2</v>
      </c>
      <c r="F86" s="42">
        <v>6.5483744837351769E-3</v>
      </c>
      <c r="G86" s="42">
        <v>-5.3594595847685231E-3</v>
      </c>
      <c r="H86" s="119">
        <v>1.3328777293875348E-2</v>
      </c>
      <c r="I86" s="41">
        <v>0.64807589464968407</v>
      </c>
      <c r="J86" s="42">
        <v>0.36759813521636886</v>
      </c>
      <c r="K86" s="42">
        <v>0.12117299942904391</v>
      </c>
      <c r="L86" s="42">
        <v>0.157774513453871</v>
      </c>
      <c r="M86" s="96">
        <v>1.5302465504002313E-3</v>
      </c>
      <c r="N86" s="46">
        <v>0.24040226397822295</v>
      </c>
      <c r="O86" s="41">
        <v>0.75336753537452283</v>
      </c>
      <c r="P86" s="41">
        <v>0.24663246462547733</v>
      </c>
      <c r="Q86" s="120">
        <v>0.75336753537452283</v>
      </c>
    </row>
    <row r="87" spans="1:17">
      <c r="A87" s="40">
        <v>1971</v>
      </c>
      <c r="B87" s="41">
        <v>0.20515652524366779</v>
      </c>
      <c r="C87" s="42">
        <v>0.11633652303571089</v>
      </c>
      <c r="D87" s="42">
        <v>4.2992926748485844E-2</v>
      </c>
      <c r="E87" s="42">
        <v>4.6749985006845664E-2</v>
      </c>
      <c r="F87" s="42">
        <v>5.4277898333335945E-3</v>
      </c>
      <c r="G87" s="42">
        <v>-6.3506993807081764E-3</v>
      </c>
      <c r="H87" s="119">
        <v>1.3000835841625534E-2</v>
      </c>
      <c r="I87" s="41">
        <v>0.6501042784313027</v>
      </c>
      <c r="J87" s="42">
        <v>0.3741020078700279</v>
      </c>
      <c r="K87" s="42">
        <v>0.12395417900886645</v>
      </c>
      <c r="L87" s="42">
        <v>0.15033338458625004</v>
      </c>
      <c r="M87" s="96">
        <v>1.7147069661583607E-3</v>
      </c>
      <c r="N87" s="46">
        <v>0.23810792278896747</v>
      </c>
      <c r="O87" s="41">
        <v>0.7545213546078805</v>
      </c>
      <c r="P87" s="41">
        <v>0.24547864539211939</v>
      </c>
      <c r="Q87" s="120">
        <v>0.7545213546078805</v>
      </c>
    </row>
    <row r="88" spans="1:17">
      <c r="A88" s="40">
        <v>1972</v>
      </c>
      <c r="B88" s="41">
        <v>0.1986406874458316</v>
      </c>
      <c r="C88" s="42">
        <v>0.11246271271882954</v>
      </c>
      <c r="D88" s="42">
        <v>4.281085406370639E-2</v>
      </c>
      <c r="E88" s="42">
        <v>4.5497863410830473E-2</v>
      </c>
      <c r="F88" s="42">
        <v>4.6734338027909928E-3</v>
      </c>
      <c r="G88" s="42">
        <v>-6.80417655032582E-3</v>
      </c>
      <c r="H88" s="119">
        <v>1.3946544928650618E-2</v>
      </c>
      <c r="I88" s="41">
        <v>0.65504086897070035</v>
      </c>
      <c r="J88" s="42">
        <v>0.37684410901179521</v>
      </c>
      <c r="K88" s="42">
        <v>0.12431753564360391</v>
      </c>
      <c r="L88" s="42">
        <v>0.15245587968219168</v>
      </c>
      <c r="M88" s="96">
        <v>1.4233446331095546E-3</v>
      </c>
      <c r="N88" s="46">
        <v>0.23084715973260933</v>
      </c>
      <c r="O88" s="41">
        <v>0.76124547319592784</v>
      </c>
      <c r="P88" s="41">
        <v>0.2387545268040723</v>
      </c>
      <c r="Q88" s="120">
        <v>0.76124547319592784</v>
      </c>
    </row>
    <row r="89" spans="1:17">
      <c r="A89" s="40">
        <v>1973</v>
      </c>
      <c r="B89" s="41">
        <v>0.20646875096134426</v>
      </c>
      <c r="C89" s="42">
        <v>0.12130715896127145</v>
      </c>
      <c r="D89" s="42">
        <v>4.2363606888492285E-2</v>
      </c>
      <c r="E89" s="42">
        <v>4.5545800252539168E-2</v>
      </c>
      <c r="F89" s="42">
        <v>4.9466936273553754E-3</v>
      </c>
      <c r="G89" s="42">
        <v>-7.6945087683140435E-3</v>
      </c>
      <c r="H89" s="119">
        <v>1.7973177214513969E-2</v>
      </c>
      <c r="I89" s="41">
        <v>0.64786013965103351</v>
      </c>
      <c r="J89" s="42">
        <v>0.38093274608743261</v>
      </c>
      <c r="K89" s="42">
        <v>0.12238333615203113</v>
      </c>
      <c r="L89" s="42">
        <v>0.14302442585839931</v>
      </c>
      <c r="M89" s="96">
        <v>1.519631553170411E-3</v>
      </c>
      <c r="N89" s="46">
        <v>0.23951641116665601</v>
      </c>
      <c r="O89" s="41">
        <v>0.75155748685764145</v>
      </c>
      <c r="P89" s="41">
        <v>0.24844251314235882</v>
      </c>
      <c r="Q89" s="120">
        <v>0.75155748685764145</v>
      </c>
    </row>
    <row r="90" spans="1:17">
      <c r="A90" s="40">
        <v>1974</v>
      </c>
      <c r="B90" s="41">
        <v>0.20195036603017655</v>
      </c>
      <c r="C90" s="42">
        <v>0.11876759388270992</v>
      </c>
      <c r="D90" s="42">
        <v>4.4353775671602418E-2</v>
      </c>
      <c r="E90" s="42">
        <v>4.0906072558932395E-2</v>
      </c>
      <c r="F90" s="42">
        <v>6.7790454530686061E-3</v>
      </c>
      <c r="G90" s="42">
        <v>-8.8561215361367927E-3</v>
      </c>
      <c r="H90" s="119">
        <v>2.581467133936708E-2</v>
      </c>
      <c r="I90" s="41">
        <v>0.66035501796283191</v>
      </c>
      <c r="J90" s="42">
        <v>0.39522157767686078</v>
      </c>
      <c r="K90" s="42">
        <v>0.12712342686856462</v>
      </c>
      <c r="L90" s="42">
        <v>0.13612267458471242</v>
      </c>
      <c r="M90" s="96">
        <v>1.8873388326941124E-3</v>
      </c>
      <c r="N90" s="46">
        <v>0.23181736652552329</v>
      </c>
      <c r="O90" s="41">
        <v>0.75801675552885106</v>
      </c>
      <c r="P90" s="41">
        <v>0.24198324447114894</v>
      </c>
      <c r="Q90" s="120">
        <v>0.75801675552885106</v>
      </c>
    </row>
    <row r="91" spans="1:17">
      <c r="A91" s="40">
        <v>1975</v>
      </c>
      <c r="B91" s="41">
        <v>0.16329250869817963</v>
      </c>
      <c r="C91" s="42">
        <v>9.1463878578652721E-2</v>
      </c>
      <c r="D91" s="42">
        <v>4.1555763763045643E-2</v>
      </c>
      <c r="E91" s="42">
        <v>3.0922635374818208E-2</v>
      </c>
      <c r="F91" s="42">
        <v>4.2977137174003734E-3</v>
      </c>
      <c r="G91" s="42">
        <v>-4.9474827357373239E-3</v>
      </c>
      <c r="H91" s="119">
        <v>1.9280306316035261E-2</v>
      </c>
      <c r="I91" s="41">
        <v>0.69652152799521327</v>
      </c>
      <c r="J91" s="42">
        <v>0.41533364224934033</v>
      </c>
      <c r="K91" s="42">
        <v>0.13878432891410208</v>
      </c>
      <c r="L91" s="42">
        <v>0.1404183922413399</v>
      </c>
      <c r="M91" s="96">
        <v>1.9851645904309843E-3</v>
      </c>
      <c r="N91" s="46">
        <v>0.18882952701916789</v>
      </c>
      <c r="O91" s="41">
        <v>0.80544926242210668</v>
      </c>
      <c r="P91" s="41">
        <v>0.19455073757789326</v>
      </c>
      <c r="Q91" s="120">
        <v>0.80544926242210668</v>
      </c>
    </row>
    <row r="92" spans="1:17">
      <c r="A92" s="40">
        <v>1976</v>
      </c>
      <c r="B92" s="41">
        <v>0.15750495307875359</v>
      </c>
      <c r="C92" s="42">
        <v>8.705966123176373E-2</v>
      </c>
      <c r="D92" s="42">
        <v>4.0569410348498494E-2</v>
      </c>
      <c r="E92" s="42">
        <v>2.7943604214107964E-2</v>
      </c>
      <c r="F92" s="42">
        <v>4.8396731538945924E-3</v>
      </c>
      <c r="G92" s="42">
        <v>-2.9073958695112019E-3</v>
      </c>
      <c r="H92" s="119">
        <v>2.0743379172781205E-2</v>
      </c>
      <c r="I92" s="41">
        <v>0.69733040901556942</v>
      </c>
      <c r="J92" s="42">
        <v>0.41857153122888968</v>
      </c>
      <c r="K92" s="42">
        <v>0.14240339834878132</v>
      </c>
      <c r="L92" s="42">
        <v>0.13434921568114022</v>
      </c>
      <c r="M92" s="96">
        <v>2.0062637567582315E-3</v>
      </c>
      <c r="N92" s="46">
        <v>0.18362726075665056</v>
      </c>
      <c r="O92" s="41">
        <v>0.81298314971605001</v>
      </c>
      <c r="P92" s="41">
        <v>0.18701685028395007</v>
      </c>
      <c r="Q92" s="120">
        <v>0.81298314971605001</v>
      </c>
    </row>
    <row r="93" spans="1:17">
      <c r="A93" s="40">
        <v>1977</v>
      </c>
      <c r="B93" s="41">
        <v>0.16166348540720474</v>
      </c>
      <c r="C93" s="42">
        <v>8.894057888336715E-2</v>
      </c>
      <c r="D93" s="42">
        <v>4.221608200294466E-2</v>
      </c>
      <c r="E93" s="42">
        <v>2.7906815264682486E-2</v>
      </c>
      <c r="F93" s="42">
        <v>4.4128540158122551E-3</v>
      </c>
      <c r="G93" s="42">
        <v>-1.8128447596017856E-3</v>
      </c>
      <c r="H93" s="119">
        <v>2.3462183389885861E-2</v>
      </c>
      <c r="I93" s="41">
        <v>0.70317884190763191</v>
      </c>
      <c r="J93" s="42">
        <v>0.42177212211219439</v>
      </c>
      <c r="K93" s="42">
        <v>0.14671758494739906</v>
      </c>
      <c r="L93" s="42">
        <v>0.13233910598910309</v>
      </c>
      <c r="M93" s="96">
        <v>2.350028858935291E-3</v>
      </c>
      <c r="N93" s="46">
        <v>0.18653726489653855</v>
      </c>
      <c r="O93" s="41">
        <v>0.81137096340692538</v>
      </c>
      <c r="P93" s="41">
        <v>0.18862903659307448</v>
      </c>
      <c r="Q93" s="120">
        <v>0.81137096340692538</v>
      </c>
    </row>
    <row r="94" spans="1:17">
      <c r="A94" s="40">
        <v>1978</v>
      </c>
      <c r="B94" s="41">
        <v>0.1471379232479639</v>
      </c>
      <c r="C94" s="42">
        <v>7.7463919603257644E-2</v>
      </c>
      <c r="D94" s="42">
        <v>4.3101340895229101E-2</v>
      </c>
      <c r="E94" s="42">
        <v>2.5382416188637336E-2</v>
      </c>
      <c r="F94" s="42">
        <v>8.9575323764416119E-4</v>
      </c>
      <c r="G94" s="42">
        <v>2.9449332319567953E-4</v>
      </c>
      <c r="H94" s="119">
        <v>2.176125303230295E-2</v>
      </c>
      <c r="I94" s="41">
        <v>0.71023833527068525</v>
      </c>
      <c r="J94" s="42">
        <v>0.42001330526433678</v>
      </c>
      <c r="K94" s="42">
        <v>0.15042368004990042</v>
      </c>
      <c r="L94" s="42">
        <v>0.13762474934893748</v>
      </c>
      <c r="M94" s="96">
        <v>2.1766006075104915E-3</v>
      </c>
      <c r="N94" s="46">
        <v>0.17167314627725139</v>
      </c>
      <c r="O94" s="41">
        <v>0.82867045375620463</v>
      </c>
      <c r="P94" s="41">
        <v>0.1713295462437954</v>
      </c>
      <c r="Q94" s="120">
        <v>0.82867045375620463</v>
      </c>
    </row>
    <row r="95" spans="1:17" ht="12.75" customHeight="1">
      <c r="A95" s="40">
        <v>1979</v>
      </c>
      <c r="B95" s="41">
        <v>0.14817450985948222</v>
      </c>
      <c r="C95" s="42">
        <v>7.4735216411936173E-2</v>
      </c>
      <c r="D95" s="42">
        <v>4.3965960184322458E-2</v>
      </c>
      <c r="E95" s="42">
        <v>2.3767971376841873E-2</v>
      </c>
      <c r="F95" s="42">
        <v>2.8121812647488916E-3</v>
      </c>
      <c r="G95" s="42">
        <v>2.8931806216328294E-3</v>
      </c>
      <c r="H95" s="119">
        <v>2.366402345517692E-2</v>
      </c>
      <c r="I95" s="41">
        <v>0.70461741871295092</v>
      </c>
      <c r="J95" s="42">
        <v>0.41925826329675481</v>
      </c>
      <c r="K95" s="42">
        <v>0.14956372901866294</v>
      </c>
      <c r="L95" s="42">
        <v>0.13333631559472109</v>
      </c>
      <c r="M95" s="96">
        <v>2.4591108028120443E-3</v>
      </c>
      <c r="N95" s="46">
        <v>0.17434372060995182</v>
      </c>
      <c r="O95" s="41">
        <v>0.82906042680008785</v>
      </c>
      <c r="P95" s="41">
        <v>0.17093957319991199</v>
      </c>
      <c r="Q95" s="120">
        <v>0.82906042680008785</v>
      </c>
    </row>
    <row r="96" spans="1:17">
      <c r="A96" s="40">
        <v>1980</v>
      </c>
      <c r="B96" s="41">
        <v>0.13967668231537064</v>
      </c>
      <c r="C96" s="42">
        <v>6.7246613261403229E-2</v>
      </c>
      <c r="D96" s="42">
        <v>4.2896230739931783E-2</v>
      </c>
      <c r="E96" s="42">
        <v>2.0946345951414046E-2</v>
      </c>
      <c r="F96" s="42">
        <v>5.4263589465220075E-3</v>
      </c>
      <c r="G96" s="42">
        <v>3.1611334160995801E-3</v>
      </c>
      <c r="H96" s="119">
        <v>2.8303041038729083E-2</v>
      </c>
      <c r="I96" s="41">
        <v>0.71755896555859355</v>
      </c>
      <c r="J96" s="42">
        <v>0.42856771057053722</v>
      </c>
      <c r="K96" s="42">
        <v>0.1535068839673466</v>
      </c>
      <c r="L96" s="42">
        <v>0.13349263396091862</v>
      </c>
      <c r="M96" s="96">
        <v>1.991737059791139E-3</v>
      </c>
      <c r="N96" s="46">
        <v>0.16354156452500204</v>
      </c>
      <c r="O96" s="41">
        <v>0.84015967390629132</v>
      </c>
      <c r="P96" s="41">
        <v>0.15984032609370877</v>
      </c>
      <c r="Q96" s="120">
        <v>0.84015967390629132</v>
      </c>
    </row>
    <row r="97" spans="1:17">
      <c r="A97" s="40">
        <v>1981</v>
      </c>
      <c r="B97" s="41">
        <v>0.13953805303819636</v>
      </c>
      <c r="C97" s="42">
        <v>6.1489393189783123E-2</v>
      </c>
      <c r="D97" s="42">
        <v>4.6208831960148709E-2</v>
      </c>
      <c r="E97" s="42">
        <v>1.8180364362917749E-2</v>
      </c>
      <c r="F97" s="42">
        <v>8.0115128239372155E-3</v>
      </c>
      <c r="G97" s="42">
        <v>5.6479507014095612E-3</v>
      </c>
      <c r="H97" s="119">
        <v>3.1403654637032798E-2</v>
      </c>
      <c r="I97" s="41">
        <v>0.72185268936056302</v>
      </c>
      <c r="J97" s="42">
        <v>0.43318374162220202</v>
      </c>
      <c r="K97" s="42">
        <v>0.15792684782789443</v>
      </c>
      <c r="L97" s="42">
        <v>0.12807799606147696</v>
      </c>
      <c r="M97" s="96">
        <v>2.6641038489896053E-3</v>
      </c>
      <c r="N97" s="46">
        <v>0.16306074020375358</v>
      </c>
      <c r="O97" s="41">
        <v>0.84353931621063583</v>
      </c>
      <c r="P97" s="41">
        <v>0.1564606837893642</v>
      </c>
      <c r="Q97" s="120">
        <v>0.84353931621063583</v>
      </c>
    </row>
    <row r="98" spans="1:17">
      <c r="A98" s="40">
        <v>1982</v>
      </c>
      <c r="B98" s="41">
        <v>0.12916888121987899</v>
      </c>
      <c r="C98" s="42">
        <v>5.7638895558175765E-2</v>
      </c>
      <c r="D98" s="42">
        <v>4.5748553221288658E-2</v>
      </c>
      <c r="E98" s="42">
        <v>1.7280548744779745E-2</v>
      </c>
      <c r="F98" s="42">
        <v>3.307697859754617E-3</v>
      </c>
      <c r="G98" s="42">
        <v>5.1931858358802317E-3</v>
      </c>
      <c r="H98" s="119">
        <v>3.3370378815383503E-2</v>
      </c>
      <c r="I98" s="41">
        <v>0.72879248329608037</v>
      </c>
      <c r="J98" s="42">
        <v>0.43294656529966691</v>
      </c>
      <c r="K98" s="42">
        <v>0.16278937925666204</v>
      </c>
      <c r="L98" s="42">
        <v>0.12980044383387987</v>
      </c>
      <c r="M98" s="96">
        <v>3.2560949058716379E-3</v>
      </c>
      <c r="N98" s="46">
        <v>0.15147009990429935</v>
      </c>
      <c r="O98" s="41">
        <v>0.85461969796306281</v>
      </c>
      <c r="P98" s="41">
        <v>0.14538030203693722</v>
      </c>
      <c r="Q98" s="120">
        <v>0.85461969796306281</v>
      </c>
    </row>
    <row r="99" spans="1:17">
      <c r="A99" s="40">
        <v>1983</v>
      </c>
      <c r="B99" s="41">
        <v>0.13520314634018435</v>
      </c>
      <c r="C99" s="42">
        <v>6.3119853405260704E-2</v>
      </c>
      <c r="D99" s="42">
        <v>4.797571011375229E-2</v>
      </c>
      <c r="E99" s="42">
        <v>1.8507549503530143E-2</v>
      </c>
      <c r="F99" s="42">
        <v>-4.0524814815628765E-3</v>
      </c>
      <c r="G99" s="42">
        <v>9.6525147992041066E-3</v>
      </c>
      <c r="H99" s="119">
        <v>3.3414949785580732E-2</v>
      </c>
      <c r="I99" s="41">
        <v>0.72642724493998945</v>
      </c>
      <c r="J99" s="42">
        <v>0.43210203008840953</v>
      </c>
      <c r="K99" s="42">
        <v>0.16473768644215908</v>
      </c>
      <c r="L99" s="42">
        <v>0.12669784989980021</v>
      </c>
      <c r="M99" s="96">
        <v>2.8896785096206305E-3</v>
      </c>
      <c r="N99" s="46">
        <v>0.15869325961682332</v>
      </c>
      <c r="O99" s="41">
        <v>0.85263627729447899</v>
      </c>
      <c r="P99" s="41">
        <v>0.14736372270552098</v>
      </c>
      <c r="Q99" s="120">
        <v>0.85263627729447899</v>
      </c>
    </row>
    <row r="100" spans="1:17">
      <c r="A100" s="40">
        <v>1984</v>
      </c>
      <c r="B100" s="41">
        <v>0.15352242698748594</v>
      </c>
      <c r="C100" s="42">
        <v>7.6435848164818854E-2</v>
      </c>
      <c r="D100" s="42">
        <v>5.0165288490229831E-2</v>
      </c>
      <c r="E100" s="42">
        <v>2.1214289111469546E-2</v>
      </c>
      <c r="F100" s="42">
        <v>-6.5340612770541399E-3</v>
      </c>
      <c r="G100" s="42">
        <v>1.2241062498021805E-2</v>
      </c>
      <c r="H100" s="119">
        <v>3.3515654179501732E-2</v>
      </c>
      <c r="I100" s="41">
        <v>0.71081735739659968</v>
      </c>
      <c r="J100" s="42">
        <v>0.42491929312768861</v>
      </c>
      <c r="K100" s="42">
        <v>0.16535149422343742</v>
      </c>
      <c r="L100" s="42">
        <v>0.11793367837057771</v>
      </c>
      <c r="M100" s="96">
        <v>2.6128916748960119E-3</v>
      </c>
      <c r="N100" s="46">
        <v>0.18016976559673073</v>
      </c>
      <c r="O100" s="41">
        <v>0.83419601407598976</v>
      </c>
      <c r="P100" s="41">
        <v>0.16580398592401036</v>
      </c>
      <c r="Q100" s="120">
        <v>0.83419601407598976</v>
      </c>
    </row>
    <row r="101" spans="1:17">
      <c r="A101" s="40">
        <v>1985</v>
      </c>
      <c r="B101" s="41">
        <v>0.16667358999800094</v>
      </c>
      <c r="C101" s="42">
        <v>8.4930598412100031E-2</v>
      </c>
      <c r="D101" s="42">
        <v>5.0900844820631778E-2</v>
      </c>
      <c r="E101" s="42">
        <v>2.2899414212087573E-2</v>
      </c>
      <c r="F101" s="42">
        <v>-4.2697432621815676E-3</v>
      </c>
      <c r="G101" s="42">
        <v>1.2212475815363139E-2</v>
      </c>
      <c r="H101" s="119">
        <v>3.3681996015195684E-2</v>
      </c>
      <c r="I101" s="41">
        <v>0.69722566707039657</v>
      </c>
      <c r="J101" s="42">
        <v>0.41739153617907154</v>
      </c>
      <c r="K101" s="42">
        <v>0.16398790815875114</v>
      </c>
      <c r="L101" s="42">
        <v>0.11253920088030804</v>
      </c>
      <c r="M101" s="96">
        <v>3.3070218522659573E-3</v>
      </c>
      <c r="N101" s="46">
        <v>0.19569822341587167</v>
      </c>
      <c r="O101" s="41">
        <v>0.81864093985891317</v>
      </c>
      <c r="P101" s="41">
        <v>0.18135906014108694</v>
      </c>
      <c r="Q101" s="120">
        <v>0.81864093985891317</v>
      </c>
    </row>
    <row r="102" spans="1:17">
      <c r="A102" s="40">
        <v>1986</v>
      </c>
      <c r="B102" s="41">
        <v>0.19946438393356872</v>
      </c>
      <c r="C102" s="42">
        <v>0.11092431685757506</v>
      </c>
      <c r="D102" s="42">
        <v>4.9451011896953237E-2</v>
      </c>
      <c r="E102" s="42">
        <v>2.788009463940214E-2</v>
      </c>
      <c r="F102" s="42">
        <v>-6.0660837925461265E-4</v>
      </c>
      <c r="G102" s="42">
        <v>1.1815568918892879E-2</v>
      </c>
      <c r="H102" s="119">
        <v>3.024151481096914E-2</v>
      </c>
      <c r="I102" s="41">
        <v>0.66921371291826803</v>
      </c>
      <c r="J102" s="42">
        <v>0.40330643422303042</v>
      </c>
      <c r="K102" s="42">
        <v>0.1607127842836529</v>
      </c>
      <c r="L102" s="42">
        <v>0.10136840932052159</v>
      </c>
      <c r="M102" s="96">
        <v>3.8260850910631916E-3</v>
      </c>
      <c r="N102" s="46">
        <v>0.2327845802928826</v>
      </c>
      <c r="O102" s="41">
        <v>0.78100475992648288</v>
      </c>
      <c r="P102" s="41">
        <v>0.21899524007351717</v>
      </c>
      <c r="Q102" s="120">
        <v>0.78100475992648288</v>
      </c>
    </row>
    <row r="103" spans="1:17">
      <c r="A103" s="40">
        <v>1987</v>
      </c>
      <c r="B103" s="41">
        <v>0.20867143491573717</v>
      </c>
      <c r="C103" s="42">
        <v>0.11435213721660975</v>
      </c>
      <c r="D103" s="42">
        <v>5.3835811088830156E-2</v>
      </c>
      <c r="E103" s="42">
        <v>2.7164801117162584E-2</v>
      </c>
      <c r="F103" s="42">
        <v>1.9450485849209341E-4</v>
      </c>
      <c r="G103" s="42">
        <v>1.3124180634642525E-2</v>
      </c>
      <c r="H103" s="119">
        <v>3.0183820900756209E-2</v>
      </c>
      <c r="I103" s="41">
        <v>0.6590955074416156</v>
      </c>
      <c r="J103" s="42">
        <v>0.40269933187843815</v>
      </c>
      <c r="K103" s="42">
        <v>0.15692843833885436</v>
      </c>
      <c r="L103" s="42">
        <v>9.5662814239934363E-2</v>
      </c>
      <c r="M103" s="96">
        <v>3.8049229843886709E-3</v>
      </c>
      <c r="N103" s="46">
        <v>0.24416217425760028</v>
      </c>
      <c r="O103" s="41">
        <v>0.77119416083636094</v>
      </c>
      <c r="P103" s="41">
        <v>0.22880583916363892</v>
      </c>
      <c r="Q103" s="120">
        <v>0.77119416083636094</v>
      </c>
    </row>
    <row r="104" spans="1:17">
      <c r="A104" s="40">
        <v>1988</v>
      </c>
      <c r="B104" s="41">
        <v>0.22439726804779986</v>
      </c>
      <c r="C104" s="42">
        <v>0.12650426466893508</v>
      </c>
      <c r="D104" s="42">
        <v>5.5209081621096501E-2</v>
      </c>
      <c r="E104" s="42">
        <v>2.8606445637366269E-2</v>
      </c>
      <c r="F104" s="42">
        <v>1.6664340724382971E-4</v>
      </c>
      <c r="G104" s="42">
        <v>1.3910832713158164E-2</v>
      </c>
      <c r="H104" s="119">
        <v>3.1203688457105215E-2</v>
      </c>
      <c r="I104" s="41">
        <v>0.64129889328563427</v>
      </c>
      <c r="J104" s="42">
        <v>0.39572847653005511</v>
      </c>
      <c r="K104" s="42">
        <v>0.15084277029514573</v>
      </c>
      <c r="L104" s="42">
        <v>8.9486193849990237E-2</v>
      </c>
      <c r="M104" s="96">
        <v>5.2414526104432582E-3</v>
      </c>
      <c r="N104" s="46">
        <v>0.26344345283720622</v>
      </c>
      <c r="O104" s="41">
        <v>0.75288793048879088</v>
      </c>
      <c r="P104" s="41">
        <v>0.24711206951120906</v>
      </c>
      <c r="Q104" s="120">
        <v>0.75288793048879088</v>
      </c>
    </row>
    <row r="105" spans="1:17">
      <c r="A105" s="40">
        <v>1989</v>
      </c>
      <c r="B105" s="41">
        <v>0.23208670146952981</v>
      </c>
      <c r="C105" s="42">
        <v>0.1308544834620341</v>
      </c>
      <c r="D105" s="42">
        <v>5.5734050394288658E-2</v>
      </c>
      <c r="E105" s="42">
        <v>3.0195981831615006E-2</v>
      </c>
      <c r="F105" s="42">
        <v>1.3739729711957701E-3</v>
      </c>
      <c r="G105" s="42">
        <v>1.3928212810396268E-2</v>
      </c>
      <c r="H105" s="119">
        <v>3.2862566274053207E-2</v>
      </c>
      <c r="I105" s="41">
        <v>0.63511015569835005</v>
      </c>
      <c r="J105" s="42">
        <v>0.39272877144732765</v>
      </c>
      <c r="K105" s="42">
        <v>0.14689634185873737</v>
      </c>
      <c r="L105" s="42">
        <v>9.062609498448472E-2</v>
      </c>
      <c r="M105" s="96">
        <v>4.8589474078002837E-3</v>
      </c>
      <c r="N105" s="46">
        <v>0.27199722268511639</v>
      </c>
      <c r="O105" s="41">
        <v>0.7443261391335807</v>
      </c>
      <c r="P105" s="41">
        <v>0.25567386086641941</v>
      </c>
      <c r="Q105" s="120">
        <v>0.7443261391335807</v>
      </c>
    </row>
    <row r="106" spans="1:17">
      <c r="A106" s="40">
        <v>1990</v>
      </c>
      <c r="B106" s="41">
        <v>0.2250094975615399</v>
      </c>
      <c r="C106" s="42">
        <v>0.12238671664979341</v>
      </c>
      <c r="D106" s="42">
        <v>5.7385341216568138E-2</v>
      </c>
      <c r="E106" s="42">
        <v>2.790141765480051E-2</v>
      </c>
      <c r="F106" s="42">
        <v>1.76458607459368E-3</v>
      </c>
      <c r="G106" s="42">
        <v>1.5571435965784173E-2</v>
      </c>
      <c r="H106" s="119">
        <v>3.4431007212704014E-2</v>
      </c>
      <c r="I106" s="41">
        <v>0.64383988014998095</v>
      </c>
      <c r="J106" s="42">
        <v>0.40057666474083709</v>
      </c>
      <c r="K106" s="42">
        <v>0.14755347414329834</v>
      </c>
      <c r="L106" s="42">
        <v>9.1322466454287071E-2</v>
      </c>
      <c r="M106" s="96">
        <v>4.3872748115584056E-3</v>
      </c>
      <c r="N106" s="46">
        <v>0.26370012226167355</v>
      </c>
      <c r="O106" s="41">
        <v>0.75454883883759782</v>
      </c>
      <c r="P106" s="41">
        <v>0.24545116116240231</v>
      </c>
      <c r="Q106" s="120">
        <v>0.75454883883759782</v>
      </c>
    </row>
    <row r="107" spans="1:17">
      <c r="A107" s="40">
        <v>1991</v>
      </c>
      <c r="B107" s="41">
        <v>0.21839036157321001</v>
      </c>
      <c r="C107" s="42">
        <v>0.1154360429867221</v>
      </c>
      <c r="D107" s="42">
        <v>5.9770701702271112E-2</v>
      </c>
      <c r="E107" s="42">
        <v>2.5686704023548876E-2</v>
      </c>
      <c r="F107" s="42">
        <v>2.1466292330948569E-3</v>
      </c>
      <c r="G107" s="42">
        <v>1.5350283627573083E-2</v>
      </c>
      <c r="H107" s="119">
        <v>3.2132818455640151E-2</v>
      </c>
      <c r="I107" s="41">
        <v>0.65042580125819538</v>
      </c>
      <c r="J107" s="42">
        <v>0.40464942656303254</v>
      </c>
      <c r="K107" s="42">
        <v>0.15026494931512022</v>
      </c>
      <c r="L107" s="42">
        <v>9.0042154811378658E-2</v>
      </c>
      <c r="M107" s="96">
        <v>5.4692705686640352E-3</v>
      </c>
      <c r="N107" s="46">
        <v>0.25588645884348477</v>
      </c>
      <c r="O107" s="41">
        <v>0.76209936109567045</v>
      </c>
      <c r="P107" s="41">
        <v>0.23790063890432939</v>
      </c>
      <c r="Q107" s="120">
        <v>0.76209936109567045</v>
      </c>
    </row>
    <row r="108" spans="1:17">
      <c r="A108" s="40">
        <v>1992</v>
      </c>
      <c r="B108" s="41">
        <v>0.22300360731609517</v>
      </c>
      <c r="C108" s="42">
        <v>0.11457747794058538</v>
      </c>
      <c r="D108" s="42">
        <v>6.4874888625891469E-2</v>
      </c>
      <c r="E108" s="42">
        <v>2.4873236948737616E-2</v>
      </c>
      <c r="F108" s="42">
        <v>5.221124331749044E-4</v>
      </c>
      <c r="G108" s="42">
        <v>1.8155891367705838E-2</v>
      </c>
      <c r="H108" s="119">
        <v>3.1616622435422077E-2</v>
      </c>
      <c r="I108" s="41">
        <v>0.65085778182651122</v>
      </c>
      <c r="J108" s="42">
        <v>0.40442311008040271</v>
      </c>
      <c r="K108" s="42">
        <v>0.15383157386660987</v>
      </c>
      <c r="L108" s="42">
        <v>8.7794844374140882E-2</v>
      </c>
      <c r="M108" s="96">
        <v>4.8082535053578452E-3</v>
      </c>
      <c r="N108" s="46">
        <v>0.26060789359887676</v>
      </c>
      <c r="O108" s="41">
        <v>0.76060955961945209</v>
      </c>
      <c r="P108" s="41">
        <v>0.23939044038054777</v>
      </c>
      <c r="Q108" s="120">
        <v>0.76060955961945209</v>
      </c>
    </row>
    <row r="109" spans="1:17">
      <c r="A109" s="40">
        <v>1993</v>
      </c>
      <c r="B109" s="41">
        <v>0.22014228893272503</v>
      </c>
      <c r="C109" s="42">
        <v>0.10617504876891522</v>
      </c>
      <c r="D109" s="42">
        <v>6.7533567129218638E-2</v>
      </c>
      <c r="E109" s="42">
        <v>2.2465102485029389E-2</v>
      </c>
      <c r="F109" s="42">
        <v>2.399453479639599E-3</v>
      </c>
      <c r="G109" s="42">
        <v>2.1569117069922206E-2</v>
      </c>
      <c r="H109" s="119">
        <v>3.0162395192690632E-2</v>
      </c>
      <c r="I109" s="41">
        <v>0.65562206482727148</v>
      </c>
      <c r="J109" s="42">
        <v>0.40306611127731395</v>
      </c>
      <c r="K109" s="42">
        <v>0.16209443591393399</v>
      </c>
      <c r="L109" s="42">
        <v>8.5282951155451869E-2</v>
      </c>
      <c r="M109" s="96">
        <v>5.1785664805715425E-3</v>
      </c>
      <c r="N109" s="46">
        <v>0.25771893763509574</v>
      </c>
      <c r="O109" s="41">
        <v>0.76753186703281695</v>
      </c>
      <c r="P109" s="41">
        <v>0.23246813296718341</v>
      </c>
      <c r="Q109" s="120">
        <v>0.76753186703281695</v>
      </c>
    </row>
    <row r="110" spans="1:17">
      <c r="A110" s="40">
        <v>1994</v>
      </c>
      <c r="B110" s="41">
        <v>0.2225216360469294</v>
      </c>
      <c r="C110" s="42">
        <v>0.10708663545803229</v>
      </c>
      <c r="D110" s="42">
        <v>6.9287711130449778E-2</v>
      </c>
      <c r="E110" s="42">
        <v>2.2569711463758281E-2</v>
      </c>
      <c r="F110" s="42">
        <v>-4.7266043142003247E-4</v>
      </c>
      <c r="G110" s="42">
        <v>2.4050238426109084E-2</v>
      </c>
      <c r="H110" s="119">
        <v>2.7617210372231256E-2</v>
      </c>
      <c r="I110" s="41">
        <v>0.647341298244408</v>
      </c>
      <c r="J110" s="42">
        <v>0.3957088091541997</v>
      </c>
      <c r="K110" s="42">
        <v>0.16262101738607637</v>
      </c>
      <c r="L110" s="42">
        <v>8.3400077031814013E-2</v>
      </c>
      <c r="M110" s="96">
        <v>5.6113946723179171E-3</v>
      </c>
      <c r="N110" s="46">
        <v>0.26308618578880494</v>
      </c>
      <c r="O110" s="41">
        <v>0.76534828740328498</v>
      </c>
      <c r="P110" s="41">
        <v>0.23465171259671508</v>
      </c>
      <c r="Q110" s="120">
        <v>0.76534828740328498</v>
      </c>
    </row>
    <row r="111" spans="1:17">
      <c r="A111" s="40">
        <v>1995</v>
      </c>
      <c r="B111" s="41">
        <v>0.22233268408016257</v>
      </c>
      <c r="C111" s="42">
        <v>0.10882724089500648</v>
      </c>
      <c r="D111" s="42">
        <v>6.9112166525213195E-2</v>
      </c>
      <c r="E111" s="42">
        <v>2.2715014007835665E-2</v>
      </c>
      <c r="F111" s="42">
        <v>-2.8284600338642895E-3</v>
      </c>
      <c r="G111" s="42">
        <v>2.4506722685971514E-2</v>
      </c>
      <c r="H111" s="119">
        <v>2.5532826781785301E-2</v>
      </c>
      <c r="I111" s="41">
        <v>0.646479488374329</v>
      </c>
      <c r="J111" s="42">
        <v>0.39402092627820023</v>
      </c>
      <c r="K111" s="42">
        <v>0.16461839990290758</v>
      </c>
      <c r="L111" s="42">
        <v>8.2242192177091028E-2</v>
      </c>
      <c r="M111" s="96">
        <v>5.59797001613015E-3</v>
      </c>
      <c r="N111" s="46">
        <v>0.26333204901273427</v>
      </c>
      <c r="O111" s="41">
        <v>0.7656938475898406</v>
      </c>
      <c r="P111" s="41">
        <v>0.23430615241015942</v>
      </c>
      <c r="Q111" s="120">
        <v>0.7656938475898406</v>
      </c>
    </row>
    <row r="112" spans="1:17">
      <c r="A112" s="40">
        <v>1996</v>
      </c>
      <c r="B112" s="41">
        <v>0.22023854111993491</v>
      </c>
      <c r="C112" s="42">
        <v>0.10117601959364522</v>
      </c>
      <c r="D112" s="42">
        <v>6.9604144074417937E-2</v>
      </c>
      <c r="E112" s="42">
        <v>2.1147056032134789E-2</v>
      </c>
      <c r="F112" s="42">
        <v>-5.5313326453823727E-4</v>
      </c>
      <c r="G112" s="42">
        <v>2.88644546842752E-2</v>
      </c>
      <c r="H112" s="119">
        <v>2.3543312679417408E-2</v>
      </c>
      <c r="I112" s="41">
        <v>0.64624430154179846</v>
      </c>
      <c r="J112" s="42">
        <v>0.39193284177792248</v>
      </c>
      <c r="K112" s="42">
        <v>0.16676597937021967</v>
      </c>
      <c r="L112" s="42">
        <v>8.1918875630803356E-2</v>
      </c>
      <c r="M112" s="96">
        <v>5.6266047628529487E-3</v>
      </c>
      <c r="N112" s="46">
        <v>0.2629342243210902</v>
      </c>
      <c r="O112" s="41">
        <v>0.77152592495282024</v>
      </c>
      <c r="P112" s="41">
        <v>0.22847407504718006</v>
      </c>
      <c r="Q112" s="120">
        <v>0.77152592495282024</v>
      </c>
    </row>
    <row r="113" spans="1:17">
      <c r="A113" s="40">
        <v>1997</v>
      </c>
      <c r="B113" s="41">
        <v>0.22953449314441451</v>
      </c>
      <c r="C113" s="42">
        <v>0.10691978889209235</v>
      </c>
      <c r="D113" s="42">
        <v>7.0814230222846886E-2</v>
      </c>
      <c r="E113" s="42">
        <v>2.1105037528954426E-2</v>
      </c>
      <c r="F113" s="42">
        <v>1.2636945980771161E-3</v>
      </c>
      <c r="G113" s="42">
        <v>2.9431741902443728E-2</v>
      </c>
      <c r="H113" s="119">
        <v>2.2404456807039203E-2</v>
      </c>
      <c r="I113" s="41">
        <v>0.63647340550945786</v>
      </c>
      <c r="J113" s="42">
        <v>0.3891768549699326</v>
      </c>
      <c r="K113" s="42">
        <v>0.16493491834393995</v>
      </c>
      <c r="L113" s="42">
        <v>7.6820130442180001E-2</v>
      </c>
      <c r="M113" s="96">
        <v>5.5415017534052799E-3</v>
      </c>
      <c r="N113" s="46">
        <v>0.27437369723246363</v>
      </c>
      <c r="O113" s="41">
        <v>0.76080748939940546</v>
      </c>
      <c r="P113" s="41">
        <v>0.23919251060059463</v>
      </c>
      <c r="Q113" s="120">
        <v>0.76080748939940546</v>
      </c>
    </row>
    <row r="114" spans="1:17">
      <c r="A114" s="40">
        <v>1998</v>
      </c>
      <c r="B114" s="41">
        <v>0.23687434686298126</v>
      </c>
      <c r="C114" s="42">
        <v>0.11468008089705306</v>
      </c>
      <c r="D114" s="42">
        <v>6.9672540000715127E-2</v>
      </c>
      <c r="E114" s="42">
        <v>2.2276071015772871E-2</v>
      </c>
      <c r="F114" s="42">
        <v>2.7111896865900558E-3</v>
      </c>
      <c r="G114" s="42">
        <v>2.7534465262850135E-2</v>
      </c>
      <c r="H114" s="119">
        <v>1.9835121776963383E-2</v>
      </c>
      <c r="I114" s="41">
        <v>0.62927222139981698</v>
      </c>
      <c r="J114" s="42">
        <v>0.38691757531061133</v>
      </c>
      <c r="K114" s="42">
        <v>0.16282584305667905</v>
      </c>
      <c r="L114" s="42">
        <v>7.5156934992110819E-2</v>
      </c>
      <c r="M114" s="96">
        <v>4.3718680404157559E-3</v>
      </c>
      <c r="N114" s="46">
        <v>0.28245996690915387</v>
      </c>
      <c r="O114" s="41">
        <v>0.75037340762044302</v>
      </c>
      <c r="P114" s="41">
        <v>0.24962659237955703</v>
      </c>
      <c r="Q114" s="120">
        <v>0.75037340762044302</v>
      </c>
    </row>
    <row r="115" spans="1:17">
      <c r="A115" s="65">
        <f t="shared" ref="A115:A123" si="2">A114+1</f>
        <v>1999</v>
      </c>
      <c r="B115" s="41">
        <v>0.23195709174815565</v>
      </c>
      <c r="C115" s="42">
        <v>0.10698383793516325</v>
      </c>
      <c r="D115" s="42">
        <v>6.8380425224327426E-2</v>
      </c>
      <c r="E115" s="42">
        <v>2.0903685060907659E-2</v>
      </c>
      <c r="F115" s="42">
        <v>1.0358932079334348E-2</v>
      </c>
      <c r="G115" s="42">
        <v>2.5330211448422926E-2</v>
      </c>
      <c r="H115" s="119">
        <v>1.5566262335037695E-2</v>
      </c>
      <c r="I115" s="41">
        <v>0.63410289990897029</v>
      </c>
      <c r="J115" s="42">
        <v>0.38986463727756776</v>
      </c>
      <c r="K115" s="42">
        <v>0.1628999436978929</v>
      </c>
      <c r="L115" s="42">
        <v>7.6176063144923659E-2</v>
      </c>
      <c r="M115" s="96">
        <v>5.1622557885859979E-3</v>
      </c>
      <c r="N115" s="46">
        <v>0.27589969715426826</v>
      </c>
      <c r="O115" s="41">
        <v>0.75422914096317661</v>
      </c>
      <c r="P115" s="41">
        <v>0.2457708590368235</v>
      </c>
      <c r="Q115" s="120">
        <v>0.75422914096317661</v>
      </c>
    </row>
    <row r="116" spans="1:17">
      <c r="A116" s="65">
        <f t="shared" si="2"/>
        <v>2000</v>
      </c>
      <c r="B116" s="41">
        <v>0.23406222969686963</v>
      </c>
      <c r="C116" s="42">
        <v>0.10894385816273436</v>
      </c>
      <c r="D116" s="42">
        <v>7.0526218065590229E-2</v>
      </c>
      <c r="E116" s="42">
        <v>2.0784411741436401E-2</v>
      </c>
      <c r="F116" s="42">
        <v>9.4678840106193762E-3</v>
      </c>
      <c r="G116" s="42">
        <v>2.4339857716489301E-2</v>
      </c>
      <c r="H116" s="119">
        <v>1.7432421573606638E-2</v>
      </c>
      <c r="I116" s="41">
        <v>0.63553982427849487</v>
      </c>
      <c r="J116" s="42">
        <v>0.39390563477965096</v>
      </c>
      <c r="K116" s="42">
        <v>0.16126920823493712</v>
      </c>
      <c r="L116" s="42">
        <v>7.5149687541841037E-2</v>
      </c>
      <c r="M116" s="96">
        <v>5.215293722065804E-3</v>
      </c>
      <c r="N116" s="46">
        <v>0.27691079848693995</v>
      </c>
      <c r="O116" s="41">
        <v>0.7518848318206941</v>
      </c>
      <c r="P116" s="41">
        <v>0.24811516817930596</v>
      </c>
      <c r="Q116" s="120">
        <v>0.7518848318206941</v>
      </c>
    </row>
    <row r="117" spans="1:17">
      <c r="A117" s="65">
        <f t="shared" si="2"/>
        <v>2001</v>
      </c>
      <c r="B117" s="41">
        <v>0.22763362678129501</v>
      </c>
      <c r="C117" s="42">
        <v>0.10417422703201873</v>
      </c>
      <c r="D117" s="42">
        <v>7.2110230315449247E-2</v>
      </c>
      <c r="E117" s="42">
        <v>2.047496360226729E-2</v>
      </c>
      <c r="F117" s="42">
        <v>7.2126828539590283E-3</v>
      </c>
      <c r="G117" s="42">
        <v>2.3661522977600699E-2</v>
      </c>
      <c r="H117" s="119">
        <v>2.0552373810114807E-2</v>
      </c>
      <c r="I117" s="41">
        <v>0.64617384739903561</v>
      </c>
      <c r="J117" s="42">
        <v>0.39983386686564409</v>
      </c>
      <c r="K117" s="42">
        <v>0.16209976588959316</v>
      </c>
      <c r="L117" s="42">
        <v>7.8585501464883842E-2</v>
      </c>
      <c r="M117" s="96">
        <v>5.6547131789145217E-3</v>
      </c>
      <c r="N117" s="46">
        <v>0.26775829074908147</v>
      </c>
      <c r="O117" s="41">
        <v>0.76007401609673231</v>
      </c>
      <c r="P117" s="41">
        <v>0.23992598390326758</v>
      </c>
      <c r="Q117" s="120">
        <v>0.76007401609673231</v>
      </c>
    </row>
    <row r="118" spans="1:17">
      <c r="A118" s="65">
        <f t="shared" si="2"/>
        <v>2002</v>
      </c>
      <c r="B118" s="41">
        <v>0.21499120655279008</v>
      </c>
      <c r="C118" s="42">
        <v>0.10291248364530688</v>
      </c>
      <c r="D118" s="42">
        <v>7.2480749297976405E-2</v>
      </c>
      <c r="E118" s="42">
        <v>1.9862263972815541E-2</v>
      </c>
      <c r="F118" s="42">
        <v>-4.6114509078470783E-3</v>
      </c>
      <c r="G118" s="42">
        <v>2.434716054453832E-2</v>
      </c>
      <c r="H118" s="119">
        <v>1.7282967404385532E-2</v>
      </c>
      <c r="I118" s="41">
        <v>0.65817985670357981</v>
      </c>
      <c r="J118" s="42">
        <v>0.40746032578622582</v>
      </c>
      <c r="K118" s="42">
        <v>0.16604843279375461</v>
      </c>
      <c r="L118" s="42">
        <v>7.8640455098806711E-2</v>
      </c>
      <c r="M118" s="96">
        <v>6.0306430247926424E-3</v>
      </c>
      <c r="N118" s="46">
        <v>0.25328128233186398</v>
      </c>
      <c r="O118" s="41">
        <v>0.77540212357453631</v>
      </c>
      <c r="P118" s="41">
        <v>0.22459787642546369</v>
      </c>
      <c r="Q118" s="120">
        <v>0.77540212357453631</v>
      </c>
    </row>
    <row r="119" spans="1:17">
      <c r="A119" s="65">
        <f t="shared" si="2"/>
        <v>2003</v>
      </c>
      <c r="B119" s="41">
        <v>0.22230438411510814</v>
      </c>
      <c r="C119" s="42">
        <v>0.10592506158433811</v>
      </c>
      <c r="D119" s="42">
        <v>7.301441993964411E-2</v>
      </c>
      <c r="E119" s="42">
        <v>1.9719668491847465E-2</v>
      </c>
      <c r="F119" s="42">
        <v>-1.6059562208598126E-3</v>
      </c>
      <c r="G119" s="42">
        <v>2.525119032013827E-2</v>
      </c>
      <c r="H119" s="119">
        <v>1.5020203387693731E-2</v>
      </c>
      <c r="I119" s="41">
        <v>0.65375046480538401</v>
      </c>
      <c r="J119" s="42">
        <v>0.40672238088382023</v>
      </c>
      <c r="K119" s="42">
        <v>0.16582679883929907</v>
      </c>
      <c r="L119" s="42">
        <v>7.5717968904440464E-2</v>
      </c>
      <c r="M119" s="96">
        <v>5.4833161778241922E-3</v>
      </c>
      <c r="N119" s="46">
        <v>0.26128752723139226</v>
      </c>
      <c r="O119" s="41">
        <v>0.76839169436678301</v>
      </c>
      <c r="P119" s="41">
        <v>0.23160830563321685</v>
      </c>
      <c r="Q119" s="120">
        <v>0.76839169436678301</v>
      </c>
    </row>
    <row r="120" spans="1:17">
      <c r="A120" s="65">
        <f t="shared" si="2"/>
        <v>2004</v>
      </c>
      <c r="B120" s="41">
        <v>0.22104545630456088</v>
      </c>
      <c r="C120" s="42">
        <v>0.1036465172876111</v>
      </c>
      <c r="D120" s="42">
        <v>7.3935199332667109E-2</v>
      </c>
      <c r="E120" s="42">
        <v>1.9060939308770293E-2</v>
      </c>
      <c r="F120" s="42">
        <v>-3.7854073235930191E-4</v>
      </c>
      <c r="G120" s="42">
        <v>2.4781341107871724E-2</v>
      </c>
      <c r="H120" s="119">
        <v>1.4777541935430589E-2</v>
      </c>
      <c r="I120" s="41">
        <v>0.6494530061318099</v>
      </c>
      <c r="J120" s="42">
        <v>0.40593056324107951</v>
      </c>
      <c r="K120" s="42">
        <v>0.16341672241539271</v>
      </c>
      <c r="L120" s="42">
        <v>7.4651980905855411E-2</v>
      </c>
      <c r="M120" s="96">
        <v>5.4537395694821836E-3</v>
      </c>
      <c r="N120" s="46">
        <v>0.2613704402215844</v>
      </c>
      <c r="O120" s="41">
        <v>0.76793172297566048</v>
      </c>
      <c r="P120" s="41">
        <v>0.23206827702433963</v>
      </c>
      <c r="Q120" s="120">
        <v>0.76793172297566048</v>
      </c>
    </row>
    <row r="121" spans="1:17">
      <c r="A121" s="65">
        <f t="shared" si="2"/>
        <v>2005</v>
      </c>
      <c r="B121" s="41">
        <v>0.21841025688217539</v>
      </c>
      <c r="C121" s="42">
        <v>0.10180063629961177</v>
      </c>
      <c r="D121" s="42">
        <v>7.6239791891660469E-2</v>
      </c>
      <c r="E121" s="42">
        <v>1.8295821191515498E-2</v>
      </c>
      <c r="F121" s="42">
        <v>-1.1802010324435937E-3</v>
      </c>
      <c r="G121" s="42">
        <v>2.3254208531831244E-2</v>
      </c>
      <c r="H121" s="119">
        <v>1.464763564844347E-2</v>
      </c>
      <c r="I121" s="41">
        <v>0.64785199069054678</v>
      </c>
      <c r="J121" s="42">
        <v>0.40686136222281377</v>
      </c>
      <c r="K121" s="42">
        <v>0.16264139346030565</v>
      </c>
      <c r="L121" s="42">
        <v>7.3121966655069009E-2</v>
      </c>
      <c r="M121" s="96">
        <v>5.227268352358377E-3</v>
      </c>
      <c r="N121" s="46">
        <v>0.25908442952770133</v>
      </c>
      <c r="O121" s="41">
        <v>0.7685003709189091</v>
      </c>
      <c r="P121" s="41">
        <v>0.23149962908109104</v>
      </c>
      <c r="Q121" s="120">
        <v>0.7685003709189091</v>
      </c>
    </row>
    <row r="122" spans="1:17">
      <c r="A122" s="65">
        <f t="shared" si="2"/>
        <v>2006</v>
      </c>
      <c r="B122" s="41">
        <v>0.22139778520400014</v>
      </c>
      <c r="C122" s="42">
        <v>0.10195124511978167</v>
      </c>
      <c r="D122" s="42">
        <v>7.7186192795837133E-2</v>
      </c>
      <c r="E122" s="42">
        <v>1.8076931754231824E-2</v>
      </c>
      <c r="F122" s="42">
        <v>3.026251449010225E-3</v>
      </c>
      <c r="G122" s="42">
        <v>2.1157164085139301E-2</v>
      </c>
      <c r="H122" s="119">
        <v>1.7617355422245979E-2</v>
      </c>
      <c r="I122" s="41">
        <v>0.64448272731976686</v>
      </c>
      <c r="J122" s="42">
        <v>0.40745540695958044</v>
      </c>
      <c r="K122" s="42">
        <v>0.15972832506765844</v>
      </c>
      <c r="L122" s="42">
        <v>7.2245744285392238E-2</v>
      </c>
      <c r="M122" s="96">
        <v>5.0532510071357225E-3</v>
      </c>
      <c r="N122" s="46">
        <v>0.26209502272338991</v>
      </c>
      <c r="O122" s="41">
        <v>0.76295124138692005</v>
      </c>
      <c r="P122" s="41">
        <v>0.23704875861307989</v>
      </c>
      <c r="Q122" s="120">
        <v>0.76295124138692005</v>
      </c>
    </row>
    <row r="123" spans="1:17">
      <c r="A123" s="65">
        <f t="shared" si="2"/>
        <v>2007</v>
      </c>
      <c r="B123" s="41">
        <v>0.22764579290085743</v>
      </c>
      <c r="C123" s="42">
        <v>0.10407328325814397</v>
      </c>
      <c r="D123" s="42">
        <v>7.9790486055083515E-2</v>
      </c>
      <c r="E123" s="42">
        <v>1.8478657695794962E-2</v>
      </c>
      <c r="F123" s="42">
        <v>4.5253098935352249E-3</v>
      </c>
      <c r="G123" s="42">
        <v>2.0778055998299776E-2</v>
      </c>
      <c r="H123" s="119">
        <v>2.2747208310324694E-2</v>
      </c>
      <c r="I123" s="41">
        <v>0.63994077999973109</v>
      </c>
      <c r="J123" s="42">
        <v>0.40553135367083171</v>
      </c>
      <c r="K123" s="42">
        <v>0.15743143482838243</v>
      </c>
      <c r="L123" s="42">
        <v>7.200383071232902E-2</v>
      </c>
      <c r="M123" s="96">
        <v>4.9741607881879629E-3</v>
      </c>
      <c r="N123" s="46">
        <v>0.26882794440189234</v>
      </c>
      <c r="O123" s="41">
        <v>0.75570895571610353</v>
      </c>
      <c r="P123" s="41">
        <v>0.24429104428389639</v>
      </c>
      <c r="Q123" s="120">
        <v>0.75570895571610353</v>
      </c>
    </row>
    <row r="124" spans="1:17" ht="13" thickBot="1">
      <c r="A124" s="67">
        <v>2008</v>
      </c>
      <c r="B124" s="68">
        <v>0.22039702955816853</v>
      </c>
      <c r="C124" s="69">
        <v>0.10014825287772806</v>
      </c>
      <c r="D124" s="69">
        <v>8.0469222726266221E-2</v>
      </c>
      <c r="E124" s="69">
        <v>1.8066191183408478E-2</v>
      </c>
      <c r="F124" s="69">
        <v>1.2433348371764693E-4</v>
      </c>
      <c r="G124" s="69">
        <v>2.1589029287048121E-2</v>
      </c>
      <c r="H124" s="121">
        <v>2.7203574173211936E-2</v>
      </c>
      <c r="I124" s="68">
        <v>0.64934588432135576</v>
      </c>
      <c r="J124" s="69">
        <v>0.41135969913665194</v>
      </c>
      <c r="K124" s="69">
        <v>0.1586507093521278</v>
      </c>
      <c r="L124" s="69">
        <v>7.4207015661327411E-2</v>
      </c>
      <c r="M124" s="108">
        <v>5.128460171248652E-3</v>
      </c>
      <c r="N124" s="73">
        <v>0.25985500221350233</v>
      </c>
      <c r="O124" s="68">
        <v>0.76559913963414261</v>
      </c>
      <c r="P124" s="68">
        <v>0.23440086036585722</v>
      </c>
      <c r="Q124" s="122">
        <v>0.76559913963414261</v>
      </c>
    </row>
    <row r="125" spans="1:17" ht="14" thickTop="1" thickBot="1">
      <c r="A125" s="67">
        <v>2009</v>
      </c>
      <c r="B125" s="68"/>
      <c r="C125" s="69"/>
      <c r="D125" s="69"/>
      <c r="E125" s="69"/>
      <c r="F125" s="69"/>
      <c r="G125" s="69"/>
      <c r="H125" s="121"/>
      <c r="I125" s="68"/>
      <c r="J125" s="69"/>
      <c r="K125" s="69"/>
      <c r="L125" s="69"/>
      <c r="M125" s="108"/>
      <c r="N125" s="73">
        <f>-0.003+25.9855002213502%</f>
        <v>0.25685500221350199</v>
      </c>
      <c r="O125" s="68"/>
      <c r="P125" s="68">
        <v>0.23440086036585722</v>
      </c>
      <c r="Q125" s="122"/>
    </row>
    <row r="126" spans="1:17" ht="14" thickTop="1" thickBot="1">
      <c r="A126" s="67">
        <v>2010</v>
      </c>
      <c r="B126" s="68"/>
      <c r="C126" s="69"/>
      <c r="D126" s="69"/>
      <c r="E126" s="69"/>
      <c r="F126" s="69"/>
      <c r="G126" s="69"/>
      <c r="H126" s="121"/>
      <c r="I126" s="68"/>
      <c r="J126" s="69"/>
      <c r="K126" s="69"/>
      <c r="L126" s="69"/>
      <c r="M126" s="108"/>
      <c r="N126" s="73">
        <f>0.006+25.9855002213502%</f>
        <v>0.265855002213502</v>
      </c>
      <c r="O126" s="68"/>
      <c r="P126" s="68">
        <v>0.23440086036585722</v>
      </c>
      <c r="Q126" s="122"/>
    </row>
    <row r="127" spans="1:17" ht="13" thickTop="1"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64"/>
      <c r="Q127" s="64"/>
    </row>
    <row r="128" spans="1:17">
      <c r="A128" s="1" t="s">
        <v>76</v>
      </c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64"/>
      <c r="Q128" s="64"/>
    </row>
    <row r="129" spans="2:17"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64"/>
      <c r="Q129" s="64"/>
    </row>
    <row r="130" spans="2:17"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64"/>
      <c r="Q130" s="64"/>
    </row>
    <row r="131" spans="2:17"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64"/>
      <c r="Q131" s="64"/>
    </row>
    <row r="132" spans="2:17"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64"/>
      <c r="Q132" s="64"/>
    </row>
    <row r="133" spans="2:17"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64"/>
      <c r="Q133" s="64"/>
    </row>
    <row r="134" spans="2:17"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64"/>
      <c r="Q134" s="64"/>
    </row>
    <row r="135" spans="2:17"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64"/>
      <c r="Q135" s="64"/>
    </row>
    <row r="136" spans="2:17"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64"/>
      <c r="Q136" s="64"/>
    </row>
    <row r="137" spans="2:17"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64"/>
      <c r="Q137" s="64"/>
    </row>
    <row r="138" spans="2:17"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</row>
    <row r="139" spans="2:17"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</row>
    <row r="140" spans="2:17"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</row>
    <row r="141" spans="2:17"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</row>
    <row r="142" spans="2:17"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</row>
    <row r="143" spans="2:17"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</row>
    <row r="144" spans="2:17"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</row>
    <row r="145" spans="2:17"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</row>
    <row r="146" spans="2:17"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</row>
    <row r="147" spans="2:17"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</row>
    <row r="148" spans="2:17"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</row>
    <row r="149" spans="2:17"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</row>
    <row r="150" spans="2:17"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</row>
    <row r="151" spans="2:17"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</row>
    <row r="152" spans="2:17"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</row>
    <row r="153" spans="2:17"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</row>
    <row r="154" spans="2:17"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</row>
    <row r="155" spans="2:17"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</row>
    <row r="156" spans="2:17"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</row>
    <row r="157" spans="2:17"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</row>
    <row r="158" spans="2:17"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</row>
    <row r="159" spans="2:17"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</row>
    <row r="160" spans="2:17"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</row>
    <row r="161" spans="2:17"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</row>
    <row r="162" spans="2:17"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</row>
    <row r="163" spans="2:17"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</row>
    <row r="164" spans="2:17"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</row>
    <row r="165" spans="2:17"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</row>
    <row r="166" spans="2:17"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</row>
    <row r="167" spans="2:17"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</row>
    <row r="168" spans="2:17"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</row>
    <row r="169" spans="2:17"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</row>
    <row r="170" spans="2:17"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</row>
    <row r="171" spans="2:17"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</row>
    <row r="172" spans="2:17"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</row>
    <row r="173" spans="2:17"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</row>
    <row r="174" spans="2:17"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</row>
    <row r="175" spans="2:17"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</row>
    <row r="176" spans="2:17"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</row>
    <row r="177" spans="2:17"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</row>
    <row r="178" spans="2:17"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</row>
    <row r="179" spans="2:17"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</row>
    <row r="180" spans="2:17"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</row>
    <row r="181" spans="2:17"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</row>
    <row r="182" spans="2:17"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</row>
    <row r="183" spans="2:17"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</row>
    <row r="184" spans="2:17"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</row>
    <row r="185" spans="2:17"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</row>
    <row r="186" spans="2:17"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</row>
    <row r="187" spans="2:17"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</row>
    <row r="188" spans="2:17"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</row>
    <row r="189" spans="2:17"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</row>
    <row r="190" spans="2:17"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</row>
    <row r="191" spans="2:17"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</row>
    <row r="192" spans="2:17"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</row>
    <row r="193" spans="2:17"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</row>
    <row r="194" spans="2:17"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</row>
    <row r="195" spans="2:17"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</row>
    <row r="196" spans="2:17"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</row>
    <row r="197" spans="2:17"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</row>
    <row r="198" spans="2:17"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</row>
    <row r="199" spans="2:17"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</row>
    <row r="200" spans="2:17"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</row>
    <row r="201" spans="2:17"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</row>
    <row r="202" spans="2:17"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</row>
    <row r="203" spans="2:17"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</row>
    <row r="204" spans="2:17"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</row>
    <row r="205" spans="2:17"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</row>
    <row r="206" spans="2:17"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</row>
    <row r="207" spans="2:17"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</row>
    <row r="208" spans="2:17"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</row>
    <row r="209" spans="2:17"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</row>
    <row r="210" spans="2:17"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</row>
    <row r="211" spans="2:17"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</row>
    <row r="212" spans="2:17"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</row>
    <row r="213" spans="2:17"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</row>
    <row r="214" spans="2:17"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</row>
    <row r="215" spans="2:17"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</row>
    <row r="216" spans="2:17"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</row>
    <row r="217" spans="2:17"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</row>
    <row r="218" spans="2:17"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</row>
    <row r="219" spans="2:17"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</row>
    <row r="220" spans="2:17"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</row>
    <row r="221" spans="2:17"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</row>
    <row r="222" spans="2:17"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</row>
    <row r="223" spans="2:17"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</row>
    <row r="224" spans="2:17"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</row>
    <row r="225" spans="2:17"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</row>
    <row r="226" spans="2:17"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</row>
    <row r="227" spans="2:17"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</row>
    <row r="228" spans="2:17"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</row>
    <row r="229" spans="2:17"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</row>
    <row r="230" spans="2:17"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</row>
    <row r="231" spans="2:17"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</row>
    <row r="232" spans="2:17"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</row>
    <row r="233" spans="2:17"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</row>
    <row r="234" spans="2:17"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</row>
    <row r="235" spans="2:17"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</row>
    <row r="236" spans="2:17"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</row>
    <row r="237" spans="2:17"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</row>
    <row r="238" spans="2:17"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</row>
    <row r="239" spans="2:17"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</row>
    <row r="240" spans="2:17"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</row>
    <row r="241" spans="2:17"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</row>
    <row r="242" spans="2:17"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</row>
    <row r="243" spans="2:17"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</row>
    <row r="244" spans="2:17"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</row>
    <row r="245" spans="2:17"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</row>
    <row r="246" spans="2:17"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</row>
    <row r="247" spans="2:17"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</row>
    <row r="248" spans="2:17"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</row>
    <row r="249" spans="2:17"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</row>
    <row r="250" spans="2:17"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</row>
    <row r="251" spans="2:17"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</row>
    <row r="252" spans="2:17"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</row>
    <row r="253" spans="2:17"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</row>
    <row r="254" spans="2:17"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</row>
    <row r="255" spans="2:17"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</row>
    <row r="256" spans="2:17"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</row>
    <row r="257" spans="2:17"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</row>
    <row r="258" spans="2:17"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</row>
    <row r="259" spans="2:17"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</row>
    <row r="260" spans="2:17"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</row>
    <row r="261" spans="2:17"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</row>
    <row r="262" spans="2:17"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</row>
    <row r="263" spans="2:17"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</row>
    <row r="264" spans="2:17"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</row>
    <row r="265" spans="2:17"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</row>
    <row r="266" spans="2:17"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</row>
    <row r="267" spans="2:17"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</row>
    <row r="268" spans="2:17"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</row>
    <row r="269" spans="2:17"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</row>
    <row r="270" spans="2:17"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</row>
    <row r="271" spans="2:17"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</row>
    <row r="272" spans="2:17"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</row>
    <row r="273" spans="2:17"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</row>
    <row r="274" spans="2:17"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</row>
    <row r="275" spans="2:17"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</row>
    <row r="276" spans="2:17"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</row>
    <row r="277" spans="2:17"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</row>
    <row r="278" spans="2:17"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</row>
    <row r="279" spans="2:17"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</row>
    <row r="280" spans="2:17"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</row>
    <row r="281" spans="2:17"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</row>
    <row r="282" spans="2:17"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</row>
    <row r="283" spans="2:17"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</row>
    <row r="284" spans="2:17"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</row>
    <row r="285" spans="2:17"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</row>
    <row r="286" spans="2:17"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</row>
    <row r="287" spans="2:17"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</row>
    <row r="288" spans="2:17"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</row>
    <row r="289" spans="2:17"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</row>
    <row r="290" spans="2:17"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</row>
    <row r="291" spans="2:17"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</row>
    <row r="292" spans="2:17"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</row>
    <row r="293" spans="2:17"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</row>
    <row r="294" spans="2:17"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</row>
    <row r="295" spans="2:17"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</row>
    <row r="296" spans="2:17"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</row>
    <row r="297" spans="2:17"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</row>
    <row r="298" spans="2:17"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</row>
    <row r="299" spans="2:17"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</row>
    <row r="300" spans="2:17"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</row>
    <row r="301" spans="2:17"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</row>
    <row r="302" spans="2:17"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</row>
    <row r="303" spans="2:17"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</row>
    <row r="304" spans="2:17"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</row>
    <row r="305" spans="2:17"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</row>
    <row r="306" spans="2:17"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</row>
    <row r="307" spans="2:17"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</row>
    <row r="308" spans="2:17"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</row>
    <row r="309" spans="2:17"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</row>
    <row r="310" spans="2:17"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</row>
    <row r="311" spans="2:17"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</row>
    <row r="312" spans="2:17"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</row>
    <row r="313" spans="2:17"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</row>
    <row r="314" spans="2:17"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</row>
    <row r="315" spans="2:17"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</row>
    <row r="316" spans="2:17"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</row>
    <row r="317" spans="2:17"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</row>
    <row r="318" spans="2:17"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</row>
    <row r="319" spans="2:17"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</row>
    <row r="320" spans="2:17"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</row>
    <row r="321" spans="2:17"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</row>
    <row r="322" spans="2:17"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</row>
    <row r="323" spans="2:17"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</row>
    <row r="324" spans="2:17"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</row>
    <row r="325" spans="2:17"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</row>
    <row r="326" spans="2:17"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</row>
    <row r="327" spans="2:17"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</row>
    <row r="328" spans="2:17"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</row>
    <row r="329" spans="2:17"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</row>
    <row r="330" spans="2:17"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</row>
    <row r="331" spans="2:17"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</row>
    <row r="332" spans="2:17">
      <c r="P332" s="75"/>
      <c r="Q332" s="75"/>
    </row>
    <row r="333" spans="2:17">
      <c r="P333" s="75"/>
      <c r="Q333" s="75"/>
    </row>
    <row r="334" spans="2:17">
      <c r="P334" s="75"/>
      <c r="Q334" s="75"/>
    </row>
    <row r="335" spans="2:17">
      <c r="P335" s="75"/>
      <c r="Q335" s="75"/>
    </row>
    <row r="336" spans="2:17">
      <c r="P336" s="75"/>
      <c r="Q336" s="75"/>
    </row>
    <row r="337" spans="16:17">
      <c r="P337" s="75"/>
      <c r="Q337" s="75"/>
    </row>
    <row r="338" spans="16:17">
      <c r="P338" s="75"/>
      <c r="Q338" s="75"/>
    </row>
    <row r="339" spans="16:17">
      <c r="P339" s="75"/>
      <c r="Q339" s="75"/>
    </row>
    <row r="340" spans="16:17">
      <c r="P340" s="75"/>
      <c r="Q340" s="75"/>
    </row>
    <row r="341" spans="16:17">
      <c r="P341" s="75"/>
      <c r="Q341" s="75"/>
    </row>
    <row r="342" spans="16:17">
      <c r="P342" s="75"/>
      <c r="Q342" s="75"/>
    </row>
    <row r="343" spans="16:17">
      <c r="P343" s="75"/>
      <c r="Q343" s="75"/>
    </row>
  </sheetData>
  <mergeCells count="5">
    <mergeCell ref="N6:Q9"/>
    <mergeCell ref="A3:Q3"/>
    <mergeCell ref="H10:H11"/>
    <mergeCell ref="B6:M9"/>
    <mergeCell ref="A10:A11"/>
  </mergeCells>
  <phoneticPr fontId="29" type="noConversion"/>
  <pageMargins left="0.78740157499999996" right="0.78740157499999996" top="0.984251969" bottom="0.984251969" header="0.4921259845" footer="0.492125984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342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S39" sqref="S39"/>
    </sheetView>
  </sheetViews>
  <sheetFormatPr baseColWidth="10" defaultColWidth="10.33203125" defaultRowHeight="12" x14ac:dyDescent="0"/>
  <cols>
    <col min="1" max="1" width="5.1640625" style="17" customWidth="1"/>
    <col min="2" max="2" width="9.6640625" style="17" customWidth="1"/>
    <col min="3" max="7" width="6" style="17" customWidth="1"/>
    <col min="8" max="8" width="7.5" style="17" customWidth="1"/>
    <col min="9" max="10" width="7.83203125" style="17" customWidth="1"/>
    <col min="11" max="11" width="9.33203125" style="17" customWidth="1"/>
    <col min="12" max="16" width="6" style="17" customWidth="1"/>
    <col min="17" max="17" width="7.5" style="17" customWidth="1"/>
    <col min="18" max="18" width="7.83203125" style="17" customWidth="1"/>
    <col min="19" max="19" width="8.6640625" style="17" customWidth="1"/>
    <col min="20" max="16384" width="10.33203125" style="17"/>
  </cols>
  <sheetData>
    <row r="1" spans="1:18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ht="13" thickBot="1"/>
    <row r="3" spans="1:18" ht="20" customHeight="1" thickTop="1">
      <c r="A3" s="271" t="s">
        <v>96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300"/>
    </row>
    <row r="4" spans="1:18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2"/>
    </row>
    <row r="5" spans="1:18">
      <c r="A5" s="20"/>
      <c r="B5" s="23" t="s">
        <v>1</v>
      </c>
      <c r="C5" s="23" t="s">
        <v>2</v>
      </c>
      <c r="D5" s="23" t="s">
        <v>3</v>
      </c>
      <c r="E5" s="23" t="s">
        <v>4</v>
      </c>
      <c r="F5" s="23" t="s">
        <v>5</v>
      </c>
      <c r="G5" s="23" t="s">
        <v>6</v>
      </c>
      <c r="H5" s="23" t="s">
        <v>7</v>
      </c>
      <c r="I5" s="23" t="s">
        <v>8</v>
      </c>
      <c r="J5" s="23" t="s">
        <v>9</v>
      </c>
      <c r="K5" s="23" t="s">
        <v>10</v>
      </c>
      <c r="L5" s="23" t="s">
        <v>11</v>
      </c>
      <c r="M5" s="23" t="s">
        <v>12</v>
      </c>
      <c r="N5" s="23" t="s">
        <v>13</v>
      </c>
      <c r="O5" s="23" t="s">
        <v>14</v>
      </c>
      <c r="P5" s="23" t="s">
        <v>44</v>
      </c>
      <c r="Q5" s="23" t="s">
        <v>45</v>
      </c>
      <c r="R5" s="24" t="s">
        <v>77</v>
      </c>
    </row>
    <row r="6" spans="1:18" ht="15" customHeight="1">
      <c r="A6" s="20"/>
      <c r="B6" s="306" t="s">
        <v>25</v>
      </c>
      <c r="C6" s="307"/>
      <c r="D6" s="307"/>
      <c r="E6" s="307"/>
      <c r="F6" s="307"/>
      <c r="G6" s="307"/>
      <c r="H6" s="307"/>
      <c r="I6" s="307"/>
      <c r="J6" s="307"/>
      <c r="K6" s="306" t="s">
        <v>86</v>
      </c>
      <c r="L6" s="307"/>
      <c r="M6" s="307"/>
      <c r="N6" s="307"/>
      <c r="O6" s="307"/>
      <c r="P6" s="307"/>
      <c r="Q6" s="307"/>
      <c r="R6" s="308"/>
    </row>
    <row r="7" spans="1:18" ht="80" customHeight="1">
      <c r="A7" s="278"/>
      <c r="B7" s="313" t="s">
        <v>87</v>
      </c>
      <c r="C7" s="309" t="s">
        <v>78</v>
      </c>
      <c r="D7" s="309" t="s">
        <v>79</v>
      </c>
      <c r="E7" s="309" t="s">
        <v>80</v>
      </c>
      <c r="F7" s="311" t="s">
        <v>81</v>
      </c>
      <c r="G7" s="311" t="s">
        <v>82</v>
      </c>
      <c r="H7" s="79" t="s">
        <v>83</v>
      </c>
      <c r="I7" s="25" t="s">
        <v>88</v>
      </c>
      <c r="J7" s="123" t="s">
        <v>84</v>
      </c>
      <c r="K7" s="309" t="s">
        <v>85</v>
      </c>
      <c r="L7" s="309" t="s">
        <v>78</v>
      </c>
      <c r="M7" s="309" t="s">
        <v>79</v>
      </c>
      <c r="N7" s="309" t="s">
        <v>80</v>
      </c>
      <c r="O7" s="311" t="s">
        <v>81</v>
      </c>
      <c r="P7" s="311" t="s">
        <v>82</v>
      </c>
      <c r="Q7" s="79" t="s">
        <v>83</v>
      </c>
      <c r="R7" s="124" t="s">
        <v>88</v>
      </c>
    </row>
    <row r="8" spans="1:18" ht="30" customHeight="1">
      <c r="A8" s="278"/>
      <c r="B8" s="314"/>
      <c r="C8" s="310"/>
      <c r="D8" s="310"/>
      <c r="E8" s="310"/>
      <c r="F8" s="312"/>
      <c r="G8" s="312"/>
      <c r="H8" s="89" t="s">
        <v>89</v>
      </c>
      <c r="I8" s="29" t="s">
        <v>90</v>
      </c>
      <c r="J8" s="125" t="s">
        <v>91</v>
      </c>
      <c r="K8" s="310"/>
      <c r="L8" s="310"/>
      <c r="M8" s="310"/>
      <c r="N8" s="310"/>
      <c r="O8" s="312"/>
      <c r="P8" s="312"/>
      <c r="Q8" s="89" t="s">
        <v>89</v>
      </c>
      <c r="R8" s="115" t="s">
        <v>90</v>
      </c>
    </row>
    <row r="9" spans="1:18">
      <c r="A9" s="31">
        <v>1896</v>
      </c>
      <c r="B9" s="32">
        <v>0.94388171608210558</v>
      </c>
      <c r="C9" s="33">
        <v>0.24473419612979228</v>
      </c>
      <c r="D9" s="33">
        <v>0.68992446791677076</v>
      </c>
      <c r="E9" s="33">
        <v>9.2230520355425158E-3</v>
      </c>
      <c r="F9" s="117">
        <v>0.23872750249576405</v>
      </c>
      <c r="G9" s="117">
        <v>6.0066936340282436E-3</v>
      </c>
      <c r="H9" s="33">
        <v>0.10935365217920844</v>
      </c>
      <c r="I9" s="32">
        <v>0.11536034581323668</v>
      </c>
      <c r="J9" s="117">
        <v>0.11536034581323668</v>
      </c>
      <c r="K9" s="33">
        <v>1</v>
      </c>
      <c r="L9" s="33">
        <v>0.25928481499317818</v>
      </c>
      <c r="M9" s="33">
        <v>0.73094377840110236</v>
      </c>
      <c r="N9" s="33">
        <v>9.7714066057194692E-3</v>
      </c>
      <c r="O9" s="117">
        <v>0.25292099468425111</v>
      </c>
      <c r="P9" s="117">
        <v>6.3638203089270758E-3</v>
      </c>
      <c r="Q9" s="33">
        <v>0.11585524999161662</v>
      </c>
      <c r="R9" s="38">
        <v>0.12221907030054369</v>
      </c>
    </row>
    <row r="10" spans="1:18">
      <c r="A10" s="40">
        <f>A9+1</f>
        <v>1897</v>
      </c>
      <c r="B10" s="41">
        <v>0.93895181597739341</v>
      </c>
      <c r="C10" s="42">
        <v>0.21811307569136792</v>
      </c>
      <c r="D10" s="42">
        <v>0.71092479788569751</v>
      </c>
      <c r="E10" s="42">
        <v>9.9139424003279637E-3</v>
      </c>
      <c r="F10" s="119">
        <v>0.22129727132808752</v>
      </c>
      <c r="G10" s="119">
        <v>-3.1841956367195845E-3</v>
      </c>
      <c r="H10" s="42">
        <v>0.10963925451782257</v>
      </c>
      <c r="I10" s="41">
        <v>0.10645505888110297</v>
      </c>
      <c r="J10" s="119">
        <v>0.10645505888110297</v>
      </c>
      <c r="K10" s="42">
        <v>1</v>
      </c>
      <c r="L10" s="42">
        <v>0.23229421572003148</v>
      </c>
      <c r="M10" s="42">
        <v>0.75714726335095983</v>
      </c>
      <c r="N10" s="42">
        <v>1.0558520929008625E-2</v>
      </c>
      <c r="O10" s="119">
        <v>0.23568543940428949</v>
      </c>
      <c r="P10" s="119">
        <v>-3.391223684257988E-3</v>
      </c>
      <c r="Q10" s="42">
        <v>0.11676771124159825</v>
      </c>
      <c r="R10" s="47">
        <v>0.11337648755734024</v>
      </c>
    </row>
    <row r="11" spans="1:18">
      <c r="A11" s="40">
        <f>A10+1</f>
        <v>1898</v>
      </c>
      <c r="B11" s="41">
        <v>0.94062473397659663</v>
      </c>
      <c r="C11" s="42">
        <v>0.23254948150436269</v>
      </c>
      <c r="D11" s="42">
        <v>0.69872975407814153</v>
      </c>
      <c r="E11" s="42">
        <v>9.3454983940924417E-3</v>
      </c>
      <c r="F11" s="119">
        <v>0.23095677266886983</v>
      </c>
      <c r="G11" s="119">
        <v>1.5927088354928578E-3</v>
      </c>
      <c r="H11" s="42">
        <v>0.10135262664911464</v>
      </c>
      <c r="I11" s="41">
        <v>0.10294533548460749</v>
      </c>
      <c r="J11" s="119">
        <v>0.10294533548460749</v>
      </c>
      <c r="K11" s="42">
        <v>1</v>
      </c>
      <c r="L11" s="42">
        <v>0.24722875457594407</v>
      </c>
      <c r="M11" s="42">
        <v>0.74283582903905054</v>
      </c>
      <c r="N11" s="42">
        <v>9.9354163850054189E-3</v>
      </c>
      <c r="O11" s="119">
        <v>0.24553550882345412</v>
      </c>
      <c r="P11" s="119">
        <v>1.6932457524899461E-3</v>
      </c>
      <c r="Q11" s="42">
        <v>0.10775033123000607</v>
      </c>
      <c r="R11" s="47">
        <v>0.10944357698249602</v>
      </c>
    </row>
    <row r="12" spans="1:18">
      <c r="A12" s="40">
        <f>A11+1</f>
        <v>1899</v>
      </c>
      <c r="B12" s="41">
        <v>0.94302442027762068</v>
      </c>
      <c r="C12" s="42">
        <v>0.25166066520385988</v>
      </c>
      <c r="D12" s="42">
        <v>0.68248808618091017</v>
      </c>
      <c r="E12" s="42">
        <v>8.8756688928505276E-3</v>
      </c>
      <c r="F12" s="119">
        <v>0.24419140513512289</v>
      </c>
      <c r="G12" s="119">
        <v>7.4692600687369911E-3</v>
      </c>
      <c r="H12" s="42">
        <v>0.10227585121321194</v>
      </c>
      <c r="I12" s="41">
        <v>0.10974511128194891</v>
      </c>
      <c r="J12" s="119">
        <v>0.10974511128194891</v>
      </c>
      <c r="K12" s="42">
        <v>1</v>
      </c>
      <c r="L12" s="42">
        <v>0.26686548067310123</v>
      </c>
      <c r="M12" s="42">
        <v>0.72372260092690899</v>
      </c>
      <c r="N12" s="42">
        <v>9.4119183999896681E-3</v>
      </c>
      <c r="O12" s="119">
        <v>0.25894494340160823</v>
      </c>
      <c r="P12" s="119">
        <v>7.9205372714930191E-3</v>
      </c>
      <c r="Q12" s="42">
        <v>0.10845514603227618</v>
      </c>
      <c r="R12" s="47">
        <v>0.11637568330376918</v>
      </c>
    </row>
    <row r="13" spans="1:18">
      <c r="A13" s="48">
        <v>1900</v>
      </c>
      <c r="B13" s="49">
        <v>0.94215840269615569</v>
      </c>
      <c r="C13" s="50">
        <v>0.26997598919465682</v>
      </c>
      <c r="D13" s="50">
        <v>0.66344758547131599</v>
      </c>
      <c r="E13" s="50">
        <v>8.7348280301828563E-3</v>
      </c>
      <c r="F13" s="126">
        <v>0.25944275250653981</v>
      </c>
      <c r="G13" s="126">
        <v>1.0533236688117007E-2</v>
      </c>
      <c r="H13" s="50">
        <v>7.9995299139447751E-2</v>
      </c>
      <c r="I13" s="49">
        <v>9.052853582756476E-2</v>
      </c>
      <c r="J13" s="126">
        <v>9.052853582756476E-2</v>
      </c>
      <c r="K13" s="50">
        <v>1</v>
      </c>
      <c r="L13" s="50">
        <v>0.2865505295309918</v>
      </c>
      <c r="M13" s="50">
        <v>0.70417838823359369</v>
      </c>
      <c r="N13" s="50">
        <v>9.2710822354145281E-3</v>
      </c>
      <c r="O13" s="126">
        <v>0.27537062957152186</v>
      </c>
      <c r="P13" s="126">
        <v>1.1179899959469932E-2</v>
      </c>
      <c r="Q13" s="50">
        <v>8.4906422222130393E-2</v>
      </c>
      <c r="R13" s="55">
        <v>9.6086322181600334E-2</v>
      </c>
    </row>
    <row r="14" spans="1:18">
      <c r="A14" s="40">
        <f t="shared" ref="A14:A61" si="0">A13+1</f>
        <v>1901</v>
      </c>
      <c r="B14" s="41">
        <v>0.94941423228423472</v>
      </c>
      <c r="C14" s="42">
        <v>0.22529845041378505</v>
      </c>
      <c r="D14" s="42">
        <v>0.71169608721796884</v>
      </c>
      <c r="E14" s="42">
        <v>1.241969465248087E-2</v>
      </c>
      <c r="F14" s="119">
        <v>0.23277432903802545</v>
      </c>
      <c r="G14" s="119">
        <v>-7.4758786242404294E-3</v>
      </c>
      <c r="H14" s="42">
        <v>6.6964790397047128E-2</v>
      </c>
      <c r="I14" s="41">
        <v>5.9488911772806692E-2</v>
      </c>
      <c r="J14" s="119">
        <v>5.9488911772806692E-2</v>
      </c>
      <c r="K14" s="42">
        <v>1</v>
      </c>
      <c r="L14" s="42">
        <v>0.23730258379604258</v>
      </c>
      <c r="M14" s="42">
        <v>0.74961598743434676</v>
      </c>
      <c r="N14" s="42">
        <v>1.3081428769610727E-2</v>
      </c>
      <c r="O14" s="119">
        <v>0.24517678492978151</v>
      </c>
      <c r="P14" s="119">
        <v>-7.8742011337389634E-3</v>
      </c>
      <c r="Q14" s="42">
        <v>7.0532743369491932E-2</v>
      </c>
      <c r="R14" s="47">
        <v>6.2658542235752956E-2</v>
      </c>
    </row>
    <row r="15" spans="1:18">
      <c r="A15" s="40">
        <f t="shared" si="0"/>
        <v>1902</v>
      </c>
      <c r="B15" s="41">
        <v>0.94583417303468598</v>
      </c>
      <c r="C15" s="42">
        <v>0.23238263574019249</v>
      </c>
      <c r="D15" s="42">
        <v>0.700691809555265</v>
      </c>
      <c r="E15" s="42">
        <v>1.2759727739228626E-2</v>
      </c>
      <c r="F15" s="119">
        <v>0.23422714822790958</v>
      </c>
      <c r="G15" s="119">
        <v>-1.8445124877170956E-3</v>
      </c>
      <c r="H15" s="42">
        <v>9.2131168819389098E-2</v>
      </c>
      <c r="I15" s="41">
        <v>9.0286656331672002E-2</v>
      </c>
      <c r="J15" s="119">
        <v>9.0286656331672002E-2</v>
      </c>
      <c r="K15" s="42">
        <v>1</v>
      </c>
      <c r="L15" s="42">
        <v>0.24569067429082039</v>
      </c>
      <c r="M15" s="42">
        <v>0.74081887663998469</v>
      </c>
      <c r="N15" s="42">
        <v>1.3490449069195026E-2</v>
      </c>
      <c r="O15" s="119">
        <v>0.24764081792096543</v>
      </c>
      <c r="P15" s="119">
        <v>-1.9501436301450413E-3</v>
      </c>
      <c r="Q15" s="42">
        <v>9.7407316679823996E-2</v>
      </c>
      <c r="R15" s="47">
        <v>9.5457173049678948E-2</v>
      </c>
    </row>
    <row r="16" spans="1:18">
      <c r="A16" s="40">
        <f t="shared" si="0"/>
        <v>1903</v>
      </c>
      <c r="B16" s="41">
        <v>0.94489755712031231</v>
      </c>
      <c r="C16" s="42">
        <v>0.23520356229308881</v>
      </c>
      <c r="D16" s="42">
        <v>0.69754643970319952</v>
      </c>
      <c r="E16" s="42">
        <v>1.2147555124024094E-2</v>
      </c>
      <c r="F16" s="119">
        <v>0.23465673263275449</v>
      </c>
      <c r="G16" s="119">
        <v>5.4682966033431943E-4</v>
      </c>
      <c r="H16" s="42">
        <v>7.167908123901004E-2</v>
      </c>
      <c r="I16" s="41">
        <v>7.2225910899344353E-2</v>
      </c>
      <c r="J16" s="119">
        <v>7.2225910899344353E-2</v>
      </c>
      <c r="K16" s="42">
        <v>1</v>
      </c>
      <c r="L16" s="42">
        <v>0.24891964268581626</v>
      </c>
      <c r="M16" s="42">
        <v>0.73822440797609346</v>
      </c>
      <c r="N16" s="42">
        <v>1.2855949338090377E-2</v>
      </c>
      <c r="O16" s="119">
        <v>0.24834092422452525</v>
      </c>
      <c r="P16" s="119">
        <v>5.7871846129102912E-4</v>
      </c>
      <c r="Q16" s="42">
        <v>7.5859103136492981E-2</v>
      </c>
      <c r="R16" s="47">
        <v>7.6437821597784006E-2</v>
      </c>
    </row>
    <row r="17" spans="1:18">
      <c r="A17" s="40">
        <f t="shared" si="0"/>
        <v>1904</v>
      </c>
      <c r="B17" s="41">
        <v>0.94274665081834474</v>
      </c>
      <c r="C17" s="42">
        <v>0.23680065060041305</v>
      </c>
      <c r="D17" s="42">
        <v>0.69698314076573575</v>
      </c>
      <c r="E17" s="42">
        <v>8.9628594521959457E-3</v>
      </c>
      <c r="F17" s="119">
        <v>0.23728643492953894</v>
      </c>
      <c r="G17" s="119">
        <v>-4.8578432912588281E-4</v>
      </c>
      <c r="H17" s="42">
        <v>4.3474792219328193E-2</v>
      </c>
      <c r="I17" s="41">
        <v>4.298900789020231E-2</v>
      </c>
      <c r="J17" s="119">
        <v>4.298900789020231E-2</v>
      </c>
      <c r="K17" s="42">
        <v>1</v>
      </c>
      <c r="L17" s="42">
        <v>0.25118164078849803</v>
      </c>
      <c r="M17" s="42">
        <v>0.73931118202406165</v>
      </c>
      <c r="N17" s="42">
        <v>9.5071771874403344E-3</v>
      </c>
      <c r="O17" s="119">
        <v>0.25169692697774537</v>
      </c>
      <c r="P17" s="119">
        <v>-5.1528618924734555E-4</v>
      </c>
      <c r="Q17" s="42">
        <v>4.6115032264066068E-2</v>
      </c>
      <c r="R17" s="47">
        <v>4.5599746074818717E-2</v>
      </c>
    </row>
    <row r="18" spans="1:18">
      <c r="A18" s="40">
        <f t="shared" si="0"/>
        <v>1905</v>
      </c>
      <c r="B18" s="41">
        <v>0.94611024386589915</v>
      </c>
      <c r="C18" s="42">
        <v>0.26950740951928182</v>
      </c>
      <c r="D18" s="42">
        <v>0.66472288545379599</v>
      </c>
      <c r="E18" s="42">
        <v>1.1879948892821181E-2</v>
      </c>
      <c r="F18" s="119">
        <v>0.25572686413880968</v>
      </c>
      <c r="G18" s="119">
        <v>1.3780545380472129E-2</v>
      </c>
      <c r="H18" s="42">
        <v>6.2265699032612101E-2</v>
      </c>
      <c r="I18" s="41">
        <v>7.6046244413084219E-2</v>
      </c>
      <c r="J18" s="119">
        <v>7.6046244413084219E-2</v>
      </c>
      <c r="K18" s="42">
        <v>1</v>
      </c>
      <c r="L18" s="42">
        <v>0.28485835690569011</v>
      </c>
      <c r="M18" s="42">
        <v>0.70258502089320285</v>
      </c>
      <c r="N18" s="42">
        <v>1.2556622201106867E-2</v>
      </c>
      <c r="O18" s="119">
        <v>0.27029288161375853</v>
      </c>
      <c r="P18" s="119">
        <v>1.4565475291931595E-2</v>
      </c>
      <c r="Q18" s="42">
        <v>6.5812308276241002E-2</v>
      </c>
      <c r="R18" s="47">
        <v>8.0377783568172573E-2</v>
      </c>
    </row>
    <row r="19" spans="1:18">
      <c r="A19" s="40">
        <f t="shared" si="0"/>
        <v>1906</v>
      </c>
      <c r="B19" s="41">
        <v>0.94328495692668579</v>
      </c>
      <c r="C19" s="42">
        <v>0.23223285620046963</v>
      </c>
      <c r="D19" s="42">
        <v>0.69907083817200977</v>
      </c>
      <c r="E19" s="42">
        <v>1.1981262554206307E-2</v>
      </c>
      <c r="F19" s="119">
        <v>0.23943086955955453</v>
      </c>
      <c r="G19" s="119">
        <v>-7.1980133590848856E-3</v>
      </c>
      <c r="H19" s="42">
        <v>6.0300872472683988E-2</v>
      </c>
      <c r="I19" s="41">
        <v>5.3102859113599105E-2</v>
      </c>
      <c r="J19" s="119">
        <v>5.3102859113599105E-2</v>
      </c>
      <c r="K19" s="42">
        <v>1</v>
      </c>
      <c r="L19" s="42">
        <v>0.24619586530575752</v>
      </c>
      <c r="M19" s="42">
        <v>0.74110249828392327</v>
      </c>
      <c r="N19" s="42">
        <v>1.2701636410319133E-2</v>
      </c>
      <c r="O19" s="119">
        <v>0.25382665948542593</v>
      </c>
      <c r="P19" s="119">
        <v>-7.6307941796683728E-3</v>
      </c>
      <c r="Q19" s="42">
        <v>6.3926464669965793E-2</v>
      </c>
      <c r="R19" s="47">
        <v>5.6295670490297427E-2</v>
      </c>
    </row>
    <row r="20" spans="1:18">
      <c r="A20" s="40">
        <f t="shared" si="0"/>
        <v>1907</v>
      </c>
      <c r="B20" s="41">
        <v>0.94628763295687091</v>
      </c>
      <c r="C20" s="42">
        <v>0.30571198262275212</v>
      </c>
      <c r="D20" s="42">
        <v>0.62984171968156677</v>
      </c>
      <c r="E20" s="42">
        <v>1.0733930652551993E-2</v>
      </c>
      <c r="F20" s="119">
        <v>0.28359531915245628</v>
      </c>
      <c r="G20" s="119">
        <v>2.2116663470295783E-2</v>
      </c>
      <c r="H20" s="42">
        <v>6.4815402644880754E-2</v>
      </c>
      <c r="I20" s="41">
        <v>8.6932066115176537E-2</v>
      </c>
      <c r="J20" s="119">
        <v>8.6932066115176537E-2</v>
      </c>
      <c r="K20" s="42">
        <v>1</v>
      </c>
      <c r="L20" s="42">
        <v>0.32306454398805989</v>
      </c>
      <c r="M20" s="42">
        <v>0.66559225519358889</v>
      </c>
      <c r="N20" s="42">
        <v>1.1343200818351194E-2</v>
      </c>
      <c r="O20" s="119">
        <v>0.29969251343410691</v>
      </c>
      <c r="P20" s="119">
        <v>2.3372030553952931E-2</v>
      </c>
      <c r="Q20" s="42">
        <v>6.8494398941209511E-2</v>
      </c>
      <c r="R20" s="47">
        <v>9.1866429495162438E-2</v>
      </c>
    </row>
    <row r="21" spans="1:18">
      <c r="A21" s="40">
        <f t="shared" si="0"/>
        <v>1908</v>
      </c>
      <c r="B21" s="41">
        <v>0.94850405309953734</v>
      </c>
      <c r="C21" s="42">
        <v>0.26089268917628822</v>
      </c>
      <c r="D21" s="42">
        <v>0.67406573452950136</v>
      </c>
      <c r="E21" s="42">
        <v>1.3545629393747469E-2</v>
      </c>
      <c r="F21" s="119">
        <v>0.2576075984219629</v>
      </c>
      <c r="G21" s="119">
        <v>3.2850907543253097E-3</v>
      </c>
      <c r="H21" s="42">
        <v>7.4478717371985317E-2</v>
      </c>
      <c r="I21" s="41">
        <v>7.7763808126310632E-2</v>
      </c>
      <c r="J21" s="119">
        <v>7.7763808126310632E-2</v>
      </c>
      <c r="K21" s="42">
        <v>1</v>
      </c>
      <c r="L21" s="42">
        <v>0.27505701037727648</v>
      </c>
      <c r="M21" s="42">
        <v>0.71066194427612417</v>
      </c>
      <c r="N21" s="42">
        <v>1.4281045346599032E-2</v>
      </c>
      <c r="O21" s="119">
        <v>0.27159356629014764</v>
      </c>
      <c r="P21" s="119">
        <v>3.4634440871288167E-3</v>
      </c>
      <c r="Q21" s="42">
        <v>7.852229743099412E-2</v>
      </c>
      <c r="R21" s="47">
        <v>8.1985741518122948E-2</v>
      </c>
    </row>
    <row r="22" spans="1:18">
      <c r="A22" s="56">
        <f t="shared" si="0"/>
        <v>1909</v>
      </c>
      <c r="B22" s="57">
        <v>0.95000806318861408</v>
      </c>
      <c r="C22" s="58">
        <v>0.28554313576094764</v>
      </c>
      <c r="D22" s="58">
        <v>0.65148397611818776</v>
      </c>
      <c r="E22" s="58">
        <v>1.2980951309478744E-2</v>
      </c>
      <c r="F22" s="127">
        <v>0.27209232578761366</v>
      </c>
      <c r="G22" s="127">
        <v>1.3450809973334029E-2</v>
      </c>
      <c r="H22" s="58">
        <v>4.5257671142260321E-2</v>
      </c>
      <c r="I22" s="57">
        <v>5.8708481115594353E-2</v>
      </c>
      <c r="J22" s="127">
        <v>5.8708481115594353E-2</v>
      </c>
      <c r="K22" s="58">
        <v>1</v>
      </c>
      <c r="L22" s="58">
        <v>0.30056917075266554</v>
      </c>
      <c r="M22" s="58">
        <v>0.68576678594868146</v>
      </c>
      <c r="N22" s="58">
        <v>1.3664043298653049E-2</v>
      </c>
      <c r="O22" s="127">
        <v>0.28641054358461021</v>
      </c>
      <c r="P22" s="127">
        <v>1.4158627168055427E-2</v>
      </c>
      <c r="Q22" s="58">
        <v>4.7639249492638133E-2</v>
      </c>
      <c r="R22" s="63">
        <v>6.1797876660693564E-2</v>
      </c>
    </row>
    <row r="23" spans="1:18">
      <c r="A23" s="40">
        <f t="shared" si="0"/>
        <v>1910</v>
      </c>
      <c r="B23" s="41">
        <v>0.94492026259214057</v>
      </c>
      <c r="C23" s="42">
        <v>0.25860147073067047</v>
      </c>
      <c r="D23" s="42">
        <v>0.67065082290849187</v>
      </c>
      <c r="E23" s="42">
        <v>1.5667968952978222E-2</v>
      </c>
      <c r="F23" s="119">
        <v>0.26278622602163548</v>
      </c>
      <c r="G23" s="119">
        <v>-4.1847552909650525E-3</v>
      </c>
      <c r="H23" s="42">
        <v>8.2755887668995207E-2</v>
      </c>
      <c r="I23" s="41">
        <v>7.8571132378030151E-2</v>
      </c>
      <c r="J23" s="119">
        <v>7.8571132378030151E-2</v>
      </c>
      <c r="K23" s="42">
        <v>1</v>
      </c>
      <c r="L23" s="42">
        <v>0.27367544222331019</v>
      </c>
      <c r="M23" s="42">
        <v>0.70974329735372321</v>
      </c>
      <c r="N23" s="42">
        <v>1.6581260422966551E-2</v>
      </c>
      <c r="O23" s="119">
        <v>0.2781041283851301</v>
      </c>
      <c r="P23" s="119">
        <v>-4.4286861618199145E-3</v>
      </c>
      <c r="Q23" s="42">
        <v>8.757975772683313E-2</v>
      </c>
      <c r="R23" s="47">
        <v>8.315107156501321E-2</v>
      </c>
    </row>
    <row r="24" spans="1:18">
      <c r="A24" s="40">
        <f t="shared" si="0"/>
        <v>1911</v>
      </c>
      <c r="B24" s="41">
        <v>0.94144415584314256</v>
      </c>
      <c r="C24" s="42">
        <v>0.31022193886648231</v>
      </c>
      <c r="D24" s="42">
        <v>0.61719157034203576</v>
      </c>
      <c r="E24" s="42">
        <v>1.4030646634624475E-2</v>
      </c>
      <c r="F24" s="119">
        <v>0.28901388337747874</v>
      </c>
      <c r="G24" s="119">
        <v>2.1208055489003577E-2</v>
      </c>
      <c r="H24" s="42">
        <v>1.6895283194976445E-2</v>
      </c>
      <c r="I24" s="41">
        <v>3.8103338683980019E-2</v>
      </c>
      <c r="J24" s="119">
        <v>3.8103338683980019E-2</v>
      </c>
      <c r="K24" s="42">
        <v>1</v>
      </c>
      <c r="L24" s="42">
        <v>0.32951709025019377</v>
      </c>
      <c r="M24" s="42">
        <v>0.65557958643791114</v>
      </c>
      <c r="N24" s="42">
        <v>1.4903323311895063E-2</v>
      </c>
      <c r="O24" s="119">
        <v>0.30698993836617156</v>
      </c>
      <c r="P24" s="119">
        <v>2.252715188402224E-2</v>
      </c>
      <c r="Q24" s="42">
        <v>1.7946134234425509E-2</v>
      </c>
      <c r="R24" s="47">
        <v>4.0473286118447749E-2</v>
      </c>
    </row>
    <row r="25" spans="1:18">
      <c r="A25" s="40">
        <f t="shared" si="0"/>
        <v>1912</v>
      </c>
      <c r="B25" s="41">
        <v>0.9510198323374085</v>
      </c>
      <c r="C25" s="42">
        <v>0.38233521387212782</v>
      </c>
      <c r="D25" s="42">
        <v>0.55577891962873005</v>
      </c>
      <c r="E25" s="42">
        <v>1.2905698836550511E-2</v>
      </c>
      <c r="F25" s="119">
        <v>0.32869181289212107</v>
      </c>
      <c r="G25" s="119">
        <v>5.3643400980006757E-2</v>
      </c>
      <c r="H25" s="42">
        <v>6.3824288798519896E-2</v>
      </c>
      <c r="I25" s="41">
        <v>0.11746768977852666</v>
      </c>
      <c r="J25" s="119">
        <v>0.11746768977852666</v>
      </c>
      <c r="K25" s="42">
        <v>1</v>
      </c>
      <c r="L25" s="42">
        <v>0.40202654126825893</v>
      </c>
      <c r="M25" s="42">
        <v>0.58440308049385392</v>
      </c>
      <c r="N25" s="42">
        <v>1.3570378237886999E-2</v>
      </c>
      <c r="O25" s="119">
        <v>0.34562035587025047</v>
      </c>
      <c r="P25" s="119">
        <v>5.6406185398008429E-2</v>
      </c>
      <c r="Q25" s="42">
        <v>6.7111417268400281E-2</v>
      </c>
      <c r="R25" s="47">
        <v>0.12351760266640872</v>
      </c>
    </row>
    <row r="26" spans="1:18">
      <c r="A26" s="40">
        <f t="shared" si="0"/>
        <v>1913</v>
      </c>
      <c r="B26" s="41">
        <v>0.94317548325620248</v>
      </c>
      <c r="C26" s="42">
        <v>0.36336104618935577</v>
      </c>
      <c r="D26" s="42">
        <v>0.5666706696267293</v>
      </c>
      <c r="E26" s="42">
        <v>1.3143767440117395E-2</v>
      </c>
      <c r="F26" s="119">
        <v>0.31948575529184631</v>
      </c>
      <c r="G26" s="119">
        <v>4.3875290897509502E-2</v>
      </c>
      <c r="H26" s="42">
        <v>5.2769842202862557E-2</v>
      </c>
      <c r="I26" s="41">
        <v>9.6645133100372066E-2</v>
      </c>
      <c r="J26" s="119">
        <v>9.6645133100372066E-2</v>
      </c>
      <c r="K26" s="42">
        <v>1</v>
      </c>
      <c r="L26" s="42">
        <v>0.3852528534084606</v>
      </c>
      <c r="M26" s="42">
        <v>0.60081149233265208</v>
      </c>
      <c r="N26" s="42">
        <v>1.393565425888731E-2</v>
      </c>
      <c r="O26" s="119">
        <v>0.33873416025282937</v>
      </c>
      <c r="P26" s="119">
        <v>4.6518693155631251E-2</v>
      </c>
      <c r="Q26" s="42">
        <v>5.5949124144619285E-2</v>
      </c>
      <c r="R26" s="47">
        <v>0.10246781730025054</v>
      </c>
    </row>
    <row r="27" spans="1:18">
      <c r="A27" s="40">
        <f t="shared" si="0"/>
        <v>1914</v>
      </c>
      <c r="B27" s="41">
        <v>0.9605128911725227</v>
      </c>
      <c r="C27" s="42">
        <v>0.22903667949888978</v>
      </c>
      <c r="D27" s="42">
        <v>0.717284524300416</v>
      </c>
      <c r="E27" s="42">
        <v>1.4191687373216966E-2</v>
      </c>
      <c r="F27" s="119">
        <v>0.21533171815823085</v>
      </c>
      <c r="G27" s="119">
        <v>1.3704961340658914E-2</v>
      </c>
      <c r="H27" s="42">
        <v>0</v>
      </c>
      <c r="I27" s="41">
        <v>1.3704961340658914E-2</v>
      </c>
      <c r="J27" s="119">
        <v>1.3704961340658914E-2</v>
      </c>
      <c r="K27" s="42">
        <v>1</v>
      </c>
      <c r="L27" s="42">
        <v>0.23845247846626905</v>
      </c>
      <c r="M27" s="42">
        <v>0.74677240762985331</v>
      </c>
      <c r="N27" s="42">
        <v>1.477511390387776E-2</v>
      </c>
      <c r="O27" s="119">
        <v>0.22418410011693846</v>
      </c>
      <c r="P27" s="119">
        <v>1.4268378349330551E-2</v>
      </c>
      <c r="Q27" s="42">
        <v>0</v>
      </c>
      <c r="R27" s="47">
        <v>1.4268378349330551E-2</v>
      </c>
    </row>
    <row r="28" spans="1:18">
      <c r="A28" s="40">
        <f t="shared" si="0"/>
        <v>1915</v>
      </c>
      <c r="B28" s="41">
        <v>1.0054877196936096</v>
      </c>
      <c r="C28" s="42">
        <v>0.18716791804272095</v>
      </c>
      <c r="D28" s="42">
        <v>0.7758092591742457</v>
      </c>
      <c r="E28" s="42">
        <v>4.2510542476642869E-2</v>
      </c>
      <c r="F28" s="119">
        <v>0.18283705856594729</v>
      </c>
      <c r="G28" s="119">
        <v>4.3308594767736842E-3</v>
      </c>
      <c r="H28" s="42">
        <v>0</v>
      </c>
      <c r="I28" s="41">
        <v>4.3308594767736842E-3</v>
      </c>
      <c r="J28" s="119">
        <v>-0.44483938495961906</v>
      </c>
      <c r="K28" s="42">
        <v>1</v>
      </c>
      <c r="L28" s="42">
        <v>0.18614639878421829</v>
      </c>
      <c r="M28" s="42">
        <v>0.77157507145949911</v>
      </c>
      <c r="N28" s="42">
        <v>4.2278529756282456E-2</v>
      </c>
      <c r="O28" s="119">
        <v>0.18183917613798511</v>
      </c>
      <c r="P28" s="119">
        <v>4.3072226462331888E-3</v>
      </c>
      <c r="Q28" s="42">
        <v>0</v>
      </c>
      <c r="R28" s="47">
        <v>4.3072226462331888E-3</v>
      </c>
    </row>
    <row r="29" spans="1:18">
      <c r="A29" s="40">
        <f t="shared" si="0"/>
        <v>1916</v>
      </c>
      <c r="B29" s="41">
        <v>1.0313257145239851</v>
      </c>
      <c r="C29" s="42">
        <v>0.28853156499368671</v>
      </c>
      <c r="D29" s="42">
        <v>0.68531021833156625</v>
      </c>
      <c r="E29" s="42">
        <v>5.7483931198731873E-2</v>
      </c>
      <c r="F29" s="119">
        <v>0.25204247711740141</v>
      </c>
      <c r="G29" s="119">
        <v>3.6489087876285263E-2</v>
      </c>
      <c r="H29" s="42">
        <v>0</v>
      </c>
      <c r="I29" s="41">
        <v>3.6489087876285263E-2</v>
      </c>
      <c r="J29" s="119">
        <v>-0.36331731780165555</v>
      </c>
      <c r="K29" s="42">
        <v>1</v>
      </c>
      <c r="L29" s="42">
        <v>0.2797676436554869</v>
      </c>
      <c r="M29" s="42">
        <v>0.66449445473962165</v>
      </c>
      <c r="N29" s="42">
        <v>5.5737901604891081E-2</v>
      </c>
      <c r="O29" s="119">
        <v>0.24438688337537787</v>
      </c>
      <c r="P29" s="119">
        <v>3.5380760280109017E-2</v>
      </c>
      <c r="Q29" s="42">
        <v>0</v>
      </c>
      <c r="R29" s="47">
        <v>3.5380760280109017E-2</v>
      </c>
    </row>
    <row r="30" spans="1:18">
      <c r="A30" s="40">
        <f t="shared" si="0"/>
        <v>1917</v>
      </c>
      <c r="B30" s="41">
        <v>1.0294370186031427</v>
      </c>
      <c r="C30" s="42">
        <v>0.30109312718877329</v>
      </c>
      <c r="D30" s="42">
        <v>0.67980472973174388</v>
      </c>
      <c r="E30" s="42">
        <v>4.8539161682625682E-2</v>
      </c>
      <c r="F30" s="119">
        <v>0.25473258177957692</v>
      </c>
      <c r="G30" s="119">
        <v>4.636054540919634E-2</v>
      </c>
      <c r="H30" s="42">
        <v>0</v>
      </c>
      <c r="I30" s="41">
        <v>4.636054540919634E-2</v>
      </c>
      <c r="J30" s="119">
        <v>-0.35871834877768149</v>
      </c>
      <c r="K30" s="42">
        <v>1</v>
      </c>
      <c r="L30" s="42">
        <v>0.29248329110733817</v>
      </c>
      <c r="M30" s="42">
        <v>0.66036553713036306</v>
      </c>
      <c r="N30" s="42">
        <v>4.715117176229891E-2</v>
      </c>
      <c r="O30" s="119">
        <v>0.247448437520954</v>
      </c>
      <c r="P30" s="119">
        <v>4.5034853586384142E-2</v>
      </c>
      <c r="Q30" s="42">
        <v>0</v>
      </c>
      <c r="R30" s="47">
        <v>4.5034853586384142E-2</v>
      </c>
    </row>
    <row r="31" spans="1:18">
      <c r="A31" s="40">
        <f t="shared" si="0"/>
        <v>1918</v>
      </c>
      <c r="B31" s="41">
        <v>1.0457666624894941</v>
      </c>
      <c r="C31" s="42">
        <v>0.24868488940591815</v>
      </c>
      <c r="D31" s="42">
        <v>0.73589767700527764</v>
      </c>
      <c r="E31" s="42">
        <v>6.118409607829825E-2</v>
      </c>
      <c r="F31" s="119">
        <v>0.21313346860621737</v>
      </c>
      <c r="G31" s="119">
        <v>3.5551420799700778E-2</v>
      </c>
      <c r="H31" s="42">
        <v>0</v>
      </c>
      <c r="I31" s="41">
        <v>3.5551420799700778E-2</v>
      </c>
      <c r="J31" s="119">
        <v>-0.426260673888606</v>
      </c>
      <c r="K31" s="42">
        <v>1</v>
      </c>
      <c r="L31" s="42">
        <v>0.23780150804761044</v>
      </c>
      <c r="M31" s="42">
        <v>0.70369204087405157</v>
      </c>
      <c r="N31" s="42">
        <v>5.8506451078337865E-2</v>
      </c>
      <c r="O31" s="119">
        <v>0.20380595045824434</v>
      </c>
      <c r="P31" s="119">
        <v>3.39955575893661E-2</v>
      </c>
      <c r="Q31" s="42">
        <v>0</v>
      </c>
      <c r="R31" s="47">
        <v>3.39955575893661E-2</v>
      </c>
    </row>
    <row r="32" spans="1:18">
      <c r="A32" s="40">
        <f t="shared" si="0"/>
        <v>1919</v>
      </c>
      <c r="B32" s="41">
        <v>1.0476359283953842</v>
      </c>
      <c r="C32" s="42">
        <v>0.31324337906789035</v>
      </c>
      <c r="D32" s="42">
        <v>0.674518646080563</v>
      </c>
      <c r="E32" s="42">
        <v>5.9873903246930822E-2</v>
      </c>
      <c r="F32" s="119">
        <v>0.26720866944300015</v>
      </c>
      <c r="G32" s="119">
        <v>4.6034709624890223E-2</v>
      </c>
      <c r="H32" s="42">
        <v>0</v>
      </c>
      <c r="I32" s="41">
        <v>4.6034709624890223E-2</v>
      </c>
      <c r="J32" s="119">
        <v>4.6034709624890223E-2</v>
      </c>
      <c r="K32" s="42">
        <v>1</v>
      </c>
      <c r="L32" s="42">
        <v>0.29900022572504825</v>
      </c>
      <c r="M32" s="42">
        <v>0.64384833299263822</v>
      </c>
      <c r="N32" s="42">
        <v>5.7151441282313531E-2</v>
      </c>
      <c r="O32" s="119">
        <v>0.25505871095149568</v>
      </c>
      <c r="P32" s="119">
        <v>4.3941514773552556E-2</v>
      </c>
      <c r="Q32" s="42">
        <v>0</v>
      </c>
      <c r="R32" s="47">
        <v>4.3941514773552556E-2</v>
      </c>
    </row>
    <row r="33" spans="1:18">
      <c r="A33" s="48">
        <f t="shared" si="0"/>
        <v>1920</v>
      </c>
      <c r="B33" s="49">
        <v>1.0143801789101528</v>
      </c>
      <c r="C33" s="50">
        <v>0.30962653338208307</v>
      </c>
      <c r="D33" s="50">
        <v>0.66627965227535069</v>
      </c>
      <c r="E33" s="50">
        <v>3.8473993252718927E-2</v>
      </c>
      <c r="F33" s="126">
        <v>0.25049562130921205</v>
      </c>
      <c r="G33" s="126">
        <v>5.9130912072871022E-2</v>
      </c>
      <c r="H33" s="50">
        <v>0.18919625340650106</v>
      </c>
      <c r="I33" s="49">
        <v>0.24832716547937206</v>
      </c>
      <c r="J33" s="126">
        <v>0.24832716547937206</v>
      </c>
      <c r="K33" s="50">
        <v>1</v>
      </c>
      <c r="L33" s="50">
        <v>0.30523716829201547</v>
      </c>
      <c r="M33" s="50">
        <v>0.65683425812913621</v>
      </c>
      <c r="N33" s="50">
        <v>3.7928573578848199E-2</v>
      </c>
      <c r="O33" s="126">
        <v>0.24694451500259385</v>
      </c>
      <c r="P33" s="126">
        <v>5.8292653289421632E-2</v>
      </c>
      <c r="Q33" s="50">
        <v>0.18651414660898932</v>
      </c>
      <c r="R33" s="55">
        <v>0.24480679989841095</v>
      </c>
    </row>
    <row r="34" spans="1:18">
      <c r="A34" s="40">
        <f t="shared" si="0"/>
        <v>1921</v>
      </c>
      <c r="B34" s="41">
        <v>0.99970681174514286</v>
      </c>
      <c r="C34" s="42">
        <v>0.30924319608811729</v>
      </c>
      <c r="D34" s="42">
        <v>0.65022960379400263</v>
      </c>
      <c r="E34" s="42">
        <v>4.0234011863023132E-2</v>
      </c>
      <c r="F34" s="119">
        <v>0.2536569898814488</v>
      </c>
      <c r="G34" s="119">
        <v>5.5586206206668487E-2</v>
      </c>
      <c r="H34" s="42">
        <v>0.23515701813752121</v>
      </c>
      <c r="I34" s="41">
        <v>0.2907432243441897</v>
      </c>
      <c r="J34" s="119">
        <v>0.2907432243441897</v>
      </c>
      <c r="K34" s="42">
        <v>1</v>
      </c>
      <c r="L34" s="42">
        <v>0.30933388915124571</v>
      </c>
      <c r="M34" s="42">
        <v>0.65042029938650336</v>
      </c>
      <c r="N34" s="42">
        <v>4.0245811462251056E-2</v>
      </c>
      <c r="O34" s="119">
        <v>0.25373138094222975</v>
      </c>
      <c r="P34" s="119">
        <v>5.5602508209015966E-2</v>
      </c>
      <c r="Q34" s="42">
        <v>0.23522598363315966</v>
      </c>
      <c r="R34" s="47">
        <v>0.29082849184217563</v>
      </c>
    </row>
    <row r="35" spans="1:18">
      <c r="A35" s="40">
        <f t="shared" si="0"/>
        <v>1922</v>
      </c>
      <c r="B35" s="41">
        <v>0.9851957279513075</v>
      </c>
      <c r="C35" s="42">
        <v>0.32828321794275828</v>
      </c>
      <c r="D35" s="42">
        <v>0.61661955461915219</v>
      </c>
      <c r="E35" s="42">
        <v>4.0292955389396992E-2</v>
      </c>
      <c r="F35" s="119">
        <v>0.26181192806478687</v>
      </c>
      <c r="G35" s="119">
        <v>6.6471289877971407E-2</v>
      </c>
      <c r="H35" s="42">
        <v>0.18164889235805068</v>
      </c>
      <c r="I35" s="41">
        <v>0.24812018223602209</v>
      </c>
      <c r="J35" s="119">
        <v>0.24812018223602209</v>
      </c>
      <c r="K35" s="42">
        <v>1</v>
      </c>
      <c r="L35" s="42">
        <v>0.33321624183797049</v>
      </c>
      <c r="M35" s="42">
        <v>0.62588533133552937</v>
      </c>
      <c r="N35" s="42">
        <v>4.0898426826500044E-2</v>
      </c>
      <c r="O35" s="119">
        <v>0.26574610570959228</v>
      </c>
      <c r="P35" s="119">
        <v>6.7470136128378239E-2</v>
      </c>
      <c r="Q35" s="42">
        <v>0.18437848155897457</v>
      </c>
      <c r="R35" s="47">
        <v>0.25184861768735278</v>
      </c>
    </row>
    <row r="36" spans="1:18">
      <c r="A36" s="40">
        <f t="shared" si="0"/>
        <v>1923</v>
      </c>
      <c r="B36" s="41">
        <v>0.97918255975790836</v>
      </c>
      <c r="C36" s="42">
        <v>0.34515065599790196</v>
      </c>
      <c r="D36" s="42">
        <v>0.60101392108040641</v>
      </c>
      <c r="E36" s="42">
        <v>3.3017982679599961E-2</v>
      </c>
      <c r="F36" s="119">
        <v>0.27573746012261979</v>
      </c>
      <c r="G36" s="119">
        <v>6.9413195875282135E-2</v>
      </c>
      <c r="H36" s="42">
        <v>0.22094369420893195</v>
      </c>
      <c r="I36" s="41">
        <v>0.29035689008421411</v>
      </c>
      <c r="J36" s="119">
        <v>0.29035689008421411</v>
      </c>
      <c r="K36" s="42">
        <v>1</v>
      </c>
      <c r="L36" s="42">
        <v>0.3524885656493274</v>
      </c>
      <c r="M36" s="42">
        <v>0.61379148871789568</v>
      </c>
      <c r="N36" s="42">
        <v>3.3719945632776874E-2</v>
      </c>
      <c r="O36" s="119">
        <v>0.28159964388131331</v>
      </c>
      <c r="P36" s="119">
        <v>7.0888921768014077E-2</v>
      </c>
      <c r="Q36" s="42">
        <v>0.22564096143987464</v>
      </c>
      <c r="R36" s="47">
        <v>0.29652988320788876</v>
      </c>
    </row>
    <row r="37" spans="1:18">
      <c r="A37" s="40">
        <f t="shared" si="0"/>
        <v>1924</v>
      </c>
      <c r="B37" s="41">
        <v>0.96486632669814565</v>
      </c>
      <c r="C37" s="42">
        <v>0.34244488837761144</v>
      </c>
      <c r="D37" s="42">
        <v>0.59116651411533605</v>
      </c>
      <c r="E37" s="42">
        <v>3.1254924205198105E-2</v>
      </c>
      <c r="F37" s="119">
        <v>0.27408824347697841</v>
      </c>
      <c r="G37" s="119">
        <v>6.8356644900633007E-2</v>
      </c>
      <c r="H37" s="42">
        <v>0.18564027122754109</v>
      </c>
      <c r="I37" s="41">
        <v>0.2539969161281741</v>
      </c>
      <c r="J37" s="119">
        <v>0.2539969161281741</v>
      </c>
      <c r="K37" s="42">
        <v>1</v>
      </c>
      <c r="L37" s="42">
        <v>0.35491433258893684</v>
      </c>
      <c r="M37" s="42">
        <v>0.61269265778852289</v>
      </c>
      <c r="N37" s="42">
        <v>3.2393009622540256E-2</v>
      </c>
      <c r="O37" s="119">
        <v>0.28406861747878759</v>
      </c>
      <c r="P37" s="119">
        <v>7.0845715110149241E-2</v>
      </c>
      <c r="Q37" s="42">
        <v>0.19239998960562529</v>
      </c>
      <c r="R37" s="47">
        <v>0.26324570471577452</v>
      </c>
    </row>
    <row r="38" spans="1:18">
      <c r="A38" s="40">
        <f t="shared" si="0"/>
        <v>1925</v>
      </c>
      <c r="B38" s="41">
        <v>0.95178592320766553</v>
      </c>
      <c r="C38" s="42">
        <v>0.33799624387092242</v>
      </c>
      <c r="D38" s="42">
        <v>0.58328900165041986</v>
      </c>
      <c r="E38" s="42">
        <v>3.0500677686323353E-2</v>
      </c>
      <c r="F38" s="119">
        <v>0.27265639168213573</v>
      </c>
      <c r="G38" s="119">
        <v>6.5339852188786698E-2</v>
      </c>
      <c r="H38" s="42">
        <v>0.17230423157743471</v>
      </c>
      <c r="I38" s="41">
        <v>0.2376440837662214</v>
      </c>
      <c r="J38" s="119">
        <v>0.2376440837662214</v>
      </c>
      <c r="K38" s="42">
        <v>1</v>
      </c>
      <c r="L38" s="42">
        <v>0.35511792686723387</v>
      </c>
      <c r="M38" s="42">
        <v>0.61283634000873421</v>
      </c>
      <c r="N38" s="42">
        <v>3.204573312403209E-2</v>
      </c>
      <c r="O38" s="119">
        <v>0.28646819104367671</v>
      </c>
      <c r="P38" s="119">
        <v>6.8649735823557156E-2</v>
      </c>
      <c r="Q38" s="42">
        <v>0.18103254878654104</v>
      </c>
      <c r="R38" s="47">
        <v>0.24968228461009817</v>
      </c>
    </row>
    <row r="39" spans="1:18">
      <c r="A39" s="40">
        <f t="shared" si="0"/>
        <v>1926</v>
      </c>
      <c r="B39" s="41">
        <v>0.91938429792416987</v>
      </c>
      <c r="C39" s="42">
        <v>0.33308387284382518</v>
      </c>
      <c r="D39" s="42">
        <v>0.56385732778252473</v>
      </c>
      <c r="E39" s="42">
        <v>2.2443097297820003E-2</v>
      </c>
      <c r="F39" s="119">
        <v>0.26940878224579851</v>
      </c>
      <c r="G39" s="119">
        <v>6.3675090598026618E-2</v>
      </c>
      <c r="H39" s="42">
        <v>0.14253690212020204</v>
      </c>
      <c r="I39" s="41">
        <v>0.20621199271822865</v>
      </c>
      <c r="J39" s="119">
        <v>0.20621199271822865</v>
      </c>
      <c r="K39" s="42">
        <v>1</v>
      </c>
      <c r="L39" s="42">
        <v>0.3622901474344058</v>
      </c>
      <c r="M39" s="42">
        <v>0.61329884473296847</v>
      </c>
      <c r="N39" s="42">
        <v>2.4411007832625713E-2</v>
      </c>
      <c r="O39" s="119">
        <v>0.29303174184514857</v>
      </c>
      <c r="P39" s="119">
        <v>6.925840558925718E-2</v>
      </c>
      <c r="Q39" s="42">
        <v>0.15503517130108566</v>
      </c>
      <c r="R39" s="47">
        <v>0.22429357689034282</v>
      </c>
    </row>
    <row r="40" spans="1:18">
      <c r="A40" s="40">
        <f t="shared" si="0"/>
        <v>1927</v>
      </c>
      <c r="B40" s="41">
        <v>0.91401275657042447</v>
      </c>
      <c r="C40" s="42">
        <v>0.3276898724897625</v>
      </c>
      <c r="D40" s="42">
        <v>0.55355841653014237</v>
      </c>
      <c r="E40" s="42">
        <v>3.2764467550519503E-2</v>
      </c>
      <c r="F40" s="119">
        <v>0.26707849315663917</v>
      </c>
      <c r="G40" s="119">
        <v>6.0611379333123314E-2</v>
      </c>
      <c r="H40" s="42">
        <v>4.5909269002839675E-2</v>
      </c>
      <c r="I40" s="41">
        <v>0.10652064833596299</v>
      </c>
      <c r="J40" s="119">
        <v>0.10652064833596299</v>
      </c>
      <c r="K40" s="42">
        <v>1</v>
      </c>
      <c r="L40" s="42">
        <v>0.35851783263871118</v>
      </c>
      <c r="M40" s="42">
        <v>0.60563532899389116</v>
      </c>
      <c r="N40" s="42">
        <v>3.5846838367397563E-2</v>
      </c>
      <c r="O40" s="119">
        <v>0.2922043387652225</v>
      </c>
      <c r="P40" s="119">
        <v>6.6313493873488644E-2</v>
      </c>
      <c r="Q40" s="42">
        <v>5.0228258492913472E-2</v>
      </c>
      <c r="R40" s="47">
        <v>0.11654175236640212</v>
      </c>
    </row>
    <row r="41" spans="1:18">
      <c r="A41" s="40">
        <f t="shared" si="0"/>
        <v>1928</v>
      </c>
      <c r="B41" s="41">
        <v>0.93150839046015499</v>
      </c>
      <c r="C41" s="42">
        <v>0.32237016564716681</v>
      </c>
      <c r="D41" s="42">
        <v>0.55533196952721253</v>
      </c>
      <c r="E41" s="42">
        <v>5.380625528577556E-2</v>
      </c>
      <c r="F41" s="119">
        <v>0.26193094596510075</v>
      </c>
      <c r="G41" s="119">
        <v>6.0439219682066073E-2</v>
      </c>
      <c r="H41" s="42">
        <v>0.14367694610662099</v>
      </c>
      <c r="I41" s="41">
        <v>0.20411616578868705</v>
      </c>
      <c r="J41" s="119">
        <v>0.20411616578868705</v>
      </c>
      <c r="K41" s="42">
        <v>1</v>
      </c>
      <c r="L41" s="42">
        <v>0.3460732817317077</v>
      </c>
      <c r="M41" s="42">
        <v>0.59616421624810545</v>
      </c>
      <c r="N41" s="42">
        <v>5.7762502020186693E-2</v>
      </c>
      <c r="O41" s="119">
        <v>0.28119010912581227</v>
      </c>
      <c r="P41" s="119">
        <v>6.4883172605895434E-2</v>
      </c>
      <c r="Q41" s="42">
        <v>0.15424117225143419</v>
      </c>
      <c r="R41" s="47">
        <v>0.21912434485732962</v>
      </c>
    </row>
    <row r="42" spans="1:18">
      <c r="A42" s="56">
        <f t="shared" si="0"/>
        <v>1929</v>
      </c>
      <c r="B42" s="57">
        <v>0.91539990409235417</v>
      </c>
      <c r="C42" s="58">
        <v>0.31407441212597631</v>
      </c>
      <c r="D42" s="58">
        <v>0.561009181863661</v>
      </c>
      <c r="E42" s="58">
        <v>4.0316310102716767E-2</v>
      </c>
      <c r="F42" s="127">
        <v>0.25917427864158149</v>
      </c>
      <c r="G42" s="127">
        <v>5.4900133484394847E-2</v>
      </c>
      <c r="H42" s="58">
        <v>0.12945440947144449</v>
      </c>
      <c r="I42" s="57">
        <v>0.18435454295583933</v>
      </c>
      <c r="J42" s="127">
        <v>0.18435454295583933</v>
      </c>
      <c r="K42" s="58">
        <v>1</v>
      </c>
      <c r="L42" s="58">
        <v>0.34310077019004093</v>
      </c>
      <c r="M42" s="58">
        <v>0.61285693755880177</v>
      </c>
      <c r="N42" s="58">
        <v>4.4042292251157238E-2</v>
      </c>
      <c r="O42" s="127">
        <v>0.28312683613241185</v>
      </c>
      <c r="P42" s="127">
        <v>5.9973934057629096E-2</v>
      </c>
      <c r="Q42" s="58">
        <v>0.14141842149284725</v>
      </c>
      <c r="R42" s="63">
        <v>0.20139235555047635</v>
      </c>
    </row>
    <row r="43" spans="1:18">
      <c r="A43" s="40">
        <f t="shared" si="0"/>
        <v>1930</v>
      </c>
      <c r="B43" s="41">
        <v>0.92184503704335619</v>
      </c>
      <c r="C43" s="42">
        <v>0.28867699650218404</v>
      </c>
      <c r="D43" s="42">
        <v>0.58075620954491114</v>
      </c>
      <c r="E43" s="42">
        <v>5.2411830996260879E-2</v>
      </c>
      <c r="F43" s="119">
        <v>0.23789792354157666</v>
      </c>
      <c r="G43" s="119">
        <v>5.0779072960607387E-2</v>
      </c>
      <c r="H43" s="42">
        <v>0.10642646300787589</v>
      </c>
      <c r="I43" s="41">
        <v>0.15720553596848327</v>
      </c>
      <c r="J43" s="119">
        <v>0.15720553596848327</v>
      </c>
      <c r="K43" s="42">
        <v>1</v>
      </c>
      <c r="L43" s="42">
        <v>0.31315132685213665</v>
      </c>
      <c r="M43" s="42">
        <v>0.62999331363498678</v>
      </c>
      <c r="N43" s="42">
        <v>5.6855359512876402E-2</v>
      </c>
      <c r="O43" s="119">
        <v>0.2580671522673586</v>
      </c>
      <c r="P43" s="119">
        <v>5.508417458477801E-2</v>
      </c>
      <c r="Q43" s="42">
        <v>0.11544940714680058</v>
      </c>
      <c r="R43" s="47">
        <v>0.17053358173157859</v>
      </c>
    </row>
    <row r="44" spans="1:18">
      <c r="A44" s="40">
        <f t="shared" si="0"/>
        <v>1931</v>
      </c>
      <c r="B44" s="41">
        <v>0.91469594285960776</v>
      </c>
      <c r="C44" s="42">
        <v>0.26760506437751524</v>
      </c>
      <c r="D44" s="42">
        <v>0.58447768569839076</v>
      </c>
      <c r="E44" s="42">
        <v>6.2613192783701685E-2</v>
      </c>
      <c r="F44" s="119">
        <v>0.2187564018453465</v>
      </c>
      <c r="G44" s="119">
        <v>4.884866253216872E-2</v>
      </c>
      <c r="H44" s="42">
        <v>4.3538014421684437E-2</v>
      </c>
      <c r="I44" s="41">
        <v>9.238667695385315E-2</v>
      </c>
      <c r="J44" s="119">
        <v>9.238667695385315E-2</v>
      </c>
      <c r="K44" s="42">
        <v>1</v>
      </c>
      <c r="L44" s="42">
        <v>0.29256177035278341</v>
      </c>
      <c r="M44" s="42">
        <v>0.63898576380599448</v>
      </c>
      <c r="N44" s="42">
        <v>6.845246584122204E-2</v>
      </c>
      <c r="O44" s="119">
        <v>0.23915750753354151</v>
      </c>
      <c r="P44" s="119">
        <v>5.3404262819241849E-2</v>
      </c>
      <c r="Q44" s="42">
        <v>4.7598346490498072E-2</v>
      </c>
      <c r="R44" s="47">
        <v>0.10100260930973992</v>
      </c>
    </row>
    <row r="45" spans="1:18">
      <c r="A45" s="40">
        <f t="shared" si="0"/>
        <v>1932</v>
      </c>
      <c r="B45" s="41">
        <v>0.91259222623887748</v>
      </c>
      <c r="C45" s="42">
        <v>0.2289752238354601</v>
      </c>
      <c r="D45" s="42">
        <v>0.60940258096446076</v>
      </c>
      <c r="E45" s="42">
        <v>7.4214421438956582E-2</v>
      </c>
      <c r="F45" s="119">
        <v>0.19610705462669523</v>
      </c>
      <c r="G45" s="119">
        <v>3.2868169208764876E-2</v>
      </c>
      <c r="H45" s="42">
        <v>-1.2228855517087023E-3</v>
      </c>
      <c r="I45" s="41">
        <v>3.1645283657056177E-2</v>
      </c>
      <c r="J45" s="119">
        <v>3.1645283657056177E-2</v>
      </c>
      <c r="K45" s="42">
        <v>1</v>
      </c>
      <c r="L45" s="42">
        <v>0.25090639307673018</v>
      </c>
      <c r="M45" s="42">
        <v>0.66777095338191639</v>
      </c>
      <c r="N45" s="42">
        <v>8.1322653541353346E-2</v>
      </c>
      <c r="O45" s="119">
        <v>0.21489012177423789</v>
      </c>
      <c r="P45" s="119">
        <v>3.6016271302492332E-2</v>
      </c>
      <c r="Q45" s="42">
        <v>-1.3400131148921307E-3</v>
      </c>
      <c r="R45" s="47">
        <v>3.4676258187600208E-2</v>
      </c>
    </row>
    <row r="46" spans="1:18">
      <c r="A46" s="40">
        <f t="shared" si="0"/>
        <v>1933</v>
      </c>
      <c r="B46" s="41">
        <v>0.93410966632509229</v>
      </c>
      <c r="C46" s="42">
        <v>0.2572436999337524</v>
      </c>
      <c r="D46" s="42">
        <v>0.59295551792410428</v>
      </c>
      <c r="E46" s="42">
        <v>8.391044846723561E-2</v>
      </c>
      <c r="F46" s="119">
        <v>0.20922466511386081</v>
      </c>
      <c r="G46" s="119">
        <v>4.8019034819891615E-2</v>
      </c>
      <c r="H46" s="42">
        <v>-2.1163798660506189E-2</v>
      </c>
      <c r="I46" s="41">
        <v>2.6855236159385423E-2</v>
      </c>
      <c r="J46" s="119">
        <v>2.6855236159385423E-2</v>
      </c>
      <c r="K46" s="42">
        <v>1</v>
      </c>
      <c r="L46" s="42">
        <v>0.27538918523965417</v>
      </c>
      <c r="M46" s="42">
        <v>0.6347814815543743</v>
      </c>
      <c r="N46" s="42">
        <v>8.9829333205971543E-2</v>
      </c>
      <c r="O46" s="119">
        <v>0.22398297829095121</v>
      </c>
      <c r="P46" s="119">
        <v>5.1406206948703015E-2</v>
      </c>
      <c r="Q46" s="42">
        <v>-2.26566530927437E-2</v>
      </c>
      <c r="R46" s="47">
        <v>2.8749553855959311E-2</v>
      </c>
    </row>
    <row r="47" spans="1:18">
      <c r="A47" s="40">
        <f t="shared" si="0"/>
        <v>1934</v>
      </c>
      <c r="B47" s="41">
        <v>0.93555295840187891</v>
      </c>
      <c r="C47" s="42">
        <v>0.25380287891633702</v>
      </c>
      <c r="D47" s="42">
        <v>0.59144141928656324</v>
      </c>
      <c r="E47" s="42">
        <v>9.0308660198978485E-2</v>
      </c>
      <c r="F47" s="119">
        <v>0.21864469399294942</v>
      </c>
      <c r="G47" s="119">
        <v>3.5158184923387632E-2</v>
      </c>
      <c r="H47" s="42">
        <v>-7.1163552404702041E-3</v>
      </c>
      <c r="I47" s="41">
        <v>2.8041829682917425E-2</v>
      </c>
      <c r="J47" s="119">
        <v>2.8041829682917425E-2</v>
      </c>
      <c r="K47" s="42">
        <v>1</v>
      </c>
      <c r="L47" s="42">
        <v>0.27128649066524857</v>
      </c>
      <c r="M47" s="42">
        <v>0.63218379459444973</v>
      </c>
      <c r="N47" s="42">
        <v>9.6529714740301462E-2</v>
      </c>
      <c r="O47" s="119">
        <v>0.23370637870296568</v>
      </c>
      <c r="P47" s="119">
        <v>3.7580111962282926E-2</v>
      </c>
      <c r="Q47" s="42">
        <v>-7.6065765989628579E-3</v>
      </c>
      <c r="R47" s="47">
        <v>2.9973535363320068E-2</v>
      </c>
    </row>
    <row r="48" spans="1:18">
      <c r="A48" s="40">
        <f t="shared" si="0"/>
        <v>1935</v>
      </c>
      <c r="B48" s="41">
        <v>0.94435890322950655</v>
      </c>
      <c r="C48" s="42">
        <v>0.27750890679755652</v>
      </c>
      <c r="D48" s="42">
        <v>0.57418690598956801</v>
      </c>
      <c r="E48" s="42">
        <v>9.2663090442382065E-2</v>
      </c>
      <c r="F48" s="119">
        <v>0.23333398220637322</v>
      </c>
      <c r="G48" s="119">
        <v>4.4174924591183266E-2</v>
      </c>
      <c r="H48" s="42">
        <v>3.1079287125628446E-2</v>
      </c>
      <c r="I48" s="41">
        <v>7.5254211716811709E-2</v>
      </c>
      <c r="J48" s="119">
        <v>7.5254211716811709E-2</v>
      </c>
      <c r="K48" s="42">
        <v>1</v>
      </c>
      <c r="L48" s="42">
        <v>0.29385957589697637</v>
      </c>
      <c r="M48" s="42">
        <v>0.60801767635797255</v>
      </c>
      <c r="N48" s="42">
        <v>9.812274774505117E-2</v>
      </c>
      <c r="O48" s="119">
        <v>0.24708188953206311</v>
      </c>
      <c r="P48" s="119">
        <v>4.6777686364913196E-2</v>
      </c>
      <c r="Q48" s="42">
        <v>3.2910461286851739E-2</v>
      </c>
      <c r="R48" s="47">
        <v>7.9688147651764935E-2</v>
      </c>
    </row>
    <row r="49" spans="1:18">
      <c r="A49" s="40">
        <f t="shared" si="0"/>
        <v>1936</v>
      </c>
      <c r="B49" s="41">
        <v>0.96431403718347442</v>
      </c>
      <c r="C49" s="42">
        <v>0.27295611221299215</v>
      </c>
      <c r="D49" s="42">
        <v>0.60435682858639694</v>
      </c>
      <c r="E49" s="42">
        <v>8.7001096384085347E-2</v>
      </c>
      <c r="F49" s="119">
        <v>0.23370133850740815</v>
      </c>
      <c r="G49" s="119">
        <v>3.9254773705583994E-2</v>
      </c>
      <c r="H49" s="42">
        <v>0.13305303426514328</v>
      </c>
      <c r="I49" s="41">
        <v>0.17230780797072728</v>
      </c>
      <c r="J49" s="119">
        <v>0.17230780797072728</v>
      </c>
      <c r="K49" s="42">
        <v>1</v>
      </c>
      <c r="L49" s="42">
        <v>0.2830572839219786</v>
      </c>
      <c r="M49" s="42">
        <v>0.6267220068180025</v>
      </c>
      <c r="N49" s="42">
        <v>9.0220709260018947E-2</v>
      </c>
      <c r="O49" s="119">
        <v>0.24234982536393707</v>
      </c>
      <c r="P49" s="119">
        <v>4.0707458558041518E-2</v>
      </c>
      <c r="Q49" s="42">
        <v>0.1379768717810628</v>
      </c>
      <c r="R49" s="47">
        <v>0.17868433033910433</v>
      </c>
    </row>
    <row r="50" spans="1:18">
      <c r="A50" s="40">
        <f t="shared" si="0"/>
        <v>1937</v>
      </c>
      <c r="B50" s="41">
        <v>0.95617488046263821</v>
      </c>
      <c r="C50" s="42">
        <v>0.26340277133077644</v>
      </c>
      <c r="D50" s="42">
        <v>0.61969342884430689</v>
      </c>
      <c r="E50" s="42">
        <v>7.3078680287554737E-2</v>
      </c>
      <c r="F50" s="119">
        <v>0.22154657170658007</v>
      </c>
      <c r="G50" s="119">
        <v>4.1856199624196372E-2</v>
      </c>
      <c r="H50" s="42">
        <v>9.3350122324847587E-2</v>
      </c>
      <c r="I50" s="41">
        <v>0.13520632194904394</v>
      </c>
      <c r="J50" s="119">
        <v>0.13520632194904394</v>
      </c>
      <c r="K50" s="42">
        <v>1</v>
      </c>
      <c r="L50" s="42">
        <v>0.27547551887509419</v>
      </c>
      <c r="M50" s="42">
        <v>0.64809632788561944</v>
      </c>
      <c r="N50" s="42">
        <v>7.6428153239286256E-2</v>
      </c>
      <c r="O50" s="119">
        <v>0.23170089094934851</v>
      </c>
      <c r="P50" s="119">
        <v>4.3774627925745713E-2</v>
      </c>
      <c r="Q50" s="42">
        <v>9.7628712312208848E-2</v>
      </c>
      <c r="R50" s="47">
        <v>0.14140334023795453</v>
      </c>
    </row>
    <row r="51" spans="1:18">
      <c r="A51" s="40">
        <f t="shared" si="0"/>
        <v>1938</v>
      </c>
      <c r="B51" s="41">
        <v>0.9381227549358353</v>
      </c>
      <c r="C51" s="42">
        <v>0.26249036483380073</v>
      </c>
      <c r="D51" s="42">
        <v>0.59916323061879861</v>
      </c>
      <c r="E51" s="42">
        <v>7.6469159483235988E-2</v>
      </c>
      <c r="F51" s="119">
        <v>0.22403523108000414</v>
      </c>
      <c r="G51" s="119">
        <v>3.8455133753796542E-2</v>
      </c>
      <c r="H51" s="42">
        <v>6.2779509212188556E-2</v>
      </c>
      <c r="I51" s="41">
        <v>0.1012346429659851</v>
      </c>
      <c r="J51" s="119">
        <v>0.1012346429659851</v>
      </c>
      <c r="K51" s="42">
        <v>1</v>
      </c>
      <c r="L51" s="42">
        <v>0.27980385664107921</v>
      </c>
      <c r="M51" s="42">
        <v>0.63868318667931634</v>
      </c>
      <c r="N51" s="42">
        <v>8.1512956679604523E-2</v>
      </c>
      <c r="O51" s="119">
        <v>0.23881227685957523</v>
      </c>
      <c r="P51" s="119">
        <v>4.0991579781503917E-2</v>
      </c>
      <c r="Q51" s="42">
        <v>6.692035651185381E-2</v>
      </c>
      <c r="R51" s="47">
        <v>0.10791193629335773</v>
      </c>
    </row>
    <row r="52" spans="1:18">
      <c r="A52" s="40">
        <f t="shared" si="0"/>
        <v>1939</v>
      </c>
      <c r="B52" s="41">
        <v>0.90934646908870975</v>
      </c>
      <c r="C52" s="42">
        <v>0.26569017860322119</v>
      </c>
      <c r="D52" s="42">
        <v>0.5859801389514484</v>
      </c>
      <c r="E52" s="42">
        <v>5.76761515340403E-2</v>
      </c>
      <c r="F52" s="119">
        <v>0.21634572595905607</v>
      </c>
      <c r="G52" s="119">
        <v>4.9344452644165128E-2</v>
      </c>
      <c r="H52" s="42">
        <v>0</v>
      </c>
      <c r="I52" s="41">
        <v>4.9344452644165128E-2</v>
      </c>
      <c r="J52" s="119">
        <v>4.9344452644165128E-2</v>
      </c>
      <c r="K52" s="42">
        <v>1</v>
      </c>
      <c r="L52" s="42">
        <v>0.29217706081762135</v>
      </c>
      <c r="M52" s="42">
        <v>0.64439700254038612</v>
      </c>
      <c r="N52" s="42">
        <v>6.3425936641992725E-2</v>
      </c>
      <c r="O52" s="119">
        <v>0.23791341728732313</v>
      </c>
      <c r="P52" s="119">
        <v>5.4263643530298257E-2</v>
      </c>
      <c r="Q52" s="42">
        <v>0</v>
      </c>
      <c r="R52" s="47">
        <v>5.4263643530298257E-2</v>
      </c>
    </row>
    <row r="53" spans="1:18">
      <c r="A53" s="48">
        <f t="shared" si="0"/>
        <v>1940</v>
      </c>
      <c r="B53" s="49">
        <v>0.89209991927751142</v>
      </c>
      <c r="C53" s="50">
        <v>0.20243866942965255</v>
      </c>
      <c r="D53" s="50">
        <v>0.62552655631499088</v>
      </c>
      <c r="E53" s="50">
        <v>6.4134693532867881E-2</v>
      </c>
      <c r="F53" s="126">
        <v>0.16083431846124302</v>
      </c>
      <c r="G53" s="126">
        <v>4.1604350968409531E-2</v>
      </c>
      <c r="H53" s="50">
        <v>0</v>
      </c>
      <c r="I53" s="49">
        <v>4.1604350968409531E-2</v>
      </c>
      <c r="J53" s="126">
        <v>-0.20618635050002881</v>
      </c>
      <c r="K53" s="50">
        <v>1</v>
      </c>
      <c r="L53" s="50">
        <v>0.22692376162706346</v>
      </c>
      <c r="M53" s="50">
        <v>0.70118441084670047</v>
      </c>
      <c r="N53" s="50">
        <v>7.1891827526235963E-2</v>
      </c>
      <c r="O53" s="126">
        <v>0.1802873366376925</v>
      </c>
      <c r="P53" s="126">
        <v>4.6636424989370942E-2</v>
      </c>
      <c r="Q53" s="50">
        <v>0</v>
      </c>
      <c r="R53" s="55">
        <v>4.6636424989370942E-2</v>
      </c>
    </row>
    <row r="54" spans="1:18">
      <c r="A54" s="40">
        <f t="shared" si="0"/>
        <v>1941</v>
      </c>
      <c r="B54" s="41">
        <v>0.88886753449262745</v>
      </c>
      <c r="C54" s="42">
        <v>0.16812749038048369</v>
      </c>
      <c r="D54" s="42">
        <v>0.65655552395753825</v>
      </c>
      <c r="E54" s="42">
        <v>6.4184520154605462E-2</v>
      </c>
      <c r="F54" s="119">
        <v>0.13689480981614294</v>
      </c>
      <c r="G54" s="119">
        <v>3.123268056434076E-2</v>
      </c>
      <c r="H54" s="42">
        <v>0</v>
      </c>
      <c r="I54" s="41">
        <v>3.123268056434076E-2</v>
      </c>
      <c r="J54" s="119">
        <v>-0.23247065251240934</v>
      </c>
      <c r="K54" s="42">
        <v>1</v>
      </c>
      <c r="L54" s="42">
        <v>0.18914797071135259</v>
      </c>
      <c r="M54" s="42">
        <v>0.73864270937998122</v>
      </c>
      <c r="N54" s="42">
        <v>7.2209319908666136E-2</v>
      </c>
      <c r="O54" s="119">
        <v>0.1540103609412212</v>
      </c>
      <c r="P54" s="119">
        <v>3.5137609770131403E-2</v>
      </c>
      <c r="Q54" s="42">
        <v>0</v>
      </c>
      <c r="R54" s="47">
        <v>3.5137609770131403E-2</v>
      </c>
    </row>
    <row r="55" spans="1:18">
      <c r="A55" s="40">
        <f t="shared" si="0"/>
        <v>1942</v>
      </c>
      <c r="B55" s="41">
        <v>0.88405728898972713</v>
      </c>
      <c r="C55" s="42">
        <v>0.14026093991229127</v>
      </c>
      <c r="D55" s="42">
        <v>0.67998665689591264</v>
      </c>
      <c r="E55" s="42">
        <v>6.3809692181523242E-2</v>
      </c>
      <c r="F55" s="119">
        <v>0.11451117531086738</v>
      </c>
      <c r="G55" s="119">
        <v>2.5749764601423895E-2</v>
      </c>
      <c r="H55" s="42">
        <v>0</v>
      </c>
      <c r="I55" s="41">
        <v>2.5749764601423895E-2</v>
      </c>
      <c r="J55" s="119">
        <v>-0.24631337436879133</v>
      </c>
      <c r="K55" s="42">
        <v>1</v>
      </c>
      <c r="L55" s="42">
        <v>0.15865593967623645</v>
      </c>
      <c r="M55" s="42">
        <v>0.76916582823832602</v>
      </c>
      <c r="N55" s="42">
        <v>7.2178232085437527E-2</v>
      </c>
      <c r="O55" s="119">
        <v>0.129529134295954</v>
      </c>
      <c r="P55" s="119">
        <v>2.9126805380282443E-2</v>
      </c>
      <c r="Q55" s="42">
        <v>0</v>
      </c>
      <c r="R55" s="47">
        <v>2.9126805380282443E-2</v>
      </c>
    </row>
    <row r="56" spans="1:18">
      <c r="A56" s="40">
        <f t="shared" si="0"/>
        <v>1943</v>
      </c>
      <c r="B56" s="41">
        <v>0.88290398129061498</v>
      </c>
      <c r="C56" s="42">
        <v>9.7333941156547851E-2</v>
      </c>
      <c r="D56" s="42">
        <v>0.72161875343460791</v>
      </c>
      <c r="E56" s="42">
        <v>6.3951286699459306E-2</v>
      </c>
      <c r="F56" s="119">
        <v>8.4814786820262208E-2</v>
      </c>
      <c r="G56" s="119">
        <v>1.2519154336285641E-2</v>
      </c>
      <c r="H56" s="42">
        <v>0</v>
      </c>
      <c r="I56" s="41">
        <v>1.2519154336285641E-2</v>
      </c>
      <c r="J56" s="119">
        <v>-0.29477730662014484</v>
      </c>
      <c r="K56" s="42">
        <v>1</v>
      </c>
      <c r="L56" s="42">
        <v>0.11024295191677203</v>
      </c>
      <c r="M56" s="42">
        <v>0.81732415837536165</v>
      </c>
      <c r="N56" s="42">
        <v>7.243288970786646E-2</v>
      </c>
      <c r="O56" s="119">
        <v>9.6063432284313979E-2</v>
      </c>
      <c r="P56" s="119">
        <v>1.4179519632458041E-2</v>
      </c>
      <c r="Q56" s="42">
        <v>0</v>
      </c>
      <c r="R56" s="47">
        <v>1.4179519632458041E-2</v>
      </c>
    </row>
    <row r="57" spans="1:18">
      <c r="A57" s="40">
        <f t="shared" si="0"/>
        <v>1944</v>
      </c>
      <c r="B57" s="41">
        <v>0.88088712259160795</v>
      </c>
      <c r="C57" s="42">
        <v>4.0686807976806939E-3</v>
      </c>
      <c r="D57" s="42">
        <v>0.81706550969923097</v>
      </c>
      <c r="E57" s="42">
        <v>5.9752932094696169E-2</v>
      </c>
      <c r="F57" s="119">
        <v>3.6195521550948163E-2</v>
      </c>
      <c r="G57" s="119">
        <v>-3.2126840753267466E-2</v>
      </c>
      <c r="H57" s="42">
        <v>0</v>
      </c>
      <c r="I57" s="41">
        <v>-3.2126840753267466E-2</v>
      </c>
      <c r="J57" s="119">
        <v>-0.37906123497088862</v>
      </c>
      <c r="K57" s="42">
        <v>1</v>
      </c>
      <c r="L57" s="42">
        <f>0.03+0.461884467752288%</f>
        <v>3.4618844677522881E-2</v>
      </c>
      <c r="M57" s="42">
        <v>0.92754847782924665</v>
      </c>
      <c r="N57" s="42">
        <v>6.7832677493230312E-2</v>
      </c>
      <c r="O57" s="119">
        <v>4.1089852062383858E-2</v>
      </c>
      <c r="P57" s="119">
        <v>-3.6471007384860969E-2</v>
      </c>
      <c r="Q57" s="42">
        <v>0</v>
      </c>
      <c r="R57" s="47">
        <v>-3.6471007384860969E-2</v>
      </c>
    </row>
    <row r="58" spans="1:18">
      <c r="A58" s="40">
        <f t="shared" si="0"/>
        <v>1945</v>
      </c>
      <c r="B58" s="41">
        <v>0.85670474369347804</v>
      </c>
      <c r="C58" s="42">
        <v>6.0562816859027306E-3</v>
      </c>
      <c r="D58" s="42">
        <v>0.78893648878410938</v>
      </c>
      <c r="E58" s="42">
        <v>6.1711973223465992E-2</v>
      </c>
      <c r="F58" s="119">
        <v>2.1372853251902791E-2</v>
      </c>
      <c r="G58" s="119">
        <v>-1.531657156600006E-2</v>
      </c>
      <c r="H58" s="42">
        <v>0</v>
      </c>
      <c r="I58" s="41">
        <v>-1.531657156600006E-2</v>
      </c>
      <c r="J58" s="119">
        <v>-0.28656795146526765</v>
      </c>
      <c r="K58" s="42">
        <v>1</v>
      </c>
      <c r="L58" s="42">
        <f>0.02+0.706927530223834%</f>
        <v>2.7069275302238342E-2</v>
      </c>
      <c r="M58" s="42">
        <v>0.92089660363359027</v>
      </c>
      <c r="N58" s="42">
        <v>7.203412106417148E-2</v>
      </c>
      <c r="O58" s="119">
        <v>2.4947747061325742E-2</v>
      </c>
      <c r="P58" s="119">
        <v>-1.7878471759087404E-2</v>
      </c>
      <c r="Q58" s="42">
        <v>0</v>
      </c>
      <c r="R58" s="47">
        <v>-1.7878471759087404E-2</v>
      </c>
    </row>
    <row r="59" spans="1:18">
      <c r="A59" s="40">
        <f t="shared" si="0"/>
        <v>1946</v>
      </c>
      <c r="B59" s="41">
        <v>0.83214432651721759</v>
      </c>
      <c r="C59" s="42">
        <v>0.10775559431667052</v>
      </c>
      <c r="D59" s="42">
        <v>0.65764005709458229</v>
      </c>
      <c r="E59" s="42">
        <v>6.6748675105964814E-2</v>
      </c>
      <c r="F59" s="119">
        <v>7.1225420183360866E-2</v>
      </c>
      <c r="G59" s="119">
        <v>3.6530174133309647E-2</v>
      </c>
      <c r="H59" s="42">
        <v>0</v>
      </c>
      <c r="I59" s="41">
        <v>3.6530174133309647E-2</v>
      </c>
      <c r="J59" s="119">
        <v>3.6530174133309647E-2</v>
      </c>
      <c r="K59" s="42">
        <v>1</v>
      </c>
      <c r="L59" s="42">
        <v>0.12949147267236819</v>
      </c>
      <c r="M59" s="42">
        <v>0.79029566883789271</v>
      </c>
      <c r="N59" s="42">
        <v>8.0212858489739094E-2</v>
      </c>
      <c r="O59" s="119">
        <v>8.5592628482442909E-2</v>
      </c>
      <c r="P59" s="119">
        <v>4.3898844189925283E-2</v>
      </c>
      <c r="Q59" s="42">
        <v>0</v>
      </c>
      <c r="R59" s="47">
        <v>4.3898844189925283E-2</v>
      </c>
    </row>
    <row r="60" spans="1:18">
      <c r="A60" s="40">
        <f t="shared" si="0"/>
        <v>1947</v>
      </c>
      <c r="B60" s="41">
        <v>0.81646647699459063</v>
      </c>
      <c r="C60" s="42">
        <v>8.9160490115037405E-2</v>
      </c>
      <c r="D60" s="42">
        <v>0.66011628943372069</v>
      </c>
      <c r="E60" s="42">
        <v>6.7189697445832544E-2</v>
      </c>
      <c r="F60" s="119">
        <v>6.063665983588068E-2</v>
      </c>
      <c r="G60" s="119">
        <v>2.8523830279156729E-2</v>
      </c>
      <c r="H60" s="42">
        <v>0</v>
      </c>
      <c r="I60" s="41">
        <v>2.8523830279156729E-2</v>
      </c>
      <c r="J60" s="119">
        <v>2.8523830279156729E-2</v>
      </c>
      <c r="K60" s="42">
        <v>1</v>
      </c>
      <c r="L60" s="42">
        <v>0.10920287926974878</v>
      </c>
      <c r="M60" s="42">
        <v>0.80850384925000929</v>
      </c>
      <c r="N60" s="42">
        <v>8.2293271480241931E-2</v>
      </c>
      <c r="O60" s="119">
        <v>7.4267176356197687E-2</v>
      </c>
      <c r="P60" s="119">
        <v>3.4935702913551109E-2</v>
      </c>
      <c r="Q60" s="42">
        <v>0</v>
      </c>
      <c r="R60" s="47">
        <v>3.4935702913551109E-2</v>
      </c>
    </row>
    <row r="61" spans="1:18">
      <c r="A61" s="40">
        <f t="shared" si="0"/>
        <v>1948</v>
      </c>
      <c r="B61" s="41">
        <v>0.81772540430834539</v>
      </c>
      <c r="C61" s="42">
        <v>0.11865381214475426</v>
      </c>
      <c r="D61" s="42">
        <v>0.63145147757066955</v>
      </c>
      <c r="E61" s="42">
        <v>6.7620114592921526E-2</v>
      </c>
      <c r="F61" s="119">
        <v>7.4610367704184846E-2</v>
      </c>
      <c r="G61" s="119">
        <v>4.4043444440569408E-2</v>
      </c>
      <c r="H61" s="42">
        <v>0</v>
      </c>
      <c r="I61" s="41">
        <v>4.4043444440569408E-2</v>
      </c>
      <c r="J61" s="119">
        <v>4.4043444440569408E-2</v>
      </c>
      <c r="K61" s="42">
        <v>1</v>
      </c>
      <c r="L61" s="42">
        <v>0.14510226968564699</v>
      </c>
      <c r="M61" s="42">
        <v>0.77220479423012245</v>
      </c>
      <c r="N61" s="42">
        <v>8.2692936084230478E-2</v>
      </c>
      <c r="O61" s="119">
        <v>9.1241347414530119E-2</v>
      </c>
      <c r="P61" s="119">
        <v>5.3860922271116871E-2</v>
      </c>
      <c r="Q61" s="42">
        <v>0</v>
      </c>
      <c r="R61" s="47">
        <v>5.3860922271116871E-2</v>
      </c>
    </row>
    <row r="62" spans="1:18">
      <c r="A62" s="56">
        <v>1949</v>
      </c>
      <c r="B62" s="57">
        <v>0.79102788831793291</v>
      </c>
      <c r="C62" s="58">
        <v>0.16520001928265407</v>
      </c>
      <c r="D62" s="58">
        <v>0.55548615727675321</v>
      </c>
      <c r="E62" s="58">
        <v>7.034171175852566E-2</v>
      </c>
      <c r="F62" s="127">
        <v>0.13715559969287366</v>
      </c>
      <c r="G62" s="127">
        <v>2.8044419589780413E-2</v>
      </c>
      <c r="H62" s="58">
        <v>0.10934190525601957</v>
      </c>
      <c r="I62" s="57">
        <v>0.13738632484579999</v>
      </c>
      <c r="J62" s="127">
        <v>0.13738632484579999</v>
      </c>
      <c r="K62" s="58">
        <v>1</v>
      </c>
      <c r="L62" s="58">
        <v>0.20884221874141592</v>
      </c>
      <c r="M62" s="58">
        <v>0.70223334155507056</v>
      </c>
      <c r="N62" s="58">
        <v>8.8924439703513533E-2</v>
      </c>
      <c r="O62" s="127">
        <v>0.17338908238055389</v>
      </c>
      <c r="P62" s="127">
        <v>3.5453136360862024E-2</v>
      </c>
      <c r="Q62" s="58">
        <v>0.13822762366637631</v>
      </c>
      <c r="R62" s="63">
        <v>0.17368076002723834</v>
      </c>
    </row>
    <row r="63" spans="1:18">
      <c r="A63" s="40">
        <f t="shared" ref="A63:A83" si="1">A62+1</f>
        <v>1950</v>
      </c>
      <c r="B63" s="41">
        <v>0.78563545839571713</v>
      </c>
      <c r="C63" s="42">
        <v>0.19420566008071521</v>
      </c>
      <c r="D63" s="42">
        <v>0.51697834027666634</v>
      </c>
      <c r="E63" s="42">
        <v>7.4451458038335722E-2</v>
      </c>
      <c r="F63" s="119">
        <v>0.15086662634102443</v>
      </c>
      <c r="G63" s="119">
        <v>4.3339033739690801E-2</v>
      </c>
      <c r="H63" s="42">
        <v>0.10120920617029121</v>
      </c>
      <c r="I63" s="41">
        <v>0.144548239909982</v>
      </c>
      <c r="J63" s="119">
        <v>0.144548239909982</v>
      </c>
      <c r="K63" s="42">
        <v>1</v>
      </c>
      <c r="L63" s="42">
        <v>0.24719564017297149</v>
      </c>
      <c r="M63" s="42">
        <v>0.65803845123328086</v>
      </c>
      <c r="N63" s="42">
        <v>9.4765908593747852E-2</v>
      </c>
      <c r="O63" s="119">
        <v>0.19203133556254834</v>
      </c>
      <c r="P63" s="119">
        <v>5.5164304610423195E-2</v>
      </c>
      <c r="Q63" s="42">
        <v>0.12882464136351784</v>
      </c>
      <c r="R63" s="47">
        <v>0.18398894597394103</v>
      </c>
    </row>
    <row r="64" spans="1:18">
      <c r="A64" s="40">
        <f t="shared" si="1"/>
        <v>1951</v>
      </c>
      <c r="B64" s="41">
        <v>0.77605090590942072</v>
      </c>
      <c r="C64" s="42">
        <v>0.1725641067269138</v>
      </c>
      <c r="D64" s="42">
        <v>0.52831241378081495</v>
      </c>
      <c r="E64" s="42">
        <v>7.517438540169194E-2</v>
      </c>
      <c r="F64" s="119">
        <v>0.13974941426099641</v>
      </c>
      <c r="G64" s="119">
        <v>3.2814692465917387E-2</v>
      </c>
      <c r="H64" s="42">
        <v>9.987290898023618E-2</v>
      </c>
      <c r="I64" s="41">
        <v>0.13268760144615357</v>
      </c>
      <c r="J64" s="119">
        <v>0.13268760144615357</v>
      </c>
      <c r="K64" s="42">
        <v>1</v>
      </c>
      <c r="L64" s="42">
        <v>0.22236183916916294</v>
      </c>
      <c r="M64" s="42">
        <v>0.68077030740877531</v>
      </c>
      <c r="N64" s="42">
        <v>9.6867853422061667E-2</v>
      </c>
      <c r="O64" s="119">
        <v>0.18007763820239353</v>
      </c>
      <c r="P64" s="119">
        <v>4.2284200966769388E-2</v>
      </c>
      <c r="Q64" s="42">
        <v>0.12869375993215215</v>
      </c>
      <c r="R64" s="47">
        <v>0.17097796089892153</v>
      </c>
    </row>
    <row r="65" spans="1:18">
      <c r="A65" s="40">
        <f t="shared" si="1"/>
        <v>1952</v>
      </c>
      <c r="B65" s="41">
        <v>0.76327187687637188</v>
      </c>
      <c r="C65" s="42">
        <v>0.14378268360972057</v>
      </c>
      <c r="D65" s="42">
        <v>0.54292252584657252</v>
      </c>
      <c r="E65" s="42">
        <v>7.6566667420078893E-2</v>
      </c>
      <c r="F65" s="119">
        <v>0.12591092197729475</v>
      </c>
      <c r="G65" s="119">
        <v>1.787176163242581E-2</v>
      </c>
      <c r="H65" s="42">
        <v>0.10123117150583456</v>
      </c>
      <c r="I65" s="41">
        <v>0.11910293313826038</v>
      </c>
      <c r="J65" s="119">
        <v>0.11910293313826038</v>
      </c>
      <c r="K65" s="42">
        <v>1</v>
      </c>
      <c r="L65" s="42">
        <v>0.18837676058253255</v>
      </c>
      <c r="M65" s="42">
        <v>0.7113094852497891</v>
      </c>
      <c r="N65" s="42">
        <v>0.10031375416767843</v>
      </c>
      <c r="O65" s="119">
        <v>0.16496208728739617</v>
      </c>
      <c r="P65" s="119">
        <v>2.3414673295136381E-2</v>
      </c>
      <c r="Q65" s="42">
        <v>0.13262793320790869</v>
      </c>
      <c r="R65" s="47">
        <v>0.15604260650304511</v>
      </c>
    </row>
    <row r="66" spans="1:18">
      <c r="A66" s="40">
        <f t="shared" si="1"/>
        <v>1953</v>
      </c>
      <c r="B66" s="41">
        <v>0.75339158638940296</v>
      </c>
      <c r="C66" s="42">
        <v>0.1542332080659693</v>
      </c>
      <c r="D66" s="42">
        <v>0.52026735875634444</v>
      </c>
      <c r="E66" s="42">
        <v>7.8891019567089493E-2</v>
      </c>
      <c r="F66" s="119">
        <v>0.13317370371627588</v>
      </c>
      <c r="G66" s="119">
        <v>2.1059504349693434E-2</v>
      </c>
      <c r="H66" s="42">
        <v>8.8044464944396564E-2</v>
      </c>
      <c r="I66" s="41">
        <v>0.10910396929409</v>
      </c>
      <c r="J66" s="119">
        <v>0.10910396929409</v>
      </c>
      <c r="K66" s="42">
        <v>1</v>
      </c>
      <c r="L66" s="42">
        <v>0.20471851670805799</v>
      </c>
      <c r="M66" s="42">
        <v>0.69056698821087659</v>
      </c>
      <c r="N66" s="42">
        <v>0.1047144950810658</v>
      </c>
      <c r="O66" s="119">
        <v>0.17676558395681743</v>
      </c>
      <c r="P66" s="119">
        <v>2.7952932751240573E-2</v>
      </c>
      <c r="Q66" s="42">
        <v>0.11686414679296581</v>
      </c>
      <c r="R66" s="47">
        <v>0.14481707954420639</v>
      </c>
    </row>
    <row r="67" spans="1:18">
      <c r="A67" s="40">
        <f t="shared" si="1"/>
        <v>1954</v>
      </c>
      <c r="B67" s="41">
        <v>0.76411445817091983</v>
      </c>
      <c r="C67" s="42">
        <v>0.15573134841372555</v>
      </c>
      <c r="D67" s="42">
        <v>0.52709106221383994</v>
      </c>
      <c r="E67" s="42">
        <v>8.1292047543354118E-2</v>
      </c>
      <c r="F67" s="119">
        <v>0.13445397382515245</v>
      </c>
      <c r="G67" s="119">
        <v>2.1277374588573098E-2</v>
      </c>
      <c r="H67" s="42">
        <v>0.10336135587093222</v>
      </c>
      <c r="I67" s="41">
        <v>0.12463873045950531</v>
      </c>
      <c r="J67" s="119">
        <v>0.12463873045950531</v>
      </c>
      <c r="K67" s="42">
        <v>1</v>
      </c>
      <c r="L67" s="42">
        <v>0.20380631036154404</v>
      </c>
      <c r="M67" s="42">
        <v>0.689806424387717</v>
      </c>
      <c r="N67" s="42">
        <v>0.10638726525073869</v>
      </c>
      <c r="O67" s="119">
        <v>0.1759605153225321</v>
      </c>
      <c r="P67" s="119">
        <v>2.7845795039011943E-2</v>
      </c>
      <c r="Q67" s="42">
        <v>0.13526946750667554</v>
      </c>
      <c r="R67" s="47">
        <v>0.16311526254568748</v>
      </c>
    </row>
    <row r="68" spans="1:18">
      <c r="A68" s="40">
        <f t="shared" si="1"/>
        <v>1955</v>
      </c>
      <c r="B68" s="41">
        <v>0.77271585223078365</v>
      </c>
      <c r="C68" s="42">
        <v>0.16204316383230691</v>
      </c>
      <c r="D68" s="42">
        <v>0.52787777280916659</v>
      </c>
      <c r="E68" s="42">
        <v>8.2794915589309973E-2</v>
      </c>
      <c r="F68" s="119">
        <v>0.13484900378446835</v>
      </c>
      <c r="G68" s="119">
        <v>2.7194160047838593E-2</v>
      </c>
      <c r="H68" s="42">
        <v>0.11297853171140454</v>
      </c>
      <c r="I68" s="41">
        <v>0.14017269175924313</v>
      </c>
      <c r="J68" s="119">
        <v>0.14017269175924313</v>
      </c>
      <c r="K68" s="42">
        <v>1</v>
      </c>
      <c r="L68" s="42">
        <v>0.2097060172435937</v>
      </c>
      <c r="M68" s="42">
        <v>0.68314603781612038</v>
      </c>
      <c r="N68" s="42">
        <v>0.10714794494028573</v>
      </c>
      <c r="O68" s="119">
        <v>0.17451305469554879</v>
      </c>
      <c r="P68" s="119">
        <v>3.5192962548044937E-2</v>
      </c>
      <c r="Q68" s="42">
        <v>0.14620967252741404</v>
      </c>
      <c r="R68" s="47">
        <v>0.18140263507545898</v>
      </c>
    </row>
    <row r="69" spans="1:18">
      <c r="A69" s="40">
        <f t="shared" si="1"/>
        <v>1956</v>
      </c>
      <c r="B69" s="41">
        <v>0.76784125639135614</v>
      </c>
      <c r="C69" s="42">
        <v>0.15324986135000424</v>
      </c>
      <c r="D69" s="42">
        <v>0.53096357598895194</v>
      </c>
      <c r="E69" s="42">
        <v>8.3627819052400063E-2</v>
      </c>
      <c r="F69" s="119">
        <v>0.13007709631234343</v>
      </c>
      <c r="G69" s="119">
        <v>2.3172765037660827E-2</v>
      </c>
      <c r="H69" s="42">
        <v>9.5438783291549131E-2</v>
      </c>
      <c r="I69" s="41">
        <v>0.11861154832920996</v>
      </c>
      <c r="J69" s="119">
        <v>0.11861154832920996</v>
      </c>
      <c r="K69" s="42">
        <v>1</v>
      </c>
      <c r="L69" s="42">
        <v>0.19958534407259731</v>
      </c>
      <c r="M69" s="42">
        <v>0.69150175452193796</v>
      </c>
      <c r="N69" s="42">
        <v>0.10891290140546489</v>
      </c>
      <c r="O69" s="119">
        <v>0.16940623498621343</v>
      </c>
      <c r="P69" s="119">
        <v>3.0179109086383927E-2</v>
      </c>
      <c r="Q69" s="42">
        <v>0.12429494051945751</v>
      </c>
      <c r="R69" s="47">
        <v>0.15447404960584143</v>
      </c>
    </row>
    <row r="70" spans="1:18">
      <c r="A70" s="40">
        <f t="shared" si="1"/>
        <v>1957</v>
      </c>
      <c r="B70" s="41">
        <v>0.76522143048224878</v>
      </c>
      <c r="C70" s="42">
        <v>0.15974979736413453</v>
      </c>
      <c r="D70" s="42">
        <v>0.52121796018166755</v>
      </c>
      <c r="E70" s="42">
        <v>8.4253672936446949E-2</v>
      </c>
      <c r="F70" s="119">
        <v>0.13217118534322392</v>
      </c>
      <c r="G70" s="119">
        <v>2.7578612020910605E-2</v>
      </c>
      <c r="H70" s="42">
        <v>0.10197079823114392</v>
      </c>
      <c r="I70" s="41">
        <v>0.12954941025205455</v>
      </c>
      <c r="J70" s="119">
        <v>0.12954941025205455</v>
      </c>
      <c r="K70" s="42">
        <v>1</v>
      </c>
      <c r="L70" s="42">
        <v>0.20876283778861093</v>
      </c>
      <c r="M70" s="42">
        <v>0.68113351171201741</v>
      </c>
      <c r="N70" s="42">
        <v>0.11010365049937193</v>
      </c>
      <c r="O70" s="119">
        <v>0.17272279640669311</v>
      </c>
      <c r="P70" s="119">
        <v>3.6040041381917833E-2</v>
      </c>
      <c r="Q70" s="42">
        <v>0.13325658975191154</v>
      </c>
      <c r="R70" s="47">
        <v>0.16929663113382939</v>
      </c>
    </row>
    <row r="71" spans="1:18">
      <c r="A71" s="40">
        <f t="shared" si="1"/>
        <v>1958</v>
      </c>
      <c r="B71" s="41">
        <v>0.75104009417715945</v>
      </c>
      <c r="C71" s="42">
        <v>0.15496958722403159</v>
      </c>
      <c r="D71" s="42">
        <v>0.51442777999707778</v>
      </c>
      <c r="E71" s="42">
        <v>8.1642726956049891E-2</v>
      </c>
      <c r="F71" s="119">
        <v>0.12865198634320565</v>
      </c>
      <c r="G71" s="119">
        <v>2.6317600880825957E-2</v>
      </c>
      <c r="H71" s="42">
        <v>0.10463341971383137</v>
      </c>
      <c r="I71" s="41">
        <v>0.13095102059465735</v>
      </c>
      <c r="J71" s="119">
        <v>0.13095102059465735</v>
      </c>
      <c r="K71" s="42">
        <v>1</v>
      </c>
      <c r="L71" s="42">
        <v>0.20633996563634394</v>
      </c>
      <c r="M71" s="42">
        <v>0.68495381802576805</v>
      </c>
      <c r="N71" s="42">
        <v>0.10870621633788775</v>
      </c>
      <c r="O71" s="119">
        <v>0.17129842646304649</v>
      </c>
      <c r="P71" s="119">
        <v>3.5041539173297477E-2</v>
      </c>
      <c r="Q71" s="42">
        <v>0.13931802113503394</v>
      </c>
      <c r="R71" s="47">
        <v>0.17435956030833144</v>
      </c>
    </row>
    <row r="72" spans="1:18">
      <c r="A72" s="40">
        <f t="shared" si="1"/>
        <v>1959</v>
      </c>
      <c r="B72" s="41">
        <v>0.73710605574432497</v>
      </c>
      <c r="C72" s="42">
        <v>0.15082269177410143</v>
      </c>
      <c r="D72" s="42">
        <v>0.50418511382990538</v>
      </c>
      <c r="E72" s="42">
        <v>8.2098250140318088E-2</v>
      </c>
      <c r="F72" s="119">
        <v>0.12343857109594367</v>
      </c>
      <c r="G72" s="119">
        <v>2.7384120678157771E-2</v>
      </c>
      <c r="H72" s="42">
        <v>9.081439640991909E-2</v>
      </c>
      <c r="I72" s="41">
        <v>0.11819851708807687</v>
      </c>
      <c r="J72" s="119">
        <v>0.11819851708807687</v>
      </c>
      <c r="K72" s="42">
        <v>1</v>
      </c>
      <c r="L72" s="42">
        <v>0.20461464208403721</v>
      </c>
      <c r="M72" s="42">
        <v>0.68400620222931485</v>
      </c>
      <c r="N72" s="42">
        <v>0.11137915568664783</v>
      </c>
      <c r="O72" s="119">
        <v>0.16746378643070051</v>
      </c>
      <c r="P72" s="119">
        <v>3.7150855653336701E-2</v>
      </c>
      <c r="Q72" s="42">
        <v>0.12320397546892393</v>
      </c>
      <c r="R72" s="47">
        <v>0.16035483112226065</v>
      </c>
    </row>
    <row r="73" spans="1:18">
      <c r="A73" s="48">
        <f t="shared" si="1"/>
        <v>1960</v>
      </c>
      <c r="B73" s="49">
        <v>0.74592113864580434</v>
      </c>
      <c r="C73" s="50">
        <v>0.16517589583479658</v>
      </c>
      <c r="D73" s="50">
        <v>0.49904466204823567</v>
      </c>
      <c r="E73" s="50">
        <v>8.1700580762771965E-2</v>
      </c>
      <c r="F73" s="126">
        <v>0.13036427198256015</v>
      </c>
      <c r="G73" s="126">
        <v>3.4811623852236427E-2</v>
      </c>
      <c r="H73" s="50">
        <v>0.10830889420983505</v>
      </c>
      <c r="I73" s="49">
        <v>0.14312051806207149</v>
      </c>
      <c r="J73" s="126">
        <v>0.14312051806207149</v>
      </c>
      <c r="K73" s="50">
        <v>1</v>
      </c>
      <c r="L73" s="50">
        <v>0.22143881876664345</v>
      </c>
      <c r="M73" s="50">
        <v>0.66903139781537102</v>
      </c>
      <c r="N73" s="50">
        <v>0.10952978341798535</v>
      </c>
      <c r="O73" s="126">
        <v>0.17476951011099143</v>
      </c>
      <c r="P73" s="126">
        <v>4.6669308655651991E-2</v>
      </c>
      <c r="Q73" s="50">
        <v>0.14520153485188306</v>
      </c>
      <c r="R73" s="55">
        <v>0.19187084350753505</v>
      </c>
    </row>
    <row r="74" spans="1:18">
      <c r="A74" s="40">
        <f t="shared" si="1"/>
        <v>1961</v>
      </c>
      <c r="B74" s="41">
        <v>0.73912976760974691</v>
      </c>
      <c r="C74" s="42">
        <v>0.15685626838539868</v>
      </c>
      <c r="D74" s="42">
        <v>0.49714371464460627</v>
      </c>
      <c r="E74" s="42">
        <v>8.5129784579741977E-2</v>
      </c>
      <c r="F74" s="119">
        <v>0.12605294181191104</v>
      </c>
      <c r="G74" s="119">
        <v>3.0803326573487642E-2</v>
      </c>
      <c r="H74" s="42">
        <v>0.10065910655665651</v>
      </c>
      <c r="I74" s="41">
        <v>0.13146243313014414</v>
      </c>
      <c r="J74" s="119">
        <v>0.13146243313014414</v>
      </c>
      <c r="K74" s="42">
        <v>1</v>
      </c>
      <c r="L74" s="42">
        <v>0.21221749584332425</v>
      </c>
      <c r="M74" s="42">
        <v>0.67260680929183347</v>
      </c>
      <c r="N74" s="42">
        <v>0.11517569486484225</v>
      </c>
      <c r="O74" s="119">
        <v>0.17054236933191105</v>
      </c>
      <c r="P74" s="119">
        <v>4.1675126511413203E-2</v>
      </c>
      <c r="Q74" s="42">
        <v>0.13618597297491541</v>
      </c>
      <c r="R74" s="47">
        <v>0.17786109948632861</v>
      </c>
    </row>
    <row r="75" spans="1:18">
      <c r="A75" s="40">
        <f t="shared" si="1"/>
        <v>1962</v>
      </c>
      <c r="B75" s="41">
        <v>0.74491115137017661</v>
      </c>
      <c r="C75" s="42">
        <v>0.14854740835232683</v>
      </c>
      <c r="D75" s="42">
        <v>0.50694819998470342</v>
      </c>
      <c r="E75" s="42">
        <v>8.9415543033146319E-2</v>
      </c>
      <c r="F75" s="119">
        <v>0.12608381643461913</v>
      </c>
      <c r="G75" s="119">
        <v>2.2463591917707703E-2</v>
      </c>
      <c r="H75" s="42">
        <v>0.11939908400427973</v>
      </c>
      <c r="I75" s="41">
        <v>0.14186267592198742</v>
      </c>
      <c r="J75" s="119">
        <v>0.14186267592198742</v>
      </c>
      <c r="K75" s="42">
        <v>1</v>
      </c>
      <c r="L75" s="42">
        <v>0.19941627679904014</v>
      </c>
      <c r="M75" s="42">
        <v>0.68054854468513692</v>
      </c>
      <c r="N75" s="42">
        <v>0.12003517851582289</v>
      </c>
      <c r="O75" s="119">
        <v>0.16926020801635572</v>
      </c>
      <c r="P75" s="119">
        <v>3.0156068782684436E-2</v>
      </c>
      <c r="Q75" s="42">
        <v>0.16028634258550048</v>
      </c>
      <c r="R75" s="47">
        <v>0.19044241136818491</v>
      </c>
    </row>
    <row r="76" spans="1:18">
      <c r="A76" s="40">
        <f t="shared" si="1"/>
        <v>1963</v>
      </c>
      <c r="B76" s="41">
        <v>0.73910786266143247</v>
      </c>
      <c r="C76" s="42">
        <v>0.14241589016624895</v>
      </c>
      <c r="D76" s="42">
        <v>0.50221446033349582</v>
      </c>
      <c r="E76" s="42">
        <v>9.4477512161687913E-2</v>
      </c>
      <c r="F76" s="119">
        <v>0.11960668795979847</v>
      </c>
      <c r="G76" s="119">
        <v>2.2809202206450489E-2</v>
      </c>
      <c r="H76" s="42">
        <v>0.11259450346420587</v>
      </c>
      <c r="I76" s="41">
        <v>0.13540370567065638</v>
      </c>
      <c r="J76" s="119">
        <v>0.13540370567065638</v>
      </c>
      <c r="K76" s="42">
        <v>1</v>
      </c>
      <c r="L76" s="42">
        <v>0.19268620638593617</v>
      </c>
      <c r="M76" s="42">
        <v>0.67948737350064992</v>
      </c>
      <c r="N76" s="42">
        <v>0.12782642011341419</v>
      </c>
      <c r="O76" s="119">
        <v>0.16182575507871091</v>
      </c>
      <c r="P76" s="119">
        <v>3.0860451307225284E-2</v>
      </c>
      <c r="Q76" s="42">
        <v>0.15233839220539142</v>
      </c>
      <c r="R76" s="47">
        <v>0.18319884351261673</v>
      </c>
    </row>
    <row r="77" spans="1:18">
      <c r="A77" s="40">
        <f t="shared" si="1"/>
        <v>1964</v>
      </c>
      <c r="B77" s="41">
        <v>0.72987344487311789</v>
      </c>
      <c r="C77" s="42">
        <v>0.14373427409973089</v>
      </c>
      <c r="D77" s="42">
        <v>0.48858352631128282</v>
      </c>
      <c r="E77" s="42">
        <v>9.7555644462104005E-2</v>
      </c>
      <c r="F77" s="119">
        <v>0.11659414696956062</v>
      </c>
      <c r="G77" s="119">
        <v>2.714012713017026E-2</v>
      </c>
      <c r="H77" s="42">
        <v>0.10757629409726252</v>
      </c>
      <c r="I77" s="41">
        <v>0.13471642122743277</v>
      </c>
      <c r="J77" s="119">
        <v>0.13471642122743277</v>
      </c>
      <c r="K77" s="42">
        <v>1</v>
      </c>
      <c r="L77" s="42">
        <v>0.19693040637300871</v>
      </c>
      <c r="M77" s="42">
        <v>0.66940855259670229</v>
      </c>
      <c r="N77" s="42">
        <v>0.13366104103028875</v>
      </c>
      <c r="O77" s="119">
        <v>0.15974570357170551</v>
      </c>
      <c r="P77" s="119">
        <v>3.7184702801303225E-2</v>
      </c>
      <c r="Q77" s="42">
        <v>0.14739033849349556</v>
      </c>
      <c r="R77" s="47">
        <v>0.18457504129479876</v>
      </c>
    </row>
    <row r="78" spans="1:18">
      <c r="A78" s="40">
        <f t="shared" si="1"/>
        <v>1965</v>
      </c>
      <c r="B78" s="41">
        <v>0.73164089000060362</v>
      </c>
      <c r="C78" s="42">
        <v>0.14900286041063604</v>
      </c>
      <c r="D78" s="42">
        <v>0.48120152200595295</v>
      </c>
      <c r="E78" s="42">
        <v>0.10143650758401457</v>
      </c>
      <c r="F78" s="119">
        <v>0.11891341194655097</v>
      </c>
      <c r="G78" s="119">
        <v>3.0089448464085077E-2</v>
      </c>
      <c r="H78" s="42">
        <v>0.11035323023946499</v>
      </c>
      <c r="I78" s="41">
        <v>0.14044267870355007</v>
      </c>
      <c r="J78" s="119">
        <v>0.14044267870355007</v>
      </c>
      <c r="K78" s="42">
        <v>1</v>
      </c>
      <c r="L78" s="42">
        <v>0.20365573117504834</v>
      </c>
      <c r="M78" s="42">
        <v>0.65770178865420703</v>
      </c>
      <c r="N78" s="42">
        <v>0.13864248017074454</v>
      </c>
      <c r="O78" s="119">
        <v>0.16252975137359105</v>
      </c>
      <c r="P78" s="119">
        <v>4.1125979801457317E-2</v>
      </c>
      <c r="Q78" s="42">
        <v>0.1508297742070894</v>
      </c>
      <c r="R78" s="47">
        <v>0.19195575400854673</v>
      </c>
    </row>
    <row r="79" spans="1:18">
      <c r="A79" s="40">
        <f t="shared" si="1"/>
        <v>1966</v>
      </c>
      <c r="B79" s="41">
        <v>0.73353253793148809</v>
      </c>
      <c r="C79" s="42">
        <v>0.15357609898514474</v>
      </c>
      <c r="D79" s="42">
        <v>0.47672693622279477</v>
      </c>
      <c r="E79" s="42">
        <v>0.10322950272354846</v>
      </c>
      <c r="F79" s="119">
        <v>0.12055165679246399</v>
      </c>
      <c r="G79" s="119">
        <v>3.3024442192680754E-2</v>
      </c>
      <c r="H79" s="42">
        <v>0.10946924714884745</v>
      </c>
      <c r="I79" s="41">
        <v>0.14249368934152823</v>
      </c>
      <c r="J79" s="119">
        <v>0.14249368934152823</v>
      </c>
      <c r="K79" s="42">
        <v>1</v>
      </c>
      <c r="L79" s="42">
        <v>0.20936508067960952</v>
      </c>
      <c r="M79" s="42">
        <v>0.64990564367755566</v>
      </c>
      <c r="N79" s="42">
        <v>0.14072927564283466</v>
      </c>
      <c r="O79" s="119">
        <v>0.1643439800672121</v>
      </c>
      <c r="P79" s="119">
        <v>4.5021100612397426E-2</v>
      </c>
      <c r="Q79" s="42">
        <v>0.1492357073314611</v>
      </c>
      <c r="R79" s="47">
        <v>0.19425680794385855</v>
      </c>
    </row>
    <row r="80" spans="1:18">
      <c r="A80" s="40">
        <f t="shared" si="1"/>
        <v>1967</v>
      </c>
      <c r="B80" s="41">
        <v>0.73982440711276631</v>
      </c>
      <c r="C80" s="42">
        <v>0.15951752052287418</v>
      </c>
      <c r="D80" s="42">
        <v>0.4747546154916083</v>
      </c>
      <c r="E80" s="42">
        <v>0.10555227109828388</v>
      </c>
      <c r="F80" s="119">
        <v>0.12544881987104245</v>
      </c>
      <c r="G80" s="119">
        <v>3.4068700651831721E-2</v>
      </c>
      <c r="H80" s="42">
        <v>0.11274484046277301</v>
      </c>
      <c r="I80" s="41">
        <v>0.14681354111460473</v>
      </c>
      <c r="J80" s="119">
        <v>0.14681354111460473</v>
      </c>
      <c r="K80" s="42">
        <v>1</v>
      </c>
      <c r="L80" s="42">
        <v>0.21561537979722264</v>
      </c>
      <c r="M80" s="42">
        <v>0.6417125616933651</v>
      </c>
      <c r="N80" s="42">
        <v>0.14267205850941234</v>
      </c>
      <c r="O80" s="119">
        <v>0.1695656681030816</v>
      </c>
      <c r="P80" s="119">
        <v>4.6049711694141043E-2</v>
      </c>
      <c r="Q80" s="42">
        <v>0.15239405374955153</v>
      </c>
      <c r="R80" s="47">
        <v>0.19844376544369258</v>
      </c>
    </row>
    <row r="81" spans="1:19">
      <c r="A81" s="40">
        <f t="shared" si="1"/>
        <v>1968</v>
      </c>
      <c r="B81" s="41">
        <v>0.74061196036916477</v>
      </c>
      <c r="C81" s="42">
        <v>0.15708461142546976</v>
      </c>
      <c r="D81" s="42">
        <v>0.47391228529491558</v>
      </c>
      <c r="E81" s="42">
        <v>0.10961506364877931</v>
      </c>
      <c r="F81" s="119">
        <v>0.12573202407164402</v>
      </c>
      <c r="G81" s="119">
        <v>3.1352587353825755E-2</v>
      </c>
      <c r="H81" s="42">
        <v>0.1138955566594626</v>
      </c>
      <c r="I81" s="41">
        <v>0.14524814401328837</v>
      </c>
      <c r="J81" s="119">
        <v>0.14524814401328837</v>
      </c>
      <c r="K81" s="42">
        <v>1</v>
      </c>
      <c r="L81" s="42">
        <v>0.21210109994330836</v>
      </c>
      <c r="M81" s="42">
        <v>0.63989283275777731</v>
      </c>
      <c r="N81" s="42">
        <v>0.14800606729891411</v>
      </c>
      <c r="O81" s="119">
        <v>0.16976774721403601</v>
      </c>
      <c r="P81" s="119">
        <v>4.233335272927239E-2</v>
      </c>
      <c r="Q81" s="42">
        <v>0.15378573767927042</v>
      </c>
      <c r="R81" s="47">
        <v>0.19611909040854283</v>
      </c>
    </row>
    <row r="82" spans="1:19">
      <c r="A82" s="56">
        <f t="shared" si="1"/>
        <v>1969</v>
      </c>
      <c r="B82" s="57">
        <v>0.72947757858435247</v>
      </c>
      <c r="C82" s="58">
        <v>0.16594895364572249</v>
      </c>
      <c r="D82" s="58">
        <v>0.45592027485418501</v>
      </c>
      <c r="E82" s="58">
        <v>0.10760835008444501</v>
      </c>
      <c r="F82" s="127">
        <v>0.12761391550441056</v>
      </c>
      <c r="G82" s="127">
        <v>3.8335038141311915E-2</v>
      </c>
      <c r="H82" s="58">
        <v>0.10062476457182896</v>
      </c>
      <c r="I82" s="57">
        <v>0.13895980271314087</v>
      </c>
      <c r="J82" s="127">
        <v>0.13895980271314087</v>
      </c>
      <c r="K82" s="58">
        <v>1</v>
      </c>
      <c r="L82" s="58">
        <v>0.22749013611599733</v>
      </c>
      <c r="M82" s="58">
        <v>0.62499559717648689</v>
      </c>
      <c r="N82" s="58">
        <v>0.14751426670751583</v>
      </c>
      <c r="O82" s="127">
        <v>0.1749387770794302</v>
      </c>
      <c r="P82" s="127">
        <v>5.2551359036567123E-2</v>
      </c>
      <c r="Q82" s="58">
        <v>0.13794086004275088</v>
      </c>
      <c r="R82" s="63">
        <v>0.19049221907931799</v>
      </c>
    </row>
    <row r="83" spans="1:19">
      <c r="A83" s="40">
        <f t="shared" si="1"/>
        <v>1970</v>
      </c>
      <c r="B83" s="41">
        <v>0.72747501982992957</v>
      </c>
      <c r="C83" s="42">
        <v>0.15833563643254606</v>
      </c>
      <c r="D83" s="42">
        <v>0.46198314590111988</v>
      </c>
      <c r="E83" s="42">
        <v>0.10715623749626361</v>
      </c>
      <c r="F83" s="119">
        <v>0.12771821502543215</v>
      </c>
      <c r="G83" s="119">
        <v>3.0617421407113897E-2</v>
      </c>
      <c r="H83" s="42">
        <v>0.11582089534229226</v>
      </c>
      <c r="I83" s="41">
        <v>0.14643831674940616</v>
      </c>
      <c r="J83" s="119">
        <v>0.14643831674940616</v>
      </c>
      <c r="K83" s="42">
        <v>1</v>
      </c>
      <c r="L83" s="42">
        <v>0.21765095998700004</v>
      </c>
      <c r="M83" s="42">
        <v>0.63505018496597054</v>
      </c>
      <c r="N83" s="42">
        <v>0.14729885504702939</v>
      </c>
      <c r="O83" s="119">
        <v>0.17556371221556219</v>
      </c>
      <c r="P83" s="119">
        <v>4.2087247771437832E-2</v>
      </c>
      <c r="Q83" s="42">
        <v>0.15920944662727948</v>
      </c>
      <c r="R83" s="47">
        <v>0.20129669439871734</v>
      </c>
    </row>
    <row r="84" spans="1:19">
      <c r="A84" s="40">
        <v>1971</v>
      </c>
      <c r="B84" s="41">
        <v>0.72990511086706789</v>
      </c>
      <c r="C84" s="42">
        <v>0.15878410621763137</v>
      </c>
      <c r="D84" s="42">
        <v>0.46331417570619299</v>
      </c>
      <c r="E84" s="42">
        <v>0.10780682894324344</v>
      </c>
      <c r="F84" s="119">
        <v>0.12724370191202602</v>
      </c>
      <c r="G84" s="119">
        <v>3.1540404305605341E-2</v>
      </c>
      <c r="H84" s="42">
        <v>0.11497758650243688</v>
      </c>
      <c r="I84" s="41">
        <v>0.1465179908080422</v>
      </c>
      <c r="J84" s="119">
        <v>0.1465179908080422</v>
      </c>
      <c r="K84" s="42">
        <v>1</v>
      </c>
      <c r="L84" s="42">
        <v>0.21754075133000339</v>
      </c>
      <c r="M84" s="42">
        <v>0.63475946230300184</v>
      </c>
      <c r="N84" s="42">
        <v>0.1476997863669946</v>
      </c>
      <c r="O84" s="119">
        <v>0.17432910116339762</v>
      </c>
      <c r="P84" s="119">
        <v>4.3211650166605775E-2</v>
      </c>
      <c r="Q84" s="42">
        <v>0.15752401893151954</v>
      </c>
      <c r="R84" s="47">
        <v>0.20073566909812529</v>
      </c>
    </row>
    <row r="85" spans="1:19">
      <c r="A85" s="40">
        <v>1972</v>
      </c>
      <c r="B85" s="41">
        <v>0.72727924977347036</v>
      </c>
      <c r="C85" s="42">
        <v>0.1518080595720751</v>
      </c>
      <c r="D85" s="42">
        <v>0.46572905205244469</v>
      </c>
      <c r="E85" s="42">
        <v>0.10974213814895079</v>
      </c>
      <c r="F85" s="119">
        <v>0.12555190622314541</v>
      </c>
      <c r="G85" s="119">
        <v>2.6256153348929681E-2</v>
      </c>
      <c r="H85" s="42">
        <v>0.11929883743311766</v>
      </c>
      <c r="I85" s="41">
        <v>0.14555499078204734</v>
      </c>
      <c r="J85" s="119">
        <v>0.14555499078204734</v>
      </c>
      <c r="K85" s="42">
        <v>1</v>
      </c>
      <c r="L85" s="42">
        <v>0.20873420989167446</v>
      </c>
      <c r="M85" s="42">
        <v>0.6403717034378581</v>
      </c>
      <c r="N85" s="42">
        <v>0.15089408667046772</v>
      </c>
      <c r="O85" s="119">
        <v>0.1726323228144509</v>
      </c>
      <c r="P85" s="119">
        <v>3.6101887077223539E-2</v>
      </c>
      <c r="Q85" s="42">
        <v>0.16403443033783285</v>
      </c>
      <c r="R85" s="47">
        <v>0.20013631741505639</v>
      </c>
    </row>
    <row r="86" spans="1:19">
      <c r="A86" s="40">
        <v>1973</v>
      </c>
      <c r="B86" s="41">
        <v>0.73116011123250346</v>
      </c>
      <c r="C86" s="42">
        <v>0.15915693964364291</v>
      </c>
      <c r="D86" s="42">
        <v>0.46083468843751957</v>
      </c>
      <c r="E86" s="42">
        <v>0.11116848315134122</v>
      </c>
      <c r="F86" s="119">
        <v>0.12509939007623477</v>
      </c>
      <c r="G86" s="119">
        <v>3.4057549567408162E-2</v>
      </c>
      <c r="H86" s="42">
        <v>0.11965561002982225</v>
      </c>
      <c r="I86" s="41">
        <v>0.15371315959723039</v>
      </c>
      <c r="J86" s="119">
        <v>0.15371315959723039</v>
      </c>
      <c r="K86" s="42">
        <v>1</v>
      </c>
      <c r="L86" s="42">
        <v>0.2176772736895547</v>
      </c>
      <c r="M86" s="42">
        <v>0.63027876023036711</v>
      </c>
      <c r="N86" s="42">
        <v>0.15204396608007856</v>
      </c>
      <c r="O86" s="119">
        <v>0.17109712107428424</v>
      </c>
      <c r="P86" s="119">
        <v>4.6580152615270494E-2</v>
      </c>
      <c r="Q86" s="42">
        <v>0.16365172031625322</v>
      </c>
      <c r="R86" s="47">
        <v>0.21023187293152368</v>
      </c>
    </row>
    <row r="87" spans="1:19">
      <c r="A87" s="40">
        <v>1974</v>
      </c>
      <c r="B87" s="41">
        <v>0.72514197654148926</v>
      </c>
      <c r="C87" s="42">
        <v>0.14479497968680313</v>
      </c>
      <c r="D87" s="42">
        <v>0.46666225263192868</v>
      </c>
      <c r="E87" s="42">
        <v>0.11368474422275751</v>
      </c>
      <c r="F87" s="119">
        <v>0.13203715511557243</v>
      </c>
      <c r="G87" s="119">
        <v>1.2757824571230704E-2</v>
      </c>
      <c r="H87" s="42">
        <v>0.12841987042141875</v>
      </c>
      <c r="I87" s="41">
        <v>0.14117769499264946</v>
      </c>
      <c r="J87" s="119">
        <v>0.14117769499264946</v>
      </c>
      <c r="K87" s="42">
        <v>1</v>
      </c>
      <c r="L87" s="42">
        <v>0.19967811045416517</v>
      </c>
      <c r="M87" s="42">
        <v>0.64354604715843311</v>
      </c>
      <c r="N87" s="42">
        <v>0.15677584238740178</v>
      </c>
      <c r="O87" s="119">
        <v>0.1820845563862043</v>
      </c>
      <c r="P87" s="119">
        <v>1.759355406796087E-2</v>
      </c>
      <c r="Q87" s="42">
        <v>0.17709617506065195</v>
      </c>
      <c r="R87" s="47">
        <v>0.19468972912861282</v>
      </c>
    </row>
    <row r="88" spans="1:19">
      <c r="A88" s="40">
        <v>1975</v>
      </c>
      <c r="B88" s="41">
        <v>0.72845234639470191</v>
      </c>
      <c r="C88" s="42">
        <v>0.11738564455271472</v>
      </c>
      <c r="D88" s="42">
        <v>0.48250981770463036</v>
      </c>
      <c r="E88" s="42">
        <v>0.12855688413735653</v>
      </c>
      <c r="F88" s="119">
        <v>0.11844396936964179</v>
      </c>
      <c r="G88" s="119">
        <v>-1.0583248169270774E-3</v>
      </c>
      <c r="H88" s="42">
        <v>0.13742929850559443</v>
      </c>
      <c r="I88" s="41">
        <v>0.13637097368866738</v>
      </c>
      <c r="J88" s="119">
        <v>0.13637097368866738</v>
      </c>
      <c r="K88" s="42">
        <v>1</v>
      </c>
      <c r="L88" s="42">
        <v>0.16114388969118773</v>
      </c>
      <c r="M88" s="42">
        <v>0.66237664013671671</v>
      </c>
      <c r="N88" s="42">
        <v>0.17647947017209517</v>
      </c>
      <c r="O88" s="119">
        <v>0.16259672984218043</v>
      </c>
      <c r="P88" s="119">
        <v>-1.4528401509927165E-3</v>
      </c>
      <c r="Q88" s="42">
        <v>0.18865928455823827</v>
      </c>
      <c r="R88" s="47">
        <v>0.1872064444072456</v>
      </c>
    </row>
    <row r="89" spans="1:19">
      <c r="A89" s="40">
        <v>1976</v>
      </c>
      <c r="B89" s="41">
        <v>0.7084440841717351</v>
      </c>
      <c r="C89" s="42">
        <v>0.10918954380675422</v>
      </c>
      <c r="D89" s="42">
        <v>0.47210680334228206</v>
      </c>
      <c r="E89" s="42">
        <v>0.12714773702269888</v>
      </c>
      <c r="F89" s="119">
        <v>0.11267239705327518</v>
      </c>
      <c r="G89" s="119">
        <v>-3.4828532465209557E-3</v>
      </c>
      <c r="H89" s="42">
        <v>0.11561190735067271</v>
      </c>
      <c r="I89" s="41">
        <v>0.11212905410415176</v>
      </c>
      <c r="J89" s="119">
        <v>0.11212905410415176</v>
      </c>
      <c r="K89" s="42">
        <v>1</v>
      </c>
      <c r="L89" s="42">
        <v>0.15412584598601209</v>
      </c>
      <c r="M89" s="42">
        <v>0.66639952805059754</v>
      </c>
      <c r="N89" s="42">
        <v>0.17947462596339048</v>
      </c>
      <c r="O89" s="119">
        <v>0.15904204660697269</v>
      </c>
      <c r="P89" s="119">
        <v>-4.916200620960611E-3</v>
      </c>
      <c r="Q89" s="42">
        <v>0.16319129474535501</v>
      </c>
      <c r="R89" s="47">
        <v>0.15827509412439439</v>
      </c>
    </row>
    <row r="90" spans="1:19">
      <c r="A90" s="40">
        <v>1977</v>
      </c>
      <c r="B90" s="41">
        <v>0.71500593720985128</v>
      </c>
      <c r="C90" s="42">
        <v>0.1146393482578708</v>
      </c>
      <c r="D90" s="42">
        <v>0.46960135132149766</v>
      </c>
      <c r="E90" s="42">
        <v>0.13076523763048273</v>
      </c>
      <c r="F90" s="119">
        <v>0.11177135981310476</v>
      </c>
      <c r="G90" s="119">
        <v>2.8679884447660267E-3</v>
      </c>
      <c r="H90" s="42">
        <v>0.11692652342623897</v>
      </c>
      <c r="I90" s="41">
        <v>0.11979451187100498</v>
      </c>
      <c r="J90" s="119">
        <v>0.11979451187100498</v>
      </c>
      <c r="K90" s="42">
        <v>1</v>
      </c>
      <c r="L90" s="42">
        <v>0.16033342143314905</v>
      </c>
      <c r="M90" s="42">
        <v>0.65677965298303753</v>
      </c>
      <c r="N90" s="42">
        <v>0.18288692558381325</v>
      </c>
      <c r="O90" s="119">
        <v>0.15632228209078539</v>
      </c>
      <c r="P90" s="119">
        <v>4.0111393423636482E-3</v>
      </c>
      <c r="Q90" s="42">
        <v>0.16353224126014707</v>
      </c>
      <c r="R90" s="47">
        <v>0.1675433806025107</v>
      </c>
    </row>
    <row r="91" spans="1:19">
      <c r="A91" s="40">
        <v>1978</v>
      </c>
      <c r="B91" s="41">
        <v>0.7145405183062955</v>
      </c>
      <c r="C91" s="42">
        <v>0.10358233650773289</v>
      </c>
      <c r="D91" s="42">
        <v>0.47478213183611989</v>
      </c>
      <c r="E91" s="42">
        <v>0.13617604996244279</v>
      </c>
      <c r="F91" s="119">
        <v>0.10685636912109421</v>
      </c>
      <c r="G91" s="119">
        <v>-3.2740326133613249E-3</v>
      </c>
      <c r="H91" s="42">
        <v>0.12558896629946156</v>
      </c>
      <c r="I91" s="41">
        <v>0.12231493368610025</v>
      </c>
      <c r="J91" s="119">
        <v>0.12231493368610025</v>
      </c>
      <c r="K91" s="42">
        <v>1</v>
      </c>
      <c r="L91" s="42">
        <v>0.14496355889412446</v>
      </c>
      <c r="M91" s="42">
        <v>0.66445795538861163</v>
      </c>
      <c r="N91" s="42">
        <v>0.19057848571726405</v>
      </c>
      <c r="O91" s="119">
        <v>0.14954557003202593</v>
      </c>
      <c r="P91" s="119">
        <v>-4.5820111379014554E-3</v>
      </c>
      <c r="Q91" s="42">
        <v>0.17576185406133468</v>
      </c>
      <c r="R91" s="47">
        <v>0.17117984292343325</v>
      </c>
    </row>
    <row r="92" spans="1:19" ht="12.75" customHeight="1">
      <c r="A92" s="40">
        <v>1979</v>
      </c>
      <c r="B92" s="41">
        <v>0.69746791559553167</v>
      </c>
      <c r="C92" s="42">
        <v>0.10259849670696185</v>
      </c>
      <c r="D92" s="42">
        <v>0.45741946602663008</v>
      </c>
      <c r="E92" s="42">
        <v>0.13744995286193962</v>
      </c>
      <c r="F92" s="119">
        <v>0.10812439894036717</v>
      </c>
      <c r="G92" s="119">
        <v>-5.5259022334053281E-3</v>
      </c>
      <c r="H92" s="42">
        <v>0.11067855977266081</v>
      </c>
      <c r="I92" s="41">
        <v>0.10515265753925548</v>
      </c>
      <c r="J92" s="119">
        <v>0.10515265753925548</v>
      </c>
      <c r="K92" s="42">
        <v>1</v>
      </c>
      <c r="L92" s="42">
        <v>0.14710138547284762</v>
      </c>
      <c r="M92" s="42">
        <v>0.65582868516046844</v>
      </c>
      <c r="N92" s="42">
        <v>0.19706992936668383</v>
      </c>
      <c r="O92" s="119">
        <v>0.15502419039310986</v>
      </c>
      <c r="P92" s="119">
        <v>-7.9228049202622417E-3</v>
      </c>
      <c r="Q92" s="42">
        <v>0.15868623817363431</v>
      </c>
      <c r="R92" s="47">
        <v>0.15076343325337208</v>
      </c>
    </row>
    <row r="93" spans="1:19">
      <c r="A93" s="48">
        <v>1980</v>
      </c>
      <c r="B93" s="49">
        <v>0.69658555016873824</v>
      </c>
      <c r="C93" s="50">
        <v>9.2076148448112294E-2</v>
      </c>
      <c r="D93" s="50">
        <v>0.46140354362997882</v>
      </c>
      <c r="E93" s="50">
        <v>0.14310585809064721</v>
      </c>
      <c r="F93" s="126">
        <v>0.10604694407604738</v>
      </c>
      <c r="G93" s="126">
        <v>-1.3970795627935087E-2</v>
      </c>
      <c r="H93" s="50">
        <v>0.10653082966701156</v>
      </c>
      <c r="I93" s="49">
        <v>9.2560034039076478E-2</v>
      </c>
      <c r="J93" s="126">
        <v>9.2560034039076478E-2</v>
      </c>
      <c r="K93" s="50">
        <v>1</v>
      </c>
      <c r="L93" s="50">
        <v>0.13218211090627435</v>
      </c>
      <c r="M93" s="50">
        <v>0.66237886145960134</v>
      </c>
      <c r="N93" s="50">
        <v>0.20543902763412447</v>
      </c>
      <c r="O93" s="126">
        <v>0.15223821977122404</v>
      </c>
      <c r="P93" s="126">
        <v>-2.0056108864949688E-2</v>
      </c>
      <c r="Q93" s="50">
        <v>0.15293287327192753</v>
      </c>
      <c r="R93" s="55">
        <v>0.13287676440697785</v>
      </c>
    </row>
    <row r="94" spans="1:19">
      <c r="A94" s="40">
        <v>1981</v>
      </c>
      <c r="B94" s="41">
        <v>0.70700026888556711</v>
      </c>
      <c r="C94" s="42">
        <v>9.0273062828285552E-2</v>
      </c>
      <c r="D94" s="42">
        <v>0.46474936311207593</v>
      </c>
      <c r="E94" s="42">
        <v>0.15197784294520572</v>
      </c>
      <c r="F94" s="119">
        <v>0.11692657876373221</v>
      </c>
      <c r="G94" s="119">
        <v>-2.6653515935446657E-2</v>
      </c>
      <c r="H94" s="42">
        <v>0.11082491957519192</v>
      </c>
      <c r="I94" s="41">
        <v>8.4171403639745263E-2</v>
      </c>
      <c r="J94" s="119">
        <v>8.4171403639745263E-2</v>
      </c>
      <c r="K94" s="42">
        <v>1</v>
      </c>
      <c r="L94" s="42">
        <v>0.12768462304912767</v>
      </c>
      <c r="M94" s="42">
        <v>0.6573538703806332</v>
      </c>
      <c r="N94" s="42">
        <v>0.21496150657023921</v>
      </c>
      <c r="O94" s="119">
        <v>0.16538406547997733</v>
      </c>
      <c r="P94" s="119">
        <v>-3.7699442430849647E-2</v>
      </c>
      <c r="Q94" s="42">
        <v>0.1567537163032249</v>
      </c>
      <c r="R94" s="47">
        <v>0.11905427387237527</v>
      </c>
    </row>
    <row r="95" spans="1:19">
      <c r="A95" s="40">
        <v>1982</v>
      </c>
      <c r="B95" s="41">
        <v>0.70120463986989556</v>
      </c>
      <c r="C95" s="42">
        <v>7.9911316005065652E-2</v>
      </c>
      <c r="D95" s="42">
        <v>0.46257797609066331</v>
      </c>
      <c r="E95" s="42">
        <v>0.15871534777416654</v>
      </c>
      <c r="F95" s="119">
        <v>0.11296037435511565</v>
      </c>
      <c r="G95" s="119">
        <v>-3.3049058350049995E-2</v>
      </c>
      <c r="H95" s="42">
        <v>0.10369245273136754</v>
      </c>
      <c r="I95" s="41">
        <v>7.0643394381317545E-2</v>
      </c>
      <c r="J95" s="119">
        <v>7.0643394381317545E-2</v>
      </c>
      <c r="K95" s="42">
        <v>1</v>
      </c>
      <c r="L95" s="42">
        <v>0.11396290249860973</v>
      </c>
      <c r="M95" s="42">
        <v>0.65969040960209846</v>
      </c>
      <c r="N95" s="42">
        <v>0.22634668789929177</v>
      </c>
      <c r="O95" s="119">
        <v>0.16109473316673259</v>
      </c>
      <c r="P95" s="119">
        <v>-4.7131830668122869E-2</v>
      </c>
      <c r="Q95" s="42">
        <v>0.14787759069963807</v>
      </c>
      <c r="R95" s="47">
        <v>0.10074576003151521</v>
      </c>
      <c r="S95" s="64"/>
    </row>
    <row r="96" spans="1:19">
      <c r="A96" s="40">
        <v>1983</v>
      </c>
      <c r="B96" s="41">
        <v>0.6997359447235546</v>
      </c>
      <c r="C96" s="42">
        <v>8.8103507283421034E-2</v>
      </c>
      <c r="D96" s="42">
        <v>0.45166908056071037</v>
      </c>
      <c r="E96" s="42">
        <v>0.15996335687942323</v>
      </c>
      <c r="F96" s="119">
        <v>0.1165560451542271</v>
      </c>
      <c r="G96" s="119">
        <v>-2.8452537870806056E-2</v>
      </c>
      <c r="H96" s="42">
        <v>9.70431241888777E-2</v>
      </c>
      <c r="I96" s="41">
        <v>6.8590586318071634E-2</v>
      </c>
      <c r="J96" s="119">
        <v>6.8590586318071634E-2</v>
      </c>
      <c r="K96" s="42">
        <v>1</v>
      </c>
      <c r="L96" s="42">
        <v>0.12590964912947009</v>
      </c>
      <c r="M96" s="42">
        <v>0.64548503469998486</v>
      </c>
      <c r="N96" s="42">
        <v>0.22860531617054505</v>
      </c>
      <c r="O96" s="119">
        <v>0.1665714703283894</v>
      </c>
      <c r="P96" s="119">
        <v>-4.0661821198919298E-2</v>
      </c>
      <c r="Q96" s="42">
        <v>0.13868534969604374</v>
      </c>
      <c r="R96" s="47">
        <v>9.8023528497124424E-2</v>
      </c>
      <c r="S96" s="64"/>
    </row>
    <row r="97" spans="1:19">
      <c r="A97" s="40">
        <v>1984</v>
      </c>
      <c r="B97" s="41">
        <v>0.69398963620781162</v>
      </c>
      <c r="C97" s="42">
        <v>0.10559775876987053</v>
      </c>
      <c r="D97" s="42">
        <v>0.43056400993630123</v>
      </c>
      <c r="E97" s="42">
        <v>0.15782786750163985</v>
      </c>
      <c r="F97" s="119">
        <v>0.12130359325635652</v>
      </c>
      <c r="G97" s="119">
        <v>-1.5705834486485992E-2</v>
      </c>
      <c r="H97" s="42">
        <v>8.3438974174281685E-2</v>
      </c>
      <c r="I97" s="41">
        <v>6.7733139687795693E-2</v>
      </c>
      <c r="J97" s="119">
        <v>6.7733139687795693E-2</v>
      </c>
      <c r="K97" s="42">
        <v>1</v>
      </c>
      <c r="L97" s="42">
        <v>0.15216042612234315</v>
      </c>
      <c r="M97" s="42">
        <v>0.62041850118835351</v>
      </c>
      <c r="N97" s="42">
        <v>0.22742107268930326</v>
      </c>
      <c r="O97" s="119">
        <v>0.17479164951107826</v>
      </c>
      <c r="P97" s="119">
        <v>-2.2631223388735102E-2</v>
      </c>
      <c r="Q97" s="42">
        <v>0.12023086487316982</v>
      </c>
      <c r="R97" s="47">
        <v>9.7599641484434729E-2</v>
      </c>
      <c r="S97" s="64"/>
    </row>
    <row r="98" spans="1:19">
      <c r="A98" s="40">
        <v>1985</v>
      </c>
      <c r="B98" s="41">
        <v>0.69723283668896607</v>
      </c>
      <c r="C98" s="42">
        <v>0.11872093201941702</v>
      </c>
      <c r="D98" s="42">
        <v>0.42095106346156252</v>
      </c>
      <c r="E98" s="42">
        <v>0.15756084120798675</v>
      </c>
      <c r="F98" s="119">
        <v>0.12551214860385762</v>
      </c>
      <c r="G98" s="119">
        <v>-6.7912165844405941E-3</v>
      </c>
      <c r="H98" s="42">
        <v>7.6821652760981518E-2</v>
      </c>
      <c r="I98" s="41">
        <v>7.0030436176540922E-2</v>
      </c>
      <c r="J98" s="119">
        <v>7.0030436176540922E-2</v>
      </c>
      <c r="K98" s="42">
        <v>1</v>
      </c>
      <c r="L98" s="42">
        <v>0.17027444172480671</v>
      </c>
      <c r="M98" s="42">
        <v>0.60374532195096231</v>
      </c>
      <c r="N98" s="42">
        <v>0.22598023632423134</v>
      </c>
      <c r="O98" s="119">
        <v>0.18001468376029497</v>
      </c>
      <c r="P98" s="119">
        <v>-9.7402420354882682E-3</v>
      </c>
      <c r="Q98" s="42">
        <v>0.11018077279003925</v>
      </c>
      <c r="R98" s="47">
        <v>0.10044053075455099</v>
      </c>
      <c r="S98" s="64"/>
    </row>
    <row r="99" spans="1:19">
      <c r="A99" s="40">
        <v>1986</v>
      </c>
      <c r="B99" s="41">
        <v>0.70608559843830621</v>
      </c>
      <c r="C99" s="42">
        <v>0.14861518213335964</v>
      </c>
      <c r="D99" s="42">
        <v>0.40328705568887258</v>
      </c>
      <c r="E99" s="42">
        <v>0.15418336061607407</v>
      </c>
      <c r="F99" s="119">
        <v>0.124819416961886</v>
      </c>
      <c r="G99" s="119">
        <v>2.3795765171473637E-2</v>
      </c>
      <c r="H99" s="42">
        <v>6.7836123740390886E-2</v>
      </c>
      <c r="I99" s="41">
        <v>9.1631888911864523E-2</v>
      </c>
      <c r="J99" s="119">
        <v>9.1631888911864523E-2</v>
      </c>
      <c r="K99" s="42">
        <v>1</v>
      </c>
      <c r="L99" s="42">
        <v>0.21047757164579076</v>
      </c>
      <c r="M99" s="42">
        <v>0.57115887447760982</v>
      </c>
      <c r="N99" s="42">
        <v>0.2183635538765995</v>
      </c>
      <c r="O99" s="119">
        <v>0.17677660787581129</v>
      </c>
      <c r="P99" s="119">
        <v>3.3700963769979483E-2</v>
      </c>
      <c r="Q99" s="42">
        <v>9.6073512744670464E-2</v>
      </c>
      <c r="R99" s="47">
        <v>0.12977447651464996</v>
      </c>
      <c r="S99" s="64"/>
    </row>
    <row r="100" spans="1:19">
      <c r="A100" s="40">
        <v>1987</v>
      </c>
      <c r="B100" s="41">
        <v>0.70047097875553455</v>
      </c>
      <c r="C100" s="42">
        <v>0.15633859528969907</v>
      </c>
      <c r="D100" s="42">
        <v>0.39180025560722676</v>
      </c>
      <c r="E100" s="42">
        <v>0.15233212785860875</v>
      </c>
      <c r="F100" s="119">
        <v>0.13117901393550579</v>
      </c>
      <c r="G100" s="119">
        <v>2.5159581354193248E-2</v>
      </c>
      <c r="H100" s="42">
        <v>5.2672608174617372E-2</v>
      </c>
      <c r="I100" s="41">
        <v>7.783218952881063E-2</v>
      </c>
      <c r="J100" s="119">
        <v>7.783218952881063E-2</v>
      </c>
      <c r="K100" s="42">
        <v>1</v>
      </c>
      <c r="L100" s="42">
        <v>0.22319068174309256</v>
      </c>
      <c r="M100" s="42">
        <v>0.55933831306373882</v>
      </c>
      <c r="N100" s="42">
        <v>0.21747100519316861</v>
      </c>
      <c r="O100" s="119">
        <v>0.18727258932063118</v>
      </c>
      <c r="P100" s="119">
        <v>3.5918092422461349E-2</v>
      </c>
      <c r="Q100" s="42">
        <v>7.5195989230269294E-2</v>
      </c>
      <c r="R100" s="47">
        <v>0.11111408165273066</v>
      </c>
      <c r="S100" s="64"/>
    </row>
    <row r="101" spans="1:19">
      <c r="A101" s="40">
        <v>1988</v>
      </c>
      <c r="B101" s="41">
        <v>0.7033806132681627</v>
      </c>
      <c r="C101" s="42">
        <v>0.17086032326404174</v>
      </c>
      <c r="D101" s="42">
        <v>0.3812870346962754</v>
      </c>
      <c r="E101" s="42">
        <v>0.15123325530784557</v>
      </c>
      <c r="F101" s="119">
        <v>0.13109892733203374</v>
      </c>
      <c r="G101" s="119">
        <v>3.9761395932007983E-2</v>
      </c>
      <c r="H101" s="42">
        <v>5.4771544603930571E-2</v>
      </c>
      <c r="I101" s="41">
        <v>9.4532940535938539E-2</v>
      </c>
      <c r="J101" s="119">
        <v>9.4532940535938539E-2</v>
      </c>
      <c r="K101" s="42">
        <v>1</v>
      </c>
      <c r="L101" s="42">
        <v>0.24291304030994315</v>
      </c>
      <c r="M101" s="42">
        <v>0.54207782742927313</v>
      </c>
      <c r="N101" s="42">
        <v>0.21500913226078372</v>
      </c>
      <c r="O101" s="119">
        <v>0.1863840499141714</v>
      </c>
      <c r="P101" s="119">
        <v>5.6528990395771708E-2</v>
      </c>
      <c r="Q101" s="42">
        <v>7.7868999473047762E-2</v>
      </c>
      <c r="R101" s="47">
        <v>0.13439798986881946</v>
      </c>
      <c r="S101" s="64"/>
    </row>
    <row r="102" spans="1:19">
      <c r="A102" s="56">
        <v>1989</v>
      </c>
      <c r="B102" s="57">
        <v>0.70127424111853931</v>
      </c>
      <c r="C102" s="58">
        <v>0.17750832275296768</v>
      </c>
      <c r="D102" s="58">
        <v>0.3751541063876736</v>
      </c>
      <c r="E102" s="58">
        <v>0.14861181197789813</v>
      </c>
      <c r="F102" s="127">
        <v>0.14053649239722427</v>
      </c>
      <c r="G102" s="127">
        <v>3.6971830355743411E-2</v>
      </c>
      <c r="H102" s="58">
        <v>5.8946945945104919E-2</v>
      </c>
      <c r="I102" s="57">
        <v>9.591877630084833E-2</v>
      </c>
      <c r="J102" s="127">
        <v>9.591877630084833E-2</v>
      </c>
      <c r="K102" s="58">
        <v>1</v>
      </c>
      <c r="L102" s="58">
        <v>0.25312254799183864</v>
      </c>
      <c r="M102" s="58">
        <v>0.53496062508912223</v>
      </c>
      <c r="N102" s="58">
        <v>0.21191682691903932</v>
      </c>
      <c r="O102" s="127">
        <v>0.2004016177366891</v>
      </c>
      <c r="P102" s="127">
        <v>5.2720930255149512E-2</v>
      </c>
      <c r="Q102" s="58">
        <v>8.4056910248241773E-2</v>
      </c>
      <c r="R102" s="63">
        <v>0.13677784050339128</v>
      </c>
      <c r="S102" s="64"/>
    </row>
    <row r="103" spans="1:19">
      <c r="A103" s="40">
        <v>1990</v>
      </c>
      <c r="B103" s="41">
        <v>0.70057597233318991</v>
      </c>
      <c r="C103" s="42">
        <v>0.17178521079127371</v>
      </c>
      <c r="D103" s="42">
        <v>0.37934249305974205</v>
      </c>
      <c r="E103" s="42">
        <v>0.14944826848217435</v>
      </c>
      <c r="F103" s="119">
        <v>0.1412056909387778</v>
      </c>
      <c r="G103" s="119">
        <v>3.0579519852495896E-2</v>
      </c>
      <c r="H103" s="42">
        <v>6.6302761641015798E-2</v>
      </c>
      <c r="I103" s="41">
        <v>9.688228149351169E-2</v>
      </c>
      <c r="J103" s="119">
        <v>9.688228149351169E-2</v>
      </c>
      <c r="K103" s="42">
        <v>1</v>
      </c>
      <c r="L103" s="42">
        <v>0.24520568443014434</v>
      </c>
      <c r="M103" s="42">
        <v>0.54147231426790776</v>
      </c>
      <c r="N103" s="42">
        <v>0.21332200130194817</v>
      </c>
      <c r="O103" s="119">
        <v>0.20155657132874261</v>
      </c>
      <c r="P103" s="119">
        <v>4.3649113101401731E-2</v>
      </c>
      <c r="Q103" s="42">
        <v>9.4640359160765769E-2</v>
      </c>
      <c r="R103" s="47">
        <v>0.13828947226216751</v>
      </c>
      <c r="S103" s="64"/>
    </row>
    <row r="104" spans="1:19">
      <c r="A104" s="40">
        <v>1991</v>
      </c>
      <c r="B104" s="41">
        <v>0.70216963126025222</v>
      </c>
      <c r="C104" s="42">
        <v>0.16676801161987168</v>
      </c>
      <c r="D104" s="42">
        <v>0.38206520820186479</v>
      </c>
      <c r="E104" s="42">
        <v>0.15333641143851559</v>
      </c>
      <c r="F104" s="119">
        <v>0.14489729282861988</v>
      </c>
      <c r="G104" s="119">
        <v>2.1870718791251815E-2</v>
      </c>
      <c r="H104" s="42">
        <v>7.4904010730426546E-2</v>
      </c>
      <c r="I104" s="41">
        <v>9.6774729521678357E-2</v>
      </c>
      <c r="J104" s="119">
        <v>9.6774729521678357E-2</v>
      </c>
      <c r="K104" s="42">
        <v>1</v>
      </c>
      <c r="L104" s="42">
        <v>0.23750387968297187</v>
      </c>
      <c r="M104" s="42">
        <v>0.54412095196446353</v>
      </c>
      <c r="N104" s="42">
        <v>0.21837516835256432</v>
      </c>
      <c r="O104" s="119">
        <v>0.20635653605320212</v>
      </c>
      <c r="P104" s="119">
        <v>3.1147343629769782E-2</v>
      </c>
      <c r="Q104" s="42">
        <v>0.10667509301988612</v>
      </c>
      <c r="R104" s="47">
        <v>0.13782243664965591</v>
      </c>
      <c r="S104" s="64"/>
    </row>
    <row r="105" spans="1:19">
      <c r="A105" s="40">
        <v>1992</v>
      </c>
      <c r="B105" s="41">
        <v>0.71212914921545856</v>
      </c>
      <c r="C105" s="42">
        <v>0.17650610112473658</v>
      </c>
      <c r="D105" s="42">
        <v>0.37803370273043396</v>
      </c>
      <c r="E105" s="42">
        <v>0.15758934536028787</v>
      </c>
      <c r="F105" s="119">
        <v>0.14959569050950899</v>
      </c>
      <c r="G105" s="119">
        <v>2.6910410615227573E-2</v>
      </c>
      <c r="H105" s="42">
        <v>8.1625038948648782E-2</v>
      </c>
      <c r="I105" s="41">
        <v>0.10853544956387635</v>
      </c>
      <c r="J105" s="119">
        <v>0.10853544956387635</v>
      </c>
      <c r="K105" s="42">
        <v>1</v>
      </c>
      <c r="L105" s="42">
        <v>0.24785686882665955</v>
      </c>
      <c r="M105" s="42">
        <v>0.53084992117919583</v>
      </c>
      <c r="N105" s="42">
        <v>0.22129320999414442</v>
      </c>
      <c r="O105" s="119">
        <v>0.21006820276113708</v>
      </c>
      <c r="P105" s="119">
        <v>3.7788666065522454E-2</v>
      </c>
      <c r="Q105" s="42">
        <v>0.11462111758600782</v>
      </c>
      <c r="R105" s="47">
        <v>0.15240978365153027</v>
      </c>
      <c r="S105" s="64"/>
    </row>
    <row r="106" spans="1:19">
      <c r="A106" s="40">
        <v>1993</v>
      </c>
      <c r="B106" s="41">
        <v>0.71661894618334954</v>
      </c>
      <c r="C106" s="42">
        <v>0.1738806292858526</v>
      </c>
      <c r="D106" s="42">
        <v>0.37891620511968499</v>
      </c>
      <c r="E106" s="42">
        <v>0.16382211177781206</v>
      </c>
      <c r="F106" s="119">
        <v>0.15422371523238615</v>
      </c>
      <c r="G106" s="119">
        <v>1.9656914053466441E-2</v>
      </c>
      <c r="H106" s="42">
        <v>8.9931836353544875E-2</v>
      </c>
      <c r="I106" s="41">
        <v>0.10958875040701131</v>
      </c>
      <c r="J106" s="119">
        <v>0.10958875040701131</v>
      </c>
      <c r="K106" s="42">
        <v>1</v>
      </c>
      <c r="L106" s="42">
        <v>0.24264029050854122</v>
      </c>
      <c r="M106" s="42">
        <v>0.52875549430804181</v>
      </c>
      <c r="N106" s="42">
        <v>0.22860421518341714</v>
      </c>
      <c r="O106" s="119">
        <v>0.2152102118619223</v>
      </c>
      <c r="P106" s="119">
        <v>2.7430078646618908E-2</v>
      </c>
      <c r="Q106" s="42">
        <v>0.12549463956055593</v>
      </c>
      <c r="R106" s="47">
        <v>0.15292471820717482</v>
      </c>
      <c r="S106" s="64"/>
    </row>
    <row r="107" spans="1:19">
      <c r="A107" s="40">
        <v>1994</v>
      </c>
      <c r="B107" s="41">
        <v>0.71186302660528622</v>
      </c>
      <c r="C107" s="42">
        <v>0.17690502846366657</v>
      </c>
      <c r="D107" s="42">
        <v>0.37256457415169314</v>
      </c>
      <c r="E107" s="42">
        <v>0.16239342398992654</v>
      </c>
      <c r="F107" s="119">
        <v>0.15101526405568616</v>
      </c>
      <c r="G107" s="119">
        <v>2.5889764407980426E-2</v>
      </c>
      <c r="H107" s="42">
        <v>8.2502417424709373E-2</v>
      </c>
      <c r="I107" s="41">
        <v>0.1083921818326898</v>
      </c>
      <c r="J107" s="119">
        <v>0.1083921818326898</v>
      </c>
      <c r="K107" s="42">
        <v>1</v>
      </c>
      <c r="L107" s="42">
        <v>0.24850992656169635</v>
      </c>
      <c r="M107" s="42">
        <v>0.52336553554181531</v>
      </c>
      <c r="N107" s="42">
        <v>0.2281245378964884</v>
      </c>
      <c r="O107" s="119">
        <v>0.21214090128524277</v>
      </c>
      <c r="P107" s="119">
        <v>3.6369025276453616E-2</v>
      </c>
      <c r="Q107" s="42">
        <v>0.11589647775098637</v>
      </c>
      <c r="R107" s="47">
        <v>0.15226550302743999</v>
      </c>
      <c r="S107" s="64"/>
    </row>
    <row r="108" spans="1:19">
      <c r="A108" s="40">
        <v>1995</v>
      </c>
      <c r="B108" s="41">
        <v>0.71284158898721639</v>
      </c>
      <c r="C108" s="42">
        <v>0.17703714347673621</v>
      </c>
      <c r="D108" s="42">
        <v>0.37344286269900118</v>
      </c>
      <c r="E108" s="42">
        <v>0.16236158281147894</v>
      </c>
      <c r="F108" s="119">
        <v>0.15553489318799332</v>
      </c>
      <c r="G108" s="119">
        <v>2.1502250288742905E-2</v>
      </c>
      <c r="H108" s="42">
        <v>9.2657390259128516E-2</v>
      </c>
      <c r="I108" s="41">
        <v>0.11415964054787142</v>
      </c>
      <c r="J108" s="119">
        <v>0.11415964054787142</v>
      </c>
      <c r="K108" s="42">
        <v>1</v>
      </c>
      <c r="L108" s="42">
        <v>0.24835411711635005</v>
      </c>
      <c r="M108" s="42">
        <v>0.52387917381416738</v>
      </c>
      <c r="N108" s="42">
        <v>0.22776670906948251</v>
      </c>
      <c r="O108" s="119">
        <v>0.2181899816044299</v>
      </c>
      <c r="P108" s="119">
        <v>3.0164135511920181E-2</v>
      </c>
      <c r="Q108" s="42">
        <v>0.12998314308621262</v>
      </c>
      <c r="R108" s="47">
        <v>0.1601472785981328</v>
      </c>
      <c r="S108" s="64"/>
    </row>
    <row r="109" spans="1:19">
      <c r="A109" s="40">
        <v>1996</v>
      </c>
      <c r="B109" s="41">
        <v>0.70185447361650977</v>
      </c>
      <c r="C109" s="42">
        <v>0.16849087832528481</v>
      </c>
      <c r="D109" s="42">
        <v>0.37031564048407173</v>
      </c>
      <c r="E109" s="42">
        <v>0.16304795480715345</v>
      </c>
      <c r="F109" s="119">
        <v>0.15263264937789525</v>
      </c>
      <c r="G109" s="119">
        <v>1.5858228947389558E-2</v>
      </c>
      <c r="H109" s="42">
        <v>8.5152618393666057E-2</v>
      </c>
      <c r="I109" s="41">
        <v>0.10101084734105562</v>
      </c>
      <c r="J109" s="119">
        <v>0.10101084734105562</v>
      </c>
      <c r="K109" s="42">
        <v>1</v>
      </c>
      <c r="L109" s="42">
        <v>0.24006526232865119</v>
      </c>
      <c r="M109" s="42">
        <v>0.52762453529135811</v>
      </c>
      <c r="N109" s="42">
        <v>0.232310202379991</v>
      </c>
      <c r="O109" s="119">
        <v>0.21747050865318424</v>
      </c>
      <c r="P109" s="119">
        <v>2.2594753675466952E-2</v>
      </c>
      <c r="Q109" s="42">
        <v>0.12132517721927791</v>
      </c>
      <c r="R109" s="47">
        <v>0.14391993089474486</v>
      </c>
      <c r="S109" s="64"/>
    </row>
    <row r="110" spans="1:19">
      <c r="A110" s="40">
        <v>1997</v>
      </c>
      <c r="B110" s="41">
        <v>0.70193300709293471</v>
      </c>
      <c r="C110" s="42">
        <v>0.1748402156846193</v>
      </c>
      <c r="D110" s="42">
        <v>0.36479903106252776</v>
      </c>
      <c r="E110" s="42">
        <v>0.16229376034578769</v>
      </c>
      <c r="F110" s="119">
        <v>0.15154768075371167</v>
      </c>
      <c r="G110" s="119">
        <v>2.3292534930907636E-2</v>
      </c>
      <c r="H110" s="42">
        <v>9.0758197736447027E-2</v>
      </c>
      <c r="I110" s="41">
        <v>0.11405073266735466</v>
      </c>
      <c r="J110" s="119">
        <v>0.11405073266735466</v>
      </c>
      <c r="K110" s="42">
        <v>1</v>
      </c>
      <c r="L110" s="42">
        <v>0.2490839067516179</v>
      </c>
      <c r="M110" s="42">
        <v>0.51970633575609726</v>
      </c>
      <c r="N110" s="42">
        <v>0.23120975749228484</v>
      </c>
      <c r="O110" s="119">
        <v>0.21590049081941379</v>
      </c>
      <c r="P110" s="119">
        <v>3.318341593220412E-2</v>
      </c>
      <c r="Q110" s="42">
        <v>0.12929752101603451</v>
      </c>
      <c r="R110" s="47">
        <v>0.16248093694823862</v>
      </c>
      <c r="S110" s="64"/>
    </row>
    <row r="111" spans="1:19">
      <c r="A111" s="40">
        <v>1998</v>
      </c>
      <c r="B111" s="41">
        <v>0.69736754319363814</v>
      </c>
      <c r="C111" s="42">
        <v>0.1768701015576323</v>
      </c>
      <c r="D111" s="42">
        <v>0.36697259147225997</v>
      </c>
      <c r="E111" s="42">
        <v>0.1535248501637459</v>
      </c>
      <c r="F111" s="119">
        <v>0.14834289881841761</v>
      </c>
      <c r="G111" s="119">
        <v>2.8527202739214715E-2</v>
      </c>
      <c r="H111" s="42">
        <v>8.6878712364962141E-2</v>
      </c>
      <c r="I111" s="41">
        <v>0.11540591510417685</v>
      </c>
      <c r="J111" s="119">
        <v>0.11540591510417685</v>
      </c>
      <c r="K111" s="42">
        <v>1</v>
      </c>
      <c r="L111" s="42">
        <v>0.25362537055803408</v>
      </c>
      <c r="M111" s="42">
        <v>0.52622551057034583</v>
      </c>
      <c r="N111" s="42">
        <v>0.22014911887162009</v>
      </c>
      <c r="O111" s="119">
        <v>0.21271838683382374</v>
      </c>
      <c r="P111" s="119">
        <v>4.0906983724210352E-2</v>
      </c>
      <c r="Q111" s="42">
        <v>0.12458095191395868</v>
      </c>
      <c r="R111" s="47">
        <v>0.16548793563816902</v>
      </c>
      <c r="S111" s="64"/>
    </row>
    <row r="112" spans="1:19">
      <c r="A112" s="65">
        <f t="shared" ref="A112:A120" si="2">A111+1</f>
        <v>1999</v>
      </c>
      <c r="B112" s="41">
        <v>0.68702093012392196</v>
      </c>
      <c r="C112" s="42">
        <v>0.16711060851698475</v>
      </c>
      <c r="D112" s="42">
        <v>0.36866919191455205</v>
      </c>
      <c r="E112" s="42">
        <v>0.15124112969238523</v>
      </c>
      <c r="F112" s="119">
        <v>0.13921688919323288</v>
      </c>
      <c r="G112" s="119">
        <v>2.7893719323751894E-2</v>
      </c>
      <c r="H112" s="42">
        <v>8.3826215801796916E-2</v>
      </c>
      <c r="I112" s="41">
        <v>0.1117199351255488</v>
      </c>
      <c r="J112" s="119">
        <v>0.1117199351255488</v>
      </c>
      <c r="K112" s="42">
        <v>1</v>
      </c>
      <c r="L112" s="42">
        <v>0.24323947232123197</v>
      </c>
      <c r="M112" s="42">
        <v>0.53662002968097788</v>
      </c>
      <c r="N112" s="42">
        <v>0.22014049799779026</v>
      </c>
      <c r="O112" s="119">
        <v>0.20263849773560977</v>
      </c>
      <c r="P112" s="119">
        <v>4.0600974585622222E-2</v>
      </c>
      <c r="Q112" s="42">
        <v>0.12201406409361749</v>
      </c>
      <c r="R112" s="47">
        <v>0.16261503867923968</v>
      </c>
      <c r="S112" s="64"/>
    </row>
    <row r="113" spans="1:19">
      <c r="A113" s="66">
        <f t="shared" si="2"/>
        <v>2000</v>
      </c>
      <c r="B113" s="49">
        <v>0.68604945986408239</v>
      </c>
      <c r="C113" s="50">
        <v>0.16550192861756988</v>
      </c>
      <c r="D113" s="50">
        <v>0.37208418792056286</v>
      </c>
      <c r="E113" s="50">
        <v>0.14846334332594974</v>
      </c>
      <c r="F113" s="126">
        <v>0.14359691483624398</v>
      </c>
      <c r="G113" s="126">
        <v>2.1905013781325897E-2</v>
      </c>
      <c r="H113" s="50">
        <v>8.3415053904370956E-2</v>
      </c>
      <c r="I113" s="49">
        <v>0.10532006768569685</v>
      </c>
      <c r="J113" s="126">
        <v>0.10532006768569685</v>
      </c>
      <c r="K113" s="50">
        <v>1</v>
      </c>
      <c r="L113" s="50">
        <v>0.24123906263312053</v>
      </c>
      <c r="M113" s="50">
        <v>0.54235767198807916</v>
      </c>
      <c r="N113" s="50">
        <v>0.21640326537880047</v>
      </c>
      <c r="O113" s="126">
        <v>0.20930985772467903</v>
      </c>
      <c r="P113" s="126">
        <v>3.1929204908441498E-2</v>
      </c>
      <c r="Q113" s="50">
        <v>0.12158752216042389</v>
      </c>
      <c r="R113" s="55">
        <v>0.15351672706886538</v>
      </c>
      <c r="S113" s="64"/>
    </row>
    <row r="114" spans="1:19">
      <c r="A114" s="65">
        <f t="shared" si="2"/>
        <v>2001</v>
      </c>
      <c r="B114" s="41">
        <v>0.68721099285295562</v>
      </c>
      <c r="C114" s="42">
        <v>0.15570613148094856</v>
      </c>
      <c r="D114" s="42">
        <v>0.38158296995129048</v>
      </c>
      <c r="E114" s="42">
        <v>0.14992189142071655</v>
      </c>
      <c r="F114" s="119">
        <v>0.14492784829562866</v>
      </c>
      <c r="G114" s="119">
        <v>1.0778283185319891E-2</v>
      </c>
      <c r="H114" s="42">
        <v>8.9909562312374056E-2</v>
      </c>
      <c r="I114" s="41">
        <v>0.10068784549769395</v>
      </c>
      <c r="J114" s="119">
        <v>0.10068784549769395</v>
      </c>
      <c r="K114" s="42">
        <v>1</v>
      </c>
      <c r="L114" s="42">
        <v>0.22657689283248328</v>
      </c>
      <c r="M114" s="42">
        <v>0.55526319270177737</v>
      </c>
      <c r="N114" s="42">
        <v>0.21815991446573926</v>
      </c>
      <c r="O114" s="119">
        <v>0.21089279683079701</v>
      </c>
      <c r="P114" s="119">
        <v>1.5684096001686267E-2</v>
      </c>
      <c r="Q114" s="42">
        <v>0.13083254378559139</v>
      </c>
      <c r="R114" s="47">
        <v>0.14651663978727769</v>
      </c>
      <c r="S114" s="64"/>
    </row>
    <row r="115" spans="1:19">
      <c r="A115" s="65">
        <f t="shared" si="2"/>
        <v>2002</v>
      </c>
      <c r="B115" s="41">
        <v>0.69652338564126282</v>
      </c>
      <c r="C115" s="42">
        <v>0.1497829939785717</v>
      </c>
      <c r="D115" s="42">
        <v>0.39117687890518615</v>
      </c>
      <c r="E115" s="42">
        <v>0.15556351275750499</v>
      </c>
      <c r="F115" s="119">
        <v>0.14628414240863194</v>
      </c>
      <c r="G115" s="119">
        <v>3.4988515699397519E-3</v>
      </c>
      <c r="H115" s="42">
        <v>0.10050776196875411</v>
      </c>
      <c r="I115" s="41">
        <v>0.10400661353869387</v>
      </c>
      <c r="J115" s="119">
        <v>0.10400661353869387</v>
      </c>
      <c r="K115" s="42">
        <v>1</v>
      </c>
      <c r="L115" s="42">
        <v>0.21504374019067879</v>
      </c>
      <c r="M115" s="42">
        <v>0.56161341739451343</v>
      </c>
      <c r="N115" s="42">
        <v>0.22334284241480784</v>
      </c>
      <c r="O115" s="119">
        <v>0.21002043208348797</v>
      </c>
      <c r="P115" s="119">
        <v>5.0233081071908176E-3</v>
      </c>
      <c r="Q115" s="42">
        <v>0.14429919230381677</v>
      </c>
      <c r="R115" s="47">
        <v>0.14932250041100759</v>
      </c>
      <c r="S115" s="64"/>
    </row>
    <row r="116" spans="1:19">
      <c r="A116" s="65">
        <f t="shared" si="2"/>
        <v>2003</v>
      </c>
      <c r="B116" s="41">
        <v>0.70528697692709386</v>
      </c>
      <c r="C116" s="42">
        <v>0.1625502018395909</v>
      </c>
      <c r="D116" s="42">
        <v>0.38516744857962898</v>
      </c>
      <c r="E116" s="42">
        <v>0.15756932650787381</v>
      </c>
      <c r="F116" s="119">
        <v>0.14662100717434542</v>
      </c>
      <c r="G116" s="119">
        <v>1.5929194665245502E-2</v>
      </c>
      <c r="H116" s="42">
        <v>9.113335955010303E-2</v>
      </c>
      <c r="I116" s="41">
        <v>0.10706255421534853</v>
      </c>
      <c r="J116" s="119">
        <v>0.10706255421534853</v>
      </c>
      <c r="K116" s="42">
        <v>1</v>
      </c>
      <c r="L116" s="42">
        <v>0.23047384562212589</v>
      </c>
      <c r="M116" s="42">
        <v>0.54611450541421824</v>
      </c>
      <c r="N116" s="42">
        <v>0.22341164896365567</v>
      </c>
      <c r="O116" s="119">
        <v>0.20788843686461797</v>
      </c>
      <c r="P116" s="119">
        <v>2.2585408757507964E-2</v>
      </c>
      <c r="Q116" s="42">
        <v>0.12921457864877542</v>
      </c>
      <c r="R116" s="47">
        <v>0.15179998740628339</v>
      </c>
      <c r="S116" s="64"/>
    </row>
    <row r="117" spans="1:19">
      <c r="A117" s="65">
        <f t="shared" si="2"/>
        <v>2004</v>
      </c>
      <c r="B117" s="41">
        <v>0.69840352166767161</v>
      </c>
      <c r="C117" s="42">
        <v>0.15643988422512367</v>
      </c>
      <c r="D117" s="42">
        <v>0.38363745317051523</v>
      </c>
      <c r="E117" s="42">
        <v>0.15832618427203271</v>
      </c>
      <c r="F117" s="119">
        <v>0.14889452816282825</v>
      </c>
      <c r="G117" s="119">
        <v>7.5453560622954045E-3</v>
      </c>
      <c r="H117" s="42">
        <v>9.078095017853359E-2</v>
      </c>
      <c r="I117" s="41">
        <v>9.8326306240828984E-2</v>
      </c>
      <c r="J117" s="119">
        <v>9.8326306240828984E-2</v>
      </c>
      <c r="K117" s="42">
        <v>1</v>
      </c>
      <c r="L117" s="42">
        <v>0.22399641378034751</v>
      </c>
      <c r="M117" s="42">
        <v>0.54930629824782773</v>
      </c>
      <c r="N117" s="42">
        <v>0.22669728797182476</v>
      </c>
      <c r="O117" s="119">
        <v>0.21319269382733472</v>
      </c>
      <c r="P117" s="119">
        <v>1.0803719953012762E-2</v>
      </c>
      <c r="Q117" s="42">
        <v>0.12998352293780502</v>
      </c>
      <c r="R117" s="47">
        <v>0.14078724289081776</v>
      </c>
      <c r="S117" s="64"/>
    </row>
    <row r="118" spans="1:19">
      <c r="A118" s="65">
        <f t="shared" si="2"/>
        <v>2005</v>
      </c>
      <c r="B118" s="41">
        <v>0.69173255237390985</v>
      </c>
      <c r="C118" s="42">
        <v>0.15283461771305354</v>
      </c>
      <c r="D118" s="42">
        <v>0.37970312013357416</v>
      </c>
      <c r="E118" s="42">
        <v>0.1591948145272824</v>
      </c>
      <c r="F118" s="119">
        <v>0.1484596430196701</v>
      </c>
      <c r="G118" s="119">
        <v>4.3749746933834099E-3</v>
      </c>
      <c r="H118" s="42">
        <v>8.3586510129616348E-2</v>
      </c>
      <c r="I118" s="41">
        <v>8.7961484822999772E-2</v>
      </c>
      <c r="J118" s="119">
        <v>8.7961484822999772E-2</v>
      </c>
      <c r="K118" s="42">
        <v>1</v>
      </c>
      <c r="L118" s="42">
        <v>0.22094466595297679</v>
      </c>
      <c r="M118" s="42">
        <v>0.54891607866435788</v>
      </c>
      <c r="N118" s="42">
        <v>0.23013925538266569</v>
      </c>
      <c r="O118" s="119">
        <v>0.2146200038008643</v>
      </c>
      <c r="P118" s="119">
        <v>6.3246621521124485E-3</v>
      </c>
      <c r="Q118" s="42">
        <v>0.12083645600132811</v>
      </c>
      <c r="R118" s="47">
        <v>0.12716111815344058</v>
      </c>
      <c r="S118" s="64"/>
    </row>
    <row r="119" spans="1:19">
      <c r="A119" s="65">
        <f t="shared" si="2"/>
        <v>2006</v>
      </c>
      <c r="B119" s="41">
        <v>0.68488547294186741</v>
      </c>
      <c r="C119" s="42">
        <v>0.14913032917348598</v>
      </c>
      <c r="D119" s="42">
        <v>0.37692515181205172</v>
      </c>
      <c r="E119" s="42">
        <v>0.15882999195632944</v>
      </c>
      <c r="F119" s="119">
        <v>0.15028946769930707</v>
      </c>
      <c r="G119" s="119">
        <v>-1.159138525821066E-3</v>
      </c>
      <c r="H119" s="42">
        <v>8.4089066651874184E-2</v>
      </c>
      <c r="I119" s="41">
        <v>8.2929928126053112E-2</v>
      </c>
      <c r="J119" s="119">
        <v>8.2929928126053112E-2</v>
      </c>
      <c r="K119" s="42">
        <v>1</v>
      </c>
      <c r="L119" s="42">
        <v>0.21774491512122357</v>
      </c>
      <c r="M119" s="42">
        <v>0.55034771024270923</v>
      </c>
      <c r="N119" s="42">
        <v>0.23190737463606681</v>
      </c>
      <c r="O119" s="119">
        <v>0.21943737111805192</v>
      </c>
      <c r="P119" s="119">
        <v>-1.6924559968283235E-3</v>
      </c>
      <c r="Q119" s="42">
        <v>0.1227782891797613</v>
      </c>
      <c r="R119" s="47">
        <v>0.12108583318293298</v>
      </c>
      <c r="S119" s="64"/>
    </row>
    <row r="120" spans="1:19">
      <c r="A120" s="65">
        <f t="shared" si="2"/>
        <v>2007</v>
      </c>
      <c r="B120" s="41">
        <v>0.69111094964276665</v>
      </c>
      <c r="C120" s="42">
        <v>0.15518145612745926</v>
      </c>
      <c r="D120" s="42">
        <v>0.37742653624358341</v>
      </c>
      <c r="E120" s="42">
        <v>0.15850295727172381</v>
      </c>
      <c r="F120" s="119">
        <v>0.15255571459139353</v>
      </c>
      <c r="G120" s="119">
        <v>2.6257415360657309E-3</v>
      </c>
      <c r="H120" s="42">
        <v>8.8141103566528184E-2</v>
      </c>
      <c r="I120" s="41">
        <v>9.0766845102593918E-2</v>
      </c>
      <c r="J120" s="119">
        <v>9.0766845102593918E-2</v>
      </c>
      <c r="K120" s="42">
        <v>1</v>
      </c>
      <c r="L120" s="42">
        <v>0.22453913688919577</v>
      </c>
      <c r="M120" s="42">
        <v>0.54611569450415187</v>
      </c>
      <c r="N120" s="42">
        <v>0.22934516860665216</v>
      </c>
      <c r="O120" s="119">
        <v>0.22073983152813476</v>
      </c>
      <c r="P120" s="119">
        <v>3.7993053610610125E-3</v>
      </c>
      <c r="Q120" s="42">
        <v>0.12753538865516179</v>
      </c>
      <c r="R120" s="47">
        <v>0.1313346940162228</v>
      </c>
      <c r="S120" s="64"/>
    </row>
    <row r="121" spans="1:19" ht="13" thickBot="1">
      <c r="A121" s="67">
        <v>2008</v>
      </c>
      <c r="B121" s="68">
        <v>0.69562807947396277</v>
      </c>
      <c r="C121" s="69">
        <v>0.15056545613949815</v>
      </c>
      <c r="D121" s="69">
        <v>0.3832643690669747</v>
      </c>
      <c r="E121" s="69">
        <v>0.16179825426748984</v>
      </c>
      <c r="F121" s="121">
        <v>0.15471464211041838</v>
      </c>
      <c r="G121" s="121">
        <v>-4.1491859709202224E-3</v>
      </c>
      <c r="H121" s="69">
        <v>8.5947131034466426E-2</v>
      </c>
      <c r="I121" s="68">
        <v>8.1797945063546207E-2</v>
      </c>
      <c r="J121" s="121">
        <v>8.1797945063546207E-2</v>
      </c>
      <c r="K121" s="69">
        <v>1</v>
      </c>
      <c r="L121" s="69">
        <v>0.21644533994854903</v>
      </c>
      <c r="M121" s="69">
        <v>0.55096161350588524</v>
      </c>
      <c r="N121" s="69">
        <v>0.23259304654556562</v>
      </c>
      <c r="O121" s="121">
        <v>0.22241000137230563</v>
      </c>
      <c r="P121" s="121">
        <v>-5.9646614237565806E-3</v>
      </c>
      <c r="Q121" s="69">
        <v>0.12355328022333435</v>
      </c>
      <c r="R121" s="74">
        <v>0.11758861879957778</v>
      </c>
      <c r="S121" s="64"/>
    </row>
    <row r="122" spans="1:19" ht="14" thickTop="1" thickBot="1">
      <c r="A122" s="67">
        <v>2009</v>
      </c>
      <c r="B122" s="68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121">
        <f>-0.01+22.2410001372306%</f>
        <v>0.21241000137230598</v>
      </c>
      <c r="P122" s="121"/>
      <c r="Q122" s="69"/>
      <c r="R122" s="74"/>
      <c r="S122" s="64"/>
    </row>
    <row r="123" spans="1:19" ht="14" thickTop="1" thickBot="1">
      <c r="A123" s="67">
        <v>2010</v>
      </c>
      <c r="B123" s="68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121">
        <f>0.004+22.2410001372306%</f>
        <v>0.22641000137230599</v>
      </c>
      <c r="P123" s="121"/>
      <c r="Q123" s="69"/>
      <c r="R123" s="74"/>
      <c r="S123" s="64"/>
    </row>
    <row r="124" spans="1:19" ht="13" thickTop="1">
      <c r="B124" s="64"/>
      <c r="C124" s="64"/>
      <c r="D124" s="64"/>
      <c r="E124" s="64"/>
      <c r="F124" s="64"/>
      <c r="G124" s="128"/>
      <c r="H124" s="64"/>
      <c r="I124" s="64"/>
      <c r="K124" s="64"/>
      <c r="L124" s="64"/>
      <c r="M124" s="64"/>
      <c r="N124" s="64"/>
      <c r="O124" s="64"/>
      <c r="P124" s="64"/>
      <c r="Q124" s="64"/>
      <c r="R124" s="64"/>
      <c r="S124" s="64"/>
    </row>
    <row r="125" spans="1:19">
      <c r="A125" s="1" t="s">
        <v>92</v>
      </c>
      <c r="B125" s="75"/>
      <c r="C125" s="75"/>
      <c r="D125" s="75"/>
      <c r="E125" s="75"/>
      <c r="F125" s="75"/>
      <c r="G125" s="129"/>
      <c r="H125" s="75"/>
      <c r="I125" s="75"/>
      <c r="K125" s="75"/>
      <c r="L125" s="75"/>
      <c r="M125" s="75"/>
      <c r="N125" s="75"/>
      <c r="O125" s="75"/>
      <c r="P125" s="130"/>
      <c r="Q125" s="75"/>
      <c r="R125" s="75"/>
      <c r="S125" s="64"/>
    </row>
    <row r="126" spans="1:19">
      <c r="B126" s="75"/>
      <c r="C126" s="75"/>
      <c r="D126" s="75"/>
      <c r="E126" s="75"/>
      <c r="F126" s="75"/>
      <c r="G126" s="75"/>
      <c r="H126" s="75"/>
      <c r="I126" s="75"/>
      <c r="K126" s="75"/>
      <c r="L126" s="75"/>
      <c r="M126" s="75"/>
      <c r="N126" s="75"/>
      <c r="O126" s="75"/>
      <c r="P126" s="75"/>
      <c r="Q126" s="75"/>
      <c r="R126" s="75"/>
      <c r="S126" s="64"/>
    </row>
    <row r="127" spans="1:19">
      <c r="B127" s="75"/>
      <c r="C127" s="75"/>
      <c r="D127" s="75"/>
      <c r="E127" s="75"/>
      <c r="F127" s="75"/>
      <c r="G127" s="75"/>
      <c r="H127" s="75"/>
      <c r="I127" s="75"/>
      <c r="K127" s="75"/>
      <c r="L127" s="75"/>
      <c r="M127" s="75"/>
      <c r="N127" s="75"/>
      <c r="O127" s="75"/>
      <c r="P127" s="75"/>
      <c r="Q127" s="75"/>
      <c r="R127" s="75"/>
      <c r="S127" s="64"/>
    </row>
    <row r="128" spans="1:19">
      <c r="B128" s="75"/>
      <c r="C128" s="75"/>
      <c r="D128" s="75"/>
      <c r="E128" s="75"/>
      <c r="F128" s="75"/>
      <c r="G128" s="75"/>
      <c r="H128" s="75"/>
      <c r="I128" s="75"/>
      <c r="K128" s="75"/>
      <c r="L128" s="75"/>
      <c r="M128" s="75"/>
      <c r="N128" s="75"/>
      <c r="O128" s="75"/>
      <c r="P128" s="75"/>
      <c r="Q128" s="75"/>
      <c r="R128" s="75"/>
      <c r="S128" s="64"/>
    </row>
    <row r="129" spans="2:19">
      <c r="B129" s="75"/>
      <c r="C129" s="75"/>
      <c r="D129" s="75"/>
      <c r="E129" s="75"/>
      <c r="F129" s="75"/>
      <c r="G129" s="75"/>
      <c r="H129" s="75"/>
      <c r="I129" s="75"/>
      <c r="K129" s="75"/>
      <c r="L129" s="75"/>
      <c r="M129" s="75"/>
      <c r="N129" s="75"/>
      <c r="O129" s="75"/>
      <c r="P129" s="75"/>
      <c r="Q129" s="75"/>
      <c r="R129" s="75"/>
      <c r="S129" s="64"/>
    </row>
    <row r="130" spans="2:19">
      <c r="B130" s="75"/>
      <c r="C130" s="75"/>
      <c r="D130" s="75"/>
      <c r="E130" s="75"/>
      <c r="F130" s="75"/>
      <c r="G130" s="75"/>
      <c r="H130" s="75"/>
      <c r="I130" s="75"/>
      <c r="K130" s="75"/>
      <c r="L130" s="75"/>
      <c r="M130" s="75"/>
      <c r="N130" s="75"/>
      <c r="O130" s="75"/>
      <c r="P130" s="75"/>
      <c r="Q130" s="75"/>
      <c r="R130" s="75"/>
      <c r="S130" s="64"/>
    </row>
    <row r="131" spans="2:19">
      <c r="B131" s="75"/>
      <c r="C131" s="75"/>
      <c r="D131" s="75"/>
      <c r="E131" s="75"/>
      <c r="F131" s="75"/>
      <c r="G131" s="75"/>
      <c r="H131" s="75"/>
      <c r="I131" s="75"/>
      <c r="K131" s="75"/>
      <c r="L131" s="75"/>
      <c r="M131" s="75"/>
      <c r="N131" s="75"/>
      <c r="O131" s="75"/>
      <c r="P131" s="75"/>
      <c r="Q131" s="75"/>
      <c r="R131" s="75"/>
      <c r="S131" s="64"/>
    </row>
    <row r="132" spans="2:19">
      <c r="B132" s="75"/>
      <c r="C132" s="75"/>
      <c r="D132" s="75"/>
      <c r="E132" s="75"/>
      <c r="F132" s="75"/>
      <c r="G132" s="75"/>
      <c r="H132" s="75"/>
      <c r="I132" s="75"/>
      <c r="K132" s="75"/>
      <c r="L132" s="75"/>
      <c r="M132" s="75"/>
      <c r="N132" s="75"/>
      <c r="O132" s="75"/>
      <c r="P132" s="75"/>
      <c r="Q132" s="75"/>
      <c r="R132" s="75"/>
      <c r="S132" s="64"/>
    </row>
    <row r="133" spans="2:19">
      <c r="B133" s="75"/>
      <c r="C133" s="75"/>
      <c r="D133" s="75"/>
      <c r="E133" s="75"/>
      <c r="F133" s="75"/>
      <c r="G133" s="75"/>
      <c r="H133" s="75"/>
      <c r="I133" s="75"/>
      <c r="K133" s="75"/>
      <c r="L133" s="75"/>
      <c r="M133" s="75"/>
      <c r="N133" s="75"/>
      <c r="O133" s="75"/>
      <c r="P133" s="75"/>
      <c r="Q133" s="75"/>
      <c r="R133" s="75"/>
      <c r="S133" s="64"/>
    </row>
    <row r="134" spans="2:19">
      <c r="B134" s="75"/>
      <c r="C134" s="75"/>
      <c r="D134" s="75"/>
      <c r="E134" s="75"/>
      <c r="F134" s="75"/>
      <c r="G134" s="75"/>
      <c r="H134" s="75"/>
      <c r="I134" s="75"/>
      <c r="K134" s="75"/>
      <c r="L134" s="75"/>
      <c r="M134" s="75"/>
      <c r="N134" s="75"/>
      <c r="O134" s="75"/>
      <c r="P134" s="75"/>
      <c r="Q134" s="75"/>
      <c r="R134" s="75"/>
      <c r="S134" s="64"/>
    </row>
    <row r="135" spans="2:19">
      <c r="B135" s="75"/>
      <c r="C135" s="75"/>
      <c r="D135" s="75"/>
      <c r="E135" s="75"/>
      <c r="F135" s="75"/>
      <c r="G135" s="75"/>
      <c r="H135" s="75"/>
      <c r="I135" s="75"/>
      <c r="K135" s="75"/>
      <c r="L135" s="75"/>
      <c r="M135" s="75"/>
      <c r="N135" s="75"/>
      <c r="O135" s="75"/>
      <c r="P135" s="75"/>
      <c r="Q135" s="75"/>
      <c r="R135" s="75"/>
      <c r="S135" s="64"/>
    </row>
    <row r="136" spans="2:19">
      <c r="B136" s="75"/>
      <c r="C136" s="75"/>
      <c r="D136" s="75"/>
      <c r="E136" s="75"/>
      <c r="F136" s="75"/>
      <c r="G136" s="75"/>
      <c r="H136" s="75"/>
      <c r="I136" s="75"/>
      <c r="K136" s="75"/>
      <c r="L136" s="75"/>
      <c r="M136" s="75"/>
      <c r="N136" s="75"/>
      <c r="O136" s="75"/>
      <c r="P136" s="75"/>
      <c r="Q136" s="75"/>
      <c r="R136" s="75"/>
      <c r="S136" s="64"/>
    </row>
    <row r="137" spans="2:19"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</row>
    <row r="138" spans="2:19"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</row>
    <row r="139" spans="2:19"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</row>
    <row r="140" spans="2:19"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</row>
    <row r="141" spans="2:19"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</row>
    <row r="142" spans="2:19"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</row>
    <row r="143" spans="2:19"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</row>
    <row r="144" spans="2:19"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</row>
    <row r="145" spans="2:19"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</row>
    <row r="146" spans="2:19"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</row>
    <row r="147" spans="2:19"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</row>
    <row r="148" spans="2:19"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</row>
    <row r="149" spans="2:19"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</row>
    <row r="150" spans="2:19"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</row>
    <row r="151" spans="2:19"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</row>
    <row r="152" spans="2:19"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</row>
    <row r="153" spans="2:19"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</row>
    <row r="154" spans="2:19"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</row>
    <row r="155" spans="2:19"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</row>
    <row r="156" spans="2:19"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</row>
    <row r="157" spans="2:19"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</row>
    <row r="158" spans="2:19"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</row>
    <row r="159" spans="2:19"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</row>
    <row r="160" spans="2:19"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</row>
    <row r="161" spans="2:19"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</row>
    <row r="162" spans="2:19"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</row>
    <row r="163" spans="2:19"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</row>
    <row r="164" spans="2:19"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</row>
    <row r="165" spans="2:19"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</row>
    <row r="166" spans="2:19"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</row>
    <row r="167" spans="2:19"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</row>
    <row r="168" spans="2:19"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</row>
    <row r="169" spans="2:19"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</row>
    <row r="170" spans="2:19"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</row>
    <row r="171" spans="2:19"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</row>
    <row r="172" spans="2:19"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</row>
    <row r="173" spans="2:19"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</row>
    <row r="174" spans="2:19"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</row>
    <row r="175" spans="2:19"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</row>
    <row r="176" spans="2:19"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</row>
    <row r="177" spans="2:19"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</row>
    <row r="178" spans="2:19"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</row>
    <row r="179" spans="2:19"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</row>
    <row r="180" spans="2:19"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</row>
    <row r="181" spans="2:19"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</row>
    <row r="182" spans="2:19"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</row>
    <row r="183" spans="2:19"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</row>
    <row r="184" spans="2:19"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</row>
    <row r="185" spans="2:19"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</row>
    <row r="186" spans="2:19"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</row>
    <row r="187" spans="2:19"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</row>
    <row r="188" spans="2:19"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</row>
    <row r="189" spans="2:19"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</row>
    <row r="190" spans="2:19"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</row>
    <row r="191" spans="2:19"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</row>
    <row r="192" spans="2:19"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</row>
    <row r="193" spans="2:19"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</row>
    <row r="194" spans="2:19"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</row>
    <row r="195" spans="2:19"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</row>
    <row r="196" spans="2:19"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</row>
    <row r="197" spans="2:19"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</row>
    <row r="198" spans="2:19"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</row>
    <row r="199" spans="2:19"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</row>
    <row r="200" spans="2:19"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</row>
    <row r="201" spans="2:19"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</row>
    <row r="202" spans="2:19"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</row>
    <row r="203" spans="2:19"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</row>
    <row r="204" spans="2:19"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</row>
    <row r="205" spans="2:19"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</row>
    <row r="206" spans="2:19"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</row>
    <row r="207" spans="2:19"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</row>
    <row r="208" spans="2:19"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</row>
    <row r="209" spans="2:19"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</row>
    <row r="210" spans="2:19"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</row>
    <row r="211" spans="2:19"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</row>
    <row r="212" spans="2:19"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</row>
    <row r="213" spans="2:19"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</row>
    <row r="214" spans="2:19"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</row>
    <row r="215" spans="2:19"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</row>
    <row r="216" spans="2:19"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</row>
    <row r="217" spans="2:19"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</row>
    <row r="218" spans="2:19"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</row>
    <row r="219" spans="2:19"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</row>
    <row r="220" spans="2:19"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</row>
    <row r="221" spans="2:19"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</row>
    <row r="222" spans="2:19"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</row>
    <row r="223" spans="2:19"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</row>
    <row r="224" spans="2:19"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</row>
    <row r="225" spans="2:19"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</row>
    <row r="226" spans="2:19"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</row>
    <row r="227" spans="2:19"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</row>
    <row r="228" spans="2:19"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</row>
    <row r="229" spans="2:19"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</row>
    <row r="230" spans="2:19"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</row>
    <row r="231" spans="2:19"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</row>
    <row r="232" spans="2:19"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</row>
    <row r="233" spans="2:19"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</row>
    <row r="234" spans="2:19"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</row>
    <row r="235" spans="2:19"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</row>
    <row r="236" spans="2:19"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</row>
    <row r="237" spans="2:19"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</row>
    <row r="238" spans="2:19"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</row>
    <row r="239" spans="2:19"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</row>
    <row r="240" spans="2:19"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</row>
    <row r="241" spans="2:19"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</row>
    <row r="242" spans="2:19"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</row>
    <row r="243" spans="2:19"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</row>
    <row r="244" spans="2:19"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</row>
    <row r="245" spans="2:19"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</row>
    <row r="246" spans="2:19"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</row>
    <row r="247" spans="2:19"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</row>
    <row r="248" spans="2:19"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</row>
    <row r="249" spans="2:19"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</row>
    <row r="250" spans="2:19"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</row>
    <row r="251" spans="2:19"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</row>
    <row r="252" spans="2:19"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</row>
    <row r="253" spans="2:19"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</row>
    <row r="254" spans="2:19"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</row>
    <row r="255" spans="2:19"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</row>
    <row r="256" spans="2:19"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</row>
    <row r="257" spans="2:19"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</row>
    <row r="258" spans="2:19"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</row>
    <row r="259" spans="2:19"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</row>
    <row r="260" spans="2:19"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</row>
    <row r="261" spans="2:19"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</row>
    <row r="262" spans="2:19"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</row>
    <row r="263" spans="2:19"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</row>
    <row r="264" spans="2:19"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</row>
    <row r="265" spans="2:19"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</row>
    <row r="266" spans="2:19"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</row>
    <row r="267" spans="2:19"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</row>
    <row r="268" spans="2:19"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</row>
    <row r="269" spans="2:19"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</row>
    <row r="270" spans="2:19"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</row>
    <row r="271" spans="2:19"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</row>
    <row r="272" spans="2:19"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</row>
    <row r="273" spans="2:19"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</row>
    <row r="274" spans="2:19"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</row>
    <row r="275" spans="2:19"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</row>
    <row r="276" spans="2:19"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</row>
    <row r="277" spans="2:19"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</row>
    <row r="278" spans="2:19"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</row>
    <row r="279" spans="2:19"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</row>
    <row r="280" spans="2:19"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</row>
    <row r="281" spans="2:19"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</row>
    <row r="282" spans="2:19"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</row>
    <row r="283" spans="2:19"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</row>
    <row r="284" spans="2:19"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</row>
    <row r="285" spans="2:19"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</row>
    <row r="286" spans="2:19"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</row>
    <row r="287" spans="2:19"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</row>
    <row r="288" spans="2:19"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</row>
    <row r="289" spans="2:19"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</row>
    <row r="290" spans="2:19"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</row>
    <row r="291" spans="2:19"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</row>
    <row r="292" spans="2:19"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</row>
    <row r="293" spans="2:19"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</row>
    <row r="294" spans="2:19"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</row>
    <row r="295" spans="2:19"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</row>
    <row r="296" spans="2:19"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</row>
    <row r="297" spans="2:19"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</row>
    <row r="298" spans="2:19"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</row>
    <row r="299" spans="2:19"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</row>
    <row r="300" spans="2:19"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</row>
    <row r="301" spans="2:19"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</row>
    <row r="302" spans="2:19"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</row>
    <row r="303" spans="2:19"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</row>
    <row r="304" spans="2:19"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</row>
    <row r="305" spans="2:19"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</row>
    <row r="306" spans="2:19"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</row>
    <row r="307" spans="2:19"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</row>
    <row r="308" spans="2:19"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</row>
    <row r="309" spans="2:19"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</row>
    <row r="310" spans="2:19"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</row>
    <row r="311" spans="2:19"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</row>
    <row r="312" spans="2:19"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</row>
    <row r="313" spans="2:19"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</row>
    <row r="314" spans="2:19"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</row>
    <row r="315" spans="2:19"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</row>
    <row r="316" spans="2:19"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</row>
    <row r="317" spans="2:19"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</row>
    <row r="318" spans="2:19"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</row>
    <row r="319" spans="2:19"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</row>
    <row r="320" spans="2:19"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</row>
    <row r="321" spans="2:19"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</row>
    <row r="322" spans="2:19"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</row>
    <row r="323" spans="2:19"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</row>
    <row r="324" spans="2:19"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</row>
    <row r="325" spans="2:19"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</row>
    <row r="326" spans="2:19"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</row>
    <row r="327" spans="2:19"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</row>
    <row r="328" spans="2:19"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</row>
    <row r="329" spans="2:19"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</row>
    <row r="330" spans="2:19"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</row>
    <row r="331" spans="2:19">
      <c r="S331" s="75"/>
    </row>
    <row r="332" spans="2:19">
      <c r="S332" s="75"/>
    </row>
    <row r="333" spans="2:19">
      <c r="S333" s="75"/>
    </row>
    <row r="334" spans="2:19">
      <c r="S334" s="75"/>
    </row>
    <row r="335" spans="2:19">
      <c r="S335" s="75"/>
    </row>
    <row r="336" spans="2:19">
      <c r="S336" s="75"/>
    </row>
    <row r="337" spans="19:19">
      <c r="S337" s="75"/>
    </row>
    <row r="338" spans="19:19">
      <c r="S338" s="75"/>
    </row>
    <row r="339" spans="19:19">
      <c r="S339" s="75"/>
    </row>
    <row r="340" spans="19:19">
      <c r="S340" s="75"/>
    </row>
    <row r="341" spans="19:19">
      <c r="S341" s="75"/>
    </row>
    <row r="342" spans="19:19">
      <c r="S342" s="75"/>
    </row>
  </sheetData>
  <mergeCells count="16">
    <mergeCell ref="A3:R3"/>
    <mergeCell ref="K6:R6"/>
    <mergeCell ref="D7:D8"/>
    <mergeCell ref="P7:P8"/>
    <mergeCell ref="F7:F8"/>
    <mergeCell ref="E7:E8"/>
    <mergeCell ref="K7:K8"/>
    <mergeCell ref="A7:A8"/>
    <mergeCell ref="B6:J6"/>
    <mergeCell ref="B7:B8"/>
    <mergeCell ref="O7:O8"/>
    <mergeCell ref="C7:C8"/>
    <mergeCell ref="L7:L8"/>
    <mergeCell ref="M7:M8"/>
    <mergeCell ref="N7:N8"/>
    <mergeCell ref="G7:G8"/>
  </mergeCells>
  <phoneticPr fontId="29" type="noConversion"/>
  <pageMargins left="0.78740157499999996" right="0.78740157499999996" top="0.984251969" bottom="0.984251969" header="0.4921259845" footer="0.492125984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  <pageSetUpPr fitToPage="1"/>
  </sheetPr>
  <dimension ref="A1:AG388"/>
  <sheetViews>
    <sheetView workbookViewId="0">
      <pane xSplit="1" ySplit="12" topLeftCell="B13" activePane="bottomRight" state="frozen"/>
      <selection activeCell="B2" sqref="B2:C2"/>
      <selection pane="topRight" activeCell="B2" sqref="B2:C2"/>
      <selection pane="bottomLeft" activeCell="B2" sqref="B2:C2"/>
      <selection pane="bottomRight" activeCell="D11" sqref="D11"/>
    </sheetView>
  </sheetViews>
  <sheetFormatPr baseColWidth="10" defaultColWidth="10.33203125" defaultRowHeight="12" x14ac:dyDescent="0"/>
  <cols>
    <col min="1" max="17" width="6.83203125" style="147" customWidth="1"/>
    <col min="18" max="19" width="10.33203125" style="147" customWidth="1"/>
    <col min="20" max="31" width="7.5" style="147" customWidth="1"/>
    <col min="32" max="16384" width="10.33203125" style="147"/>
  </cols>
  <sheetData>
    <row r="1" spans="1:20">
      <c r="C1" s="206"/>
    </row>
    <row r="2" spans="1:20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</row>
    <row r="3" spans="1:20" ht="13" thickBot="1"/>
    <row r="4" spans="1:20" ht="19.75" customHeight="1" thickTop="1">
      <c r="A4" s="324" t="s">
        <v>106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6"/>
    </row>
    <row r="5" spans="1:20">
      <c r="A5" s="149"/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1"/>
    </row>
    <row r="6" spans="1:20">
      <c r="A6" s="149"/>
      <c r="B6" s="152" t="s">
        <v>1</v>
      </c>
      <c r="C6" s="152" t="s">
        <v>2</v>
      </c>
      <c r="D6" s="152" t="s">
        <v>3</v>
      </c>
      <c r="E6" s="152" t="s">
        <v>4</v>
      </c>
      <c r="F6" s="152" t="s">
        <v>5</v>
      </c>
      <c r="G6" s="152" t="s">
        <v>6</v>
      </c>
      <c r="H6" s="152" t="s">
        <v>7</v>
      </c>
      <c r="I6" s="152" t="s">
        <v>8</v>
      </c>
      <c r="J6" s="152" t="s">
        <v>9</v>
      </c>
      <c r="K6" s="152" t="s">
        <v>10</v>
      </c>
      <c r="L6" s="152" t="s">
        <v>11</v>
      </c>
      <c r="M6" s="152" t="s">
        <v>12</v>
      </c>
      <c r="N6" s="152" t="s">
        <v>13</v>
      </c>
      <c r="O6" s="152" t="s">
        <v>14</v>
      </c>
      <c r="P6" s="152" t="s">
        <v>44</v>
      </c>
      <c r="Q6" s="153" t="s">
        <v>45</v>
      </c>
      <c r="T6" s="147" t="s">
        <v>107</v>
      </c>
    </row>
    <row r="7" spans="1:20" ht="12" customHeight="1">
      <c r="A7" s="149"/>
      <c r="B7" s="315" t="s">
        <v>60</v>
      </c>
      <c r="C7" s="316"/>
      <c r="D7" s="316"/>
      <c r="E7" s="316"/>
      <c r="F7" s="316"/>
      <c r="G7" s="316"/>
      <c r="H7" s="316"/>
      <c r="I7" s="316"/>
      <c r="J7" s="316"/>
      <c r="K7" s="316"/>
      <c r="L7" s="316"/>
      <c r="M7" s="329"/>
      <c r="N7" s="315" t="s">
        <v>61</v>
      </c>
      <c r="O7" s="316"/>
      <c r="P7" s="316"/>
      <c r="Q7" s="317"/>
      <c r="T7" s="147" t="s">
        <v>108</v>
      </c>
    </row>
    <row r="8" spans="1:20">
      <c r="A8" s="149"/>
      <c r="B8" s="318"/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30"/>
      <c r="N8" s="318"/>
      <c r="O8" s="319"/>
      <c r="P8" s="319"/>
      <c r="Q8" s="320"/>
      <c r="T8" s="147" t="s">
        <v>109</v>
      </c>
    </row>
    <row r="9" spans="1:20">
      <c r="A9" s="149"/>
      <c r="B9" s="318"/>
      <c r="C9" s="319"/>
      <c r="D9" s="319"/>
      <c r="E9" s="319"/>
      <c r="F9" s="319"/>
      <c r="G9" s="319"/>
      <c r="H9" s="319"/>
      <c r="I9" s="319"/>
      <c r="J9" s="319"/>
      <c r="K9" s="319"/>
      <c r="L9" s="319"/>
      <c r="M9" s="330"/>
      <c r="N9" s="318"/>
      <c r="O9" s="319"/>
      <c r="P9" s="319"/>
      <c r="Q9" s="320"/>
      <c r="T9" s="147" t="s">
        <v>110</v>
      </c>
    </row>
    <row r="10" spans="1:20">
      <c r="A10" s="149"/>
      <c r="B10" s="321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31"/>
      <c r="N10" s="321"/>
      <c r="O10" s="322"/>
      <c r="P10" s="322"/>
      <c r="Q10" s="323"/>
    </row>
    <row r="11" spans="1:20" ht="79.75" customHeight="1">
      <c r="A11" s="332"/>
      <c r="B11" s="154" t="s">
        <v>46</v>
      </c>
      <c r="C11" s="155" t="s">
        <v>47</v>
      </c>
      <c r="D11" s="155" t="s">
        <v>48</v>
      </c>
      <c r="E11" s="155" t="s">
        <v>111</v>
      </c>
      <c r="F11" s="155" t="s">
        <v>50</v>
      </c>
      <c r="G11" s="156" t="s">
        <v>51</v>
      </c>
      <c r="H11" s="327" t="s">
        <v>52</v>
      </c>
      <c r="I11" s="154" t="s">
        <v>53</v>
      </c>
      <c r="J11" s="157" t="s">
        <v>54</v>
      </c>
      <c r="K11" s="157" t="s">
        <v>55</v>
      </c>
      <c r="L11" s="155" t="s">
        <v>56</v>
      </c>
      <c r="M11" s="158" t="s">
        <v>57</v>
      </c>
      <c r="N11" s="159" t="s">
        <v>58</v>
      </c>
      <c r="O11" s="160" t="s">
        <v>59</v>
      </c>
      <c r="P11" s="154" t="s">
        <v>114</v>
      </c>
      <c r="Q11" s="161" t="s">
        <v>59</v>
      </c>
    </row>
    <row r="12" spans="1:20" ht="30" customHeight="1">
      <c r="A12" s="333"/>
      <c r="B12" s="162" t="s">
        <v>63</v>
      </c>
      <c r="C12" s="163" t="s">
        <v>64</v>
      </c>
      <c r="D12" s="163" t="s">
        <v>38</v>
      </c>
      <c r="E12" s="163" t="s">
        <v>65</v>
      </c>
      <c r="F12" s="163" t="s">
        <v>66</v>
      </c>
      <c r="G12" s="164" t="s">
        <v>67</v>
      </c>
      <c r="H12" s="328"/>
      <c r="I12" s="162" t="s">
        <v>68</v>
      </c>
      <c r="J12" s="163" t="s">
        <v>69</v>
      </c>
      <c r="K12" s="163" t="s">
        <v>41</v>
      </c>
      <c r="L12" s="163" t="s">
        <v>70</v>
      </c>
      <c r="M12" s="165" t="s">
        <v>71</v>
      </c>
      <c r="N12" s="166" t="s">
        <v>72</v>
      </c>
      <c r="O12" s="167" t="s">
        <v>68</v>
      </c>
      <c r="P12" s="168" t="s">
        <v>73</v>
      </c>
      <c r="Q12" s="161" t="s">
        <v>68</v>
      </c>
    </row>
    <row r="13" spans="1:20" ht="12" customHeight="1">
      <c r="A13" s="169">
        <v>1855</v>
      </c>
      <c r="B13" s="170">
        <f t="shared" ref="B13:B44" si="0">C13+D13+E13+F13+G13</f>
        <v>0.26438908567539315</v>
      </c>
      <c r="C13" s="171">
        <v>3.5726947108915059E-2</v>
      </c>
      <c r="D13" s="171">
        <v>5.4921840741161562E-2</v>
      </c>
      <c r="E13" s="172">
        <v>0.12334461671066062</v>
      </c>
      <c r="F13" s="171">
        <v>1.9622179000995898E-2</v>
      </c>
      <c r="G13" s="173">
        <v>3.077350211366001E-2</v>
      </c>
      <c r="H13" s="174"/>
      <c r="I13" s="170">
        <f t="shared" ref="I13:I44" si="1">J13+K13+L13+M13</f>
        <v>0.69147240004167743</v>
      </c>
      <c r="J13" s="171">
        <v>0.14760311252268621</v>
      </c>
      <c r="K13" s="171">
        <v>3.4280564925108344E-2</v>
      </c>
      <c r="L13" s="172">
        <v>0.50958872259388288</v>
      </c>
      <c r="M13" s="175">
        <v>0</v>
      </c>
      <c r="N13" s="176">
        <v>0.28579885412146699</v>
      </c>
      <c r="O13" s="177">
        <v>0.74746663268530233</v>
      </c>
      <c r="P13" s="178">
        <v>0.25253336731469772</v>
      </c>
      <c r="Q13" s="179">
        <f t="shared" ref="Q13:Q44" si="2">O13</f>
        <v>0.74746663268530233</v>
      </c>
      <c r="S13" s="180">
        <f t="shared" ref="S13:S44" si="3">1-P13-Q13</f>
        <v>0</v>
      </c>
    </row>
    <row r="14" spans="1:20" ht="12" customHeight="1">
      <c r="A14" s="169">
        <v>1856</v>
      </c>
      <c r="B14" s="170">
        <f t="shared" si="0"/>
        <v>0.27977246307143716</v>
      </c>
      <c r="C14" s="171">
        <v>4.711601398323411E-2</v>
      </c>
      <c r="D14" s="171">
        <v>5.0642859507657831E-2</v>
      </c>
      <c r="E14" s="171">
        <v>0.13046935353117672</v>
      </c>
      <c r="F14" s="171">
        <v>2.1592265442873841E-2</v>
      </c>
      <c r="G14" s="173">
        <v>2.9951970606494661E-2</v>
      </c>
      <c r="H14" s="174"/>
      <c r="I14" s="170">
        <f t="shared" si="1"/>
        <v>0.67526701785863052</v>
      </c>
      <c r="J14" s="171">
        <v>0.17009572926702751</v>
      </c>
      <c r="K14" s="171">
        <v>3.4157763470821369E-2</v>
      </c>
      <c r="L14" s="171">
        <v>0.47101352512078165</v>
      </c>
      <c r="M14" s="175">
        <v>0</v>
      </c>
      <c r="N14" s="176">
        <v>0.30242810539467724</v>
      </c>
      <c r="O14" s="177">
        <v>0.72994934027640102</v>
      </c>
      <c r="P14" s="178">
        <v>0.27005065972359887</v>
      </c>
      <c r="Q14" s="179">
        <f t="shared" si="2"/>
        <v>0.72994934027640102</v>
      </c>
      <c r="S14" s="180">
        <f t="shared" si="3"/>
        <v>0</v>
      </c>
    </row>
    <row r="15" spans="1:20" ht="12" customHeight="1">
      <c r="A15" s="169">
        <v>1857</v>
      </c>
      <c r="B15" s="170">
        <f t="shared" si="0"/>
        <v>0.30376151553757336</v>
      </c>
      <c r="C15" s="171">
        <v>4.7914335707129177E-2</v>
      </c>
      <c r="D15" s="171">
        <v>5.3112231385090053E-2</v>
      </c>
      <c r="E15" s="171">
        <v>0.14888633115754563</v>
      </c>
      <c r="F15" s="171">
        <v>2.3461194781809865E-2</v>
      </c>
      <c r="G15" s="173">
        <v>3.0387422505998608E-2</v>
      </c>
      <c r="H15" s="174"/>
      <c r="I15" s="170">
        <f t="shared" si="1"/>
        <v>0.65171323243564794</v>
      </c>
      <c r="J15" s="171">
        <v>0.15036559559723151</v>
      </c>
      <c r="K15" s="171">
        <v>3.4109981752655262E-2</v>
      </c>
      <c r="L15" s="171">
        <v>0.46723765508576115</v>
      </c>
      <c r="M15" s="175">
        <v>0</v>
      </c>
      <c r="N15" s="176">
        <v>0.32835982849960271</v>
      </c>
      <c r="O15" s="177">
        <v>0.70448833801338162</v>
      </c>
      <c r="P15" s="178">
        <v>0.29551166198661838</v>
      </c>
      <c r="Q15" s="179">
        <f t="shared" si="2"/>
        <v>0.70448833801338162</v>
      </c>
      <c r="S15" s="180">
        <f t="shared" si="3"/>
        <v>0</v>
      </c>
    </row>
    <row r="16" spans="1:20" ht="12" customHeight="1">
      <c r="A16" s="169">
        <v>1858</v>
      </c>
      <c r="B16" s="170">
        <f t="shared" si="0"/>
        <v>0.33900695734769909</v>
      </c>
      <c r="C16" s="171">
        <v>6.3434612764850934E-2</v>
      </c>
      <c r="D16" s="171">
        <v>5.6745251465537799E-2</v>
      </c>
      <c r="E16" s="171">
        <v>0.16415972188121267</v>
      </c>
      <c r="F16" s="171">
        <v>2.3817916027900968E-2</v>
      </c>
      <c r="G16" s="173">
        <v>3.0849455208196756E-2</v>
      </c>
      <c r="H16" s="174"/>
      <c r="I16" s="170">
        <f t="shared" si="1"/>
        <v>0.61692992982373784</v>
      </c>
      <c r="J16" s="171">
        <v>0.16243338749861644</v>
      </c>
      <c r="K16" s="171">
        <v>3.4142124543112225E-2</v>
      </c>
      <c r="L16" s="171">
        <v>0.42035441778200916</v>
      </c>
      <c r="M16" s="175">
        <v>0</v>
      </c>
      <c r="N16" s="176">
        <v>0.36645936982221383</v>
      </c>
      <c r="O16" s="177">
        <v>0.66688824051417073</v>
      </c>
      <c r="P16" s="178">
        <v>0.33311175948582927</v>
      </c>
      <c r="Q16" s="179">
        <f t="shared" si="2"/>
        <v>0.66688824051417073</v>
      </c>
      <c r="S16" s="180">
        <f t="shared" si="3"/>
        <v>0</v>
      </c>
    </row>
    <row r="17" spans="1:19" ht="12" customHeight="1">
      <c r="A17" s="181">
        <v>1859</v>
      </c>
      <c r="B17" s="182">
        <f t="shared" si="0"/>
        <v>0.27265868600808968</v>
      </c>
      <c r="C17" s="183">
        <v>4.7874414132953451E-2</v>
      </c>
      <c r="D17" s="183">
        <v>5.78909456401396E-2</v>
      </c>
      <c r="E17" s="183">
        <v>0.11339273067983187</v>
      </c>
      <c r="F17" s="183">
        <v>2.4271838507643279E-2</v>
      </c>
      <c r="G17" s="184">
        <v>2.9228757047521498E-2</v>
      </c>
      <c r="H17" s="185"/>
      <c r="I17" s="182">
        <f t="shared" si="1"/>
        <v>0.68165711090942227</v>
      </c>
      <c r="J17" s="183">
        <v>0.19225325642268382</v>
      </c>
      <c r="K17" s="183">
        <v>3.4043259006315954E-2</v>
      </c>
      <c r="L17" s="183">
        <v>0.45536059548042257</v>
      </c>
      <c r="M17" s="186">
        <v>0</v>
      </c>
      <c r="N17" s="187">
        <v>0.2947384129891264</v>
      </c>
      <c r="O17" s="188">
        <v>0.73685727021450942</v>
      </c>
      <c r="P17" s="189">
        <v>0.26314272978549047</v>
      </c>
      <c r="Q17" s="190">
        <f t="shared" si="2"/>
        <v>0.73685727021450942</v>
      </c>
      <c r="S17" s="180">
        <f t="shared" si="3"/>
        <v>0</v>
      </c>
    </row>
    <row r="18" spans="1:19" ht="12" customHeight="1">
      <c r="A18" s="169">
        <v>1860</v>
      </c>
      <c r="B18" s="170">
        <f t="shared" si="0"/>
        <v>0.27766274797754059</v>
      </c>
      <c r="C18" s="171">
        <v>5.0960081242709614E-2</v>
      </c>
      <c r="D18" s="171">
        <v>5.5415376384082921E-2</v>
      </c>
      <c r="E18" s="171">
        <v>0.11700502434788296</v>
      </c>
      <c r="F18" s="171">
        <v>2.6129093640452319E-2</v>
      </c>
      <c r="G18" s="173">
        <v>2.8153172362412757E-2</v>
      </c>
      <c r="H18" s="174"/>
      <c r="I18" s="170">
        <f t="shared" si="1"/>
        <v>0.67557707490548347</v>
      </c>
      <c r="J18" s="171">
        <v>0.19467025169614671</v>
      </c>
      <c r="K18" s="171">
        <v>3.3941336026666692E-2</v>
      </c>
      <c r="L18" s="171">
        <v>0.4469654871826701</v>
      </c>
      <c r="M18" s="175">
        <v>0</v>
      </c>
      <c r="N18" s="176">
        <v>0.30014782704007265</v>
      </c>
      <c r="O18" s="177">
        <v>0.73028518412333443</v>
      </c>
      <c r="P18" s="178">
        <v>0.2697148158766654</v>
      </c>
      <c r="Q18" s="179">
        <f t="shared" si="2"/>
        <v>0.73028518412333443</v>
      </c>
      <c r="S18" s="180">
        <f t="shared" si="3"/>
        <v>0</v>
      </c>
    </row>
    <row r="19" spans="1:19" ht="12" customHeight="1">
      <c r="A19" s="169">
        <v>1861</v>
      </c>
      <c r="B19" s="170">
        <f t="shared" si="0"/>
        <v>0.3255718433190482</v>
      </c>
      <c r="C19" s="171">
        <v>6.7375806184323234E-2</v>
      </c>
      <c r="D19" s="171">
        <v>5.5828672212835197E-2</v>
      </c>
      <c r="E19" s="171">
        <v>0.14926385258644689</v>
      </c>
      <c r="F19" s="171">
        <v>2.6187922415890724E-2</v>
      </c>
      <c r="G19" s="173">
        <v>2.6915589919552105E-2</v>
      </c>
      <c r="H19" s="174"/>
      <c r="I19" s="170">
        <f t="shared" si="1"/>
        <v>0.62643015933867519</v>
      </c>
      <c r="J19" s="171">
        <v>0.1842845604728236</v>
      </c>
      <c r="K19" s="171">
        <v>3.3882974250698084E-2</v>
      </c>
      <c r="L19" s="171">
        <v>0.40826262461515356</v>
      </c>
      <c r="M19" s="175">
        <v>0</v>
      </c>
      <c r="N19" s="176">
        <v>0.35193668270987277</v>
      </c>
      <c r="O19" s="177">
        <v>0.67715853428708261</v>
      </c>
      <c r="P19" s="178">
        <v>0.32284146571291739</v>
      </c>
      <c r="Q19" s="179">
        <f t="shared" si="2"/>
        <v>0.67715853428708261</v>
      </c>
      <c r="S19" s="180">
        <f t="shared" si="3"/>
        <v>0</v>
      </c>
    </row>
    <row r="20" spans="1:19" ht="12" customHeight="1">
      <c r="A20" s="169">
        <v>1862</v>
      </c>
      <c r="B20" s="170">
        <f t="shared" si="0"/>
        <v>0.35641800516006028</v>
      </c>
      <c r="C20" s="171">
        <v>7.7816545597433118E-2</v>
      </c>
      <c r="D20" s="171">
        <v>5.6401283432156564E-2</v>
      </c>
      <c r="E20" s="171">
        <v>0.16942398163816214</v>
      </c>
      <c r="F20" s="171">
        <v>2.6778343337696495E-2</v>
      </c>
      <c r="G20" s="173">
        <v>2.5997851154611951E-2</v>
      </c>
      <c r="H20" s="174"/>
      <c r="I20" s="170">
        <f t="shared" si="1"/>
        <v>0.5946662109293479</v>
      </c>
      <c r="J20" s="171">
        <v>0.17650406256476958</v>
      </c>
      <c r="K20" s="171">
        <v>3.3873423833725276E-2</v>
      </c>
      <c r="L20" s="171">
        <v>0.38428872453085305</v>
      </c>
      <c r="M20" s="175">
        <v>0</v>
      </c>
      <c r="N20" s="176">
        <v>0.38528078963220047</v>
      </c>
      <c r="O20" s="177">
        <v>0.64282237147799959</v>
      </c>
      <c r="P20" s="178">
        <v>0.35717762852200036</v>
      </c>
      <c r="Q20" s="179">
        <f t="shared" si="2"/>
        <v>0.64282237147799959</v>
      </c>
      <c r="S20" s="180">
        <f t="shared" si="3"/>
        <v>0</v>
      </c>
    </row>
    <row r="21" spans="1:19" ht="12" customHeight="1">
      <c r="A21" s="169">
        <v>1863</v>
      </c>
      <c r="B21" s="170">
        <f t="shared" si="0"/>
        <v>0.3328095841869983</v>
      </c>
      <c r="C21" s="171">
        <v>8.062639512784936E-2</v>
      </c>
      <c r="D21" s="171">
        <v>5.4907564268011813E-2</v>
      </c>
      <c r="E21" s="171">
        <v>0.14664798214890817</v>
      </c>
      <c r="F21" s="171">
        <v>2.5740360690360613E-2</v>
      </c>
      <c r="G21" s="173">
        <v>2.4887281951868363E-2</v>
      </c>
      <c r="H21" s="174"/>
      <c r="I21" s="170">
        <f t="shared" si="1"/>
        <v>0.61716424900652345</v>
      </c>
      <c r="J21" s="171">
        <v>0.20690469241196585</v>
      </c>
      <c r="K21" s="171">
        <v>3.3929254449190545E-2</v>
      </c>
      <c r="L21" s="171">
        <v>0.37633030214536711</v>
      </c>
      <c r="M21" s="175">
        <v>0</v>
      </c>
      <c r="N21" s="176">
        <v>0.35976048267083816</v>
      </c>
      <c r="O21" s="177">
        <v>0.66714216975499652</v>
      </c>
      <c r="P21" s="178">
        <v>0.33285783024500343</v>
      </c>
      <c r="Q21" s="179">
        <f t="shared" si="2"/>
        <v>0.66714216975499652</v>
      </c>
      <c r="S21" s="180">
        <f t="shared" si="3"/>
        <v>0</v>
      </c>
    </row>
    <row r="22" spans="1:19" ht="12" customHeight="1">
      <c r="A22" s="169">
        <v>1864</v>
      </c>
      <c r="B22" s="170">
        <f t="shared" si="0"/>
        <v>0.33494263620584441</v>
      </c>
      <c r="C22" s="171">
        <v>9.0062959683643501E-2</v>
      </c>
      <c r="D22" s="171">
        <v>5.5845217295132019E-2</v>
      </c>
      <c r="E22" s="171">
        <v>0.13790085038017377</v>
      </c>
      <c r="F22" s="171">
        <v>2.7211236318048108E-2</v>
      </c>
      <c r="G22" s="173">
        <v>2.392237252884697E-2</v>
      </c>
      <c r="H22" s="174"/>
      <c r="I22" s="170">
        <f t="shared" si="1"/>
        <v>0.61406619231900117</v>
      </c>
      <c r="J22" s="171">
        <v>0.22920744119178346</v>
      </c>
      <c r="K22" s="171">
        <v>3.3905360689717119E-2</v>
      </c>
      <c r="L22" s="171">
        <v>0.35095339043750057</v>
      </c>
      <c r="M22" s="175">
        <v>0</v>
      </c>
      <c r="N22" s="176">
        <v>0.36206630638130666</v>
      </c>
      <c r="O22" s="177">
        <v>0.66379330098165135</v>
      </c>
      <c r="P22" s="178">
        <v>0.33620669901834849</v>
      </c>
      <c r="Q22" s="179">
        <f t="shared" si="2"/>
        <v>0.66379330098165135</v>
      </c>
      <c r="S22" s="180">
        <f t="shared" si="3"/>
        <v>0</v>
      </c>
    </row>
    <row r="23" spans="1:19" ht="12" customHeight="1">
      <c r="A23" s="169">
        <v>1865</v>
      </c>
      <c r="B23" s="170">
        <f t="shared" si="0"/>
        <v>0.31229304734949376</v>
      </c>
      <c r="C23" s="171">
        <v>8.1585962293835732E-2</v>
      </c>
      <c r="D23" s="171">
        <v>5.7598704156687344E-2</v>
      </c>
      <c r="E23" s="171">
        <v>0.12294732180101006</v>
      </c>
      <c r="F23" s="171">
        <v>2.7380228571546591E-2</v>
      </c>
      <c r="G23" s="173">
        <v>2.2780830526414005E-2</v>
      </c>
      <c r="H23" s="174"/>
      <c r="I23" s="170">
        <f t="shared" si="1"/>
        <v>0.6355741714613441</v>
      </c>
      <c r="J23" s="171">
        <v>0.24000437882790537</v>
      </c>
      <c r="K23" s="171">
        <v>3.3891205192968205E-2</v>
      </c>
      <c r="L23" s="171">
        <v>0.3616785874404706</v>
      </c>
      <c r="M23" s="175">
        <v>0</v>
      </c>
      <c r="N23" s="176">
        <v>0.33758257748083659</v>
      </c>
      <c r="O23" s="177">
        <v>0.68704304755798951</v>
      </c>
      <c r="P23" s="178">
        <v>0.31295695244201061</v>
      </c>
      <c r="Q23" s="179">
        <f t="shared" si="2"/>
        <v>0.68704304755798951</v>
      </c>
      <c r="S23" s="180">
        <f t="shared" si="3"/>
        <v>0</v>
      </c>
    </row>
    <row r="24" spans="1:19" ht="12" customHeight="1">
      <c r="A24" s="169">
        <v>1866</v>
      </c>
      <c r="B24" s="170">
        <f t="shared" si="0"/>
        <v>0.30630573801432193</v>
      </c>
      <c r="C24" s="171">
        <v>7.8985020569991918E-2</v>
      </c>
      <c r="D24" s="171">
        <v>5.5989700238354763E-2</v>
      </c>
      <c r="E24" s="171">
        <v>0.12023687582363644</v>
      </c>
      <c r="F24" s="171">
        <v>2.8951979280930122E-2</v>
      </c>
      <c r="G24" s="173">
        <v>2.214216210140868E-2</v>
      </c>
      <c r="H24" s="174"/>
      <c r="I24" s="170">
        <f t="shared" si="1"/>
        <v>0.64092264616554373</v>
      </c>
      <c r="J24" s="171">
        <v>0.24068535904126562</v>
      </c>
      <c r="K24" s="171">
        <v>3.3848123473080166E-2</v>
      </c>
      <c r="L24" s="171">
        <v>0.36638916365119795</v>
      </c>
      <c r="M24" s="175">
        <v>0</v>
      </c>
      <c r="N24" s="176">
        <v>0.33111047457405984</v>
      </c>
      <c r="O24" s="177">
        <v>0.69282476689095784</v>
      </c>
      <c r="P24" s="178">
        <v>0.30717523310904232</v>
      </c>
      <c r="Q24" s="179">
        <f t="shared" si="2"/>
        <v>0.69282476689095784</v>
      </c>
      <c r="S24" s="180">
        <f t="shared" si="3"/>
        <v>0</v>
      </c>
    </row>
    <row r="25" spans="1:19" ht="12" customHeight="1">
      <c r="A25" s="169">
        <v>1867</v>
      </c>
      <c r="B25" s="170">
        <f t="shared" si="0"/>
        <v>0.28136394708786516</v>
      </c>
      <c r="C25" s="171">
        <v>6.6455108271092383E-2</v>
      </c>
      <c r="D25" s="171">
        <v>5.6960815222591415E-2</v>
      </c>
      <c r="E25" s="171">
        <v>0.10433724092477048</v>
      </c>
      <c r="F25" s="171">
        <v>3.1625438221545073E-2</v>
      </c>
      <c r="G25" s="173">
        <v>2.1985344447865811E-2</v>
      </c>
      <c r="H25" s="174"/>
      <c r="I25" s="170">
        <f t="shared" si="1"/>
        <v>0.66570732084097828</v>
      </c>
      <c r="J25" s="171">
        <v>0.24588700773945768</v>
      </c>
      <c r="K25" s="171">
        <v>3.3767643348478288E-2</v>
      </c>
      <c r="L25" s="171">
        <v>0.38605266975304237</v>
      </c>
      <c r="M25" s="175">
        <v>0</v>
      </c>
      <c r="N25" s="176">
        <v>0.30414898761958165</v>
      </c>
      <c r="O25" s="177">
        <v>0.71961674471924542</v>
      </c>
      <c r="P25" s="178">
        <v>0.28038325528075431</v>
      </c>
      <c r="Q25" s="179">
        <f t="shared" si="2"/>
        <v>0.71961674471924542</v>
      </c>
      <c r="S25" s="180">
        <f t="shared" si="3"/>
        <v>0</v>
      </c>
    </row>
    <row r="26" spans="1:19" ht="12" customHeight="1">
      <c r="A26" s="169">
        <v>1868</v>
      </c>
      <c r="B26" s="170">
        <f t="shared" si="0"/>
        <v>0.31079337801952117</v>
      </c>
      <c r="C26" s="171">
        <v>7.7874267994981983E-2</v>
      </c>
      <c r="D26" s="171">
        <v>5.796043264933768E-2</v>
      </c>
      <c r="E26" s="171">
        <v>0.11856606629771432</v>
      </c>
      <c r="F26" s="171">
        <v>3.4990284473458207E-2</v>
      </c>
      <c r="G26" s="173">
        <v>2.1402326604029E-2</v>
      </c>
      <c r="H26" s="174"/>
      <c r="I26" s="170">
        <f t="shared" si="1"/>
        <v>0.63569451775241048</v>
      </c>
      <c r="J26" s="171">
        <v>0.23865840603253549</v>
      </c>
      <c r="K26" s="171">
        <v>3.3671047486028165E-2</v>
      </c>
      <c r="L26" s="171">
        <v>0.36336506423384679</v>
      </c>
      <c r="M26" s="175">
        <v>0</v>
      </c>
      <c r="N26" s="176">
        <v>0.33596176221738494</v>
      </c>
      <c r="O26" s="177">
        <v>0.68717374796388386</v>
      </c>
      <c r="P26" s="178">
        <v>0.31282625203611597</v>
      </c>
      <c r="Q26" s="179">
        <f t="shared" si="2"/>
        <v>0.68717374796388386</v>
      </c>
      <c r="S26" s="180">
        <f t="shared" si="3"/>
        <v>0</v>
      </c>
    </row>
    <row r="27" spans="1:19" ht="12" customHeight="1">
      <c r="A27" s="181">
        <v>1869</v>
      </c>
      <c r="B27" s="182">
        <f t="shared" si="0"/>
        <v>0.32677215062249265</v>
      </c>
      <c r="C27" s="183">
        <v>8.9680654122932885E-2</v>
      </c>
      <c r="D27" s="183">
        <v>5.6713648698356413E-2</v>
      </c>
      <c r="E27" s="183">
        <v>0.12356743759109386</v>
      </c>
      <c r="F27" s="183">
        <v>3.6021234239475876E-2</v>
      </c>
      <c r="G27" s="184">
        <v>2.0789175970633643E-2</v>
      </c>
      <c r="H27" s="185"/>
      <c r="I27" s="182">
        <f t="shared" si="1"/>
        <v>0.61910243783209684</v>
      </c>
      <c r="J27" s="183">
        <v>0.24621763743187969</v>
      </c>
      <c r="K27" s="183">
        <v>3.3631225091935529E-2</v>
      </c>
      <c r="L27" s="183">
        <v>0.33925357530828165</v>
      </c>
      <c r="M27" s="186">
        <v>0</v>
      </c>
      <c r="N27" s="187">
        <v>0.35323457295156524</v>
      </c>
      <c r="O27" s="188">
        <v>0.66923813680051336</v>
      </c>
      <c r="P27" s="189">
        <v>0.33076186319948686</v>
      </c>
      <c r="Q27" s="190">
        <f t="shared" si="2"/>
        <v>0.66923813680051336</v>
      </c>
      <c r="S27" s="180">
        <f t="shared" si="3"/>
        <v>0</v>
      </c>
    </row>
    <row r="28" spans="1:19" ht="12" customHeight="1">
      <c r="A28" s="169">
        <v>1870</v>
      </c>
      <c r="B28" s="170">
        <f t="shared" si="0"/>
        <v>0.3598793873703936</v>
      </c>
      <c r="C28" s="171">
        <v>0.1034977658575765</v>
      </c>
      <c r="D28" s="171">
        <v>5.733654953000724E-2</v>
      </c>
      <c r="E28" s="171">
        <v>0.14459002406570942</v>
      </c>
      <c r="F28" s="171">
        <v>3.5430224150397684E-2</v>
      </c>
      <c r="G28" s="173">
        <v>1.9024823766702729E-2</v>
      </c>
      <c r="H28" s="174"/>
      <c r="I28" s="170">
        <f t="shared" si="1"/>
        <v>0.58423581962118254</v>
      </c>
      <c r="J28" s="171">
        <v>0.22979644820218223</v>
      </c>
      <c r="K28" s="171">
        <v>3.3405639913232102E-2</v>
      </c>
      <c r="L28" s="171">
        <v>0.32103373150576819</v>
      </c>
      <c r="M28" s="175">
        <v>0</v>
      </c>
      <c r="N28" s="176">
        <v>0.38902078531597184</v>
      </c>
      <c r="O28" s="177">
        <v>0.63154458225425625</v>
      </c>
      <c r="P28" s="178">
        <v>0.3684554177457437</v>
      </c>
      <c r="Q28" s="179">
        <f t="shared" si="2"/>
        <v>0.63154458225425625</v>
      </c>
      <c r="S28" s="180">
        <f t="shared" si="3"/>
        <v>0</v>
      </c>
    </row>
    <row r="29" spans="1:19" ht="12" customHeight="1">
      <c r="A29" s="169">
        <v>1871</v>
      </c>
      <c r="B29" s="170">
        <f t="shared" si="0"/>
        <v>0.38182800690244806</v>
      </c>
      <c r="C29" s="171">
        <v>0.11539500217814444</v>
      </c>
      <c r="D29" s="171">
        <v>5.433661576697859E-2</v>
      </c>
      <c r="E29" s="171">
        <v>0.15776686482791394</v>
      </c>
      <c r="F29" s="171">
        <v>3.6715557982338866E-2</v>
      </c>
      <c r="G29" s="173">
        <v>1.7613966147072221E-2</v>
      </c>
      <c r="H29" s="174"/>
      <c r="I29" s="170">
        <f t="shared" si="1"/>
        <v>0.56517911697089551</v>
      </c>
      <c r="J29" s="171">
        <v>0.22539268360939521</v>
      </c>
      <c r="K29" s="171">
        <v>3.1631865338630411E-2</v>
      </c>
      <c r="L29" s="171">
        <v>0.30815456802286983</v>
      </c>
      <c r="M29" s="175">
        <v>0</v>
      </c>
      <c r="N29" s="176">
        <v>0.41083582736565138</v>
      </c>
      <c r="O29" s="177">
        <v>0.60811628778673921</v>
      </c>
      <c r="P29" s="178">
        <v>0.39188371221326079</v>
      </c>
      <c r="Q29" s="179">
        <f t="shared" si="2"/>
        <v>0.60811628778673921</v>
      </c>
      <c r="S29" s="180">
        <f t="shared" si="3"/>
        <v>0</v>
      </c>
    </row>
    <row r="30" spans="1:19" ht="12" customHeight="1">
      <c r="A30" s="169">
        <v>1872</v>
      </c>
      <c r="B30" s="170">
        <f t="shared" si="0"/>
        <v>0.33858309245687901</v>
      </c>
      <c r="C30" s="171">
        <v>0.1010952489209842</v>
      </c>
      <c r="D30" s="171">
        <v>5.2029223268958424E-2</v>
      </c>
      <c r="E30" s="171">
        <v>0.13000245834824639</v>
      </c>
      <c r="F30" s="171">
        <v>3.8910456679902117E-2</v>
      </c>
      <c r="G30" s="173">
        <v>1.6545705238787838E-2</v>
      </c>
      <c r="H30" s="174"/>
      <c r="I30" s="170">
        <f t="shared" si="1"/>
        <v>0.60898498503117326</v>
      </c>
      <c r="J30" s="171">
        <v>0.25317412671581285</v>
      </c>
      <c r="K30" s="171">
        <v>3.0244036783014822E-2</v>
      </c>
      <c r="L30" s="171">
        <v>0.32556682153234556</v>
      </c>
      <c r="M30" s="175">
        <v>0</v>
      </c>
      <c r="N30" s="176">
        <v>0.36366805197053792</v>
      </c>
      <c r="O30" s="177">
        <v>0.65410349222857189</v>
      </c>
      <c r="P30" s="178">
        <v>0.34589650777142816</v>
      </c>
      <c r="Q30" s="179">
        <f t="shared" si="2"/>
        <v>0.65410349222857189</v>
      </c>
      <c r="S30" s="180">
        <f t="shared" si="3"/>
        <v>0</v>
      </c>
    </row>
    <row r="31" spans="1:19" ht="12" customHeight="1">
      <c r="A31" s="169">
        <v>1873</v>
      </c>
      <c r="B31" s="170">
        <f t="shared" si="0"/>
        <v>0.31014499473429996</v>
      </c>
      <c r="C31" s="171">
        <v>8.6884173729257691E-2</v>
      </c>
      <c r="D31" s="171">
        <v>5.0366715876110545E-2</v>
      </c>
      <c r="E31" s="171">
        <v>0.11445875990737323</v>
      </c>
      <c r="F31" s="171">
        <v>4.3075521210848164E-2</v>
      </c>
      <c r="G31" s="173">
        <v>1.5359824010710352E-2</v>
      </c>
      <c r="H31" s="174"/>
      <c r="I31" s="170">
        <f t="shared" si="1"/>
        <v>0.63894479664433623</v>
      </c>
      <c r="J31" s="171">
        <v>0.26392329857873587</v>
      </c>
      <c r="K31" s="171">
        <v>2.7336388460730564E-2</v>
      </c>
      <c r="L31" s="171">
        <v>0.34768510960486976</v>
      </c>
      <c r="M31" s="175">
        <v>0</v>
      </c>
      <c r="N31" s="176">
        <v>0.33215705350933733</v>
      </c>
      <c r="O31" s="177">
        <v>0.68429291012844529</v>
      </c>
      <c r="P31" s="178">
        <v>0.31570708987155471</v>
      </c>
      <c r="Q31" s="179">
        <f t="shared" si="2"/>
        <v>0.68429291012844529</v>
      </c>
      <c r="S31" s="180">
        <f t="shared" si="3"/>
        <v>0</v>
      </c>
    </row>
    <row r="32" spans="1:19" ht="12" customHeight="1">
      <c r="A32" s="169">
        <v>1874</v>
      </c>
      <c r="B32" s="170">
        <f t="shared" si="0"/>
        <v>0.30911507074084327</v>
      </c>
      <c r="C32" s="171">
        <v>8.377118144059359E-2</v>
      </c>
      <c r="D32" s="171">
        <v>5.4082121193776873E-2</v>
      </c>
      <c r="E32" s="171">
        <v>0.10738137294465801</v>
      </c>
      <c r="F32" s="171">
        <v>4.830800895938011E-2</v>
      </c>
      <c r="G32" s="173">
        <v>1.5572386202434707E-2</v>
      </c>
      <c r="H32" s="174"/>
      <c r="I32" s="170">
        <f t="shared" si="1"/>
        <v>0.638656601132637</v>
      </c>
      <c r="J32" s="171">
        <v>0.26696126918692259</v>
      </c>
      <c r="K32" s="171">
        <v>2.9493310733095225E-2</v>
      </c>
      <c r="L32" s="171">
        <v>0.34220202121261917</v>
      </c>
      <c r="M32" s="175">
        <v>0</v>
      </c>
      <c r="N32" s="176">
        <v>0.33159762670095394</v>
      </c>
      <c r="O32" s="177">
        <v>0.68510737022599066</v>
      </c>
      <c r="P32" s="178">
        <v>0.31489262977400939</v>
      </c>
      <c r="Q32" s="179">
        <f t="shared" si="2"/>
        <v>0.68510737022599066</v>
      </c>
      <c r="S32" s="180">
        <f t="shared" si="3"/>
        <v>0</v>
      </c>
    </row>
    <row r="33" spans="1:19" ht="12" customHeight="1">
      <c r="A33" s="169">
        <v>1875</v>
      </c>
      <c r="B33" s="170">
        <f t="shared" si="0"/>
        <v>0.30436132796337473</v>
      </c>
      <c r="C33" s="171">
        <v>8.0892873247488201E-2</v>
      </c>
      <c r="D33" s="171">
        <v>5.631443913460734E-2</v>
      </c>
      <c r="E33" s="171">
        <v>0.10182534419336119</v>
      </c>
      <c r="F33" s="171">
        <v>4.9666312111179146E-2</v>
      </c>
      <c r="G33" s="173">
        <v>1.5662359276738789E-2</v>
      </c>
      <c r="H33" s="174"/>
      <c r="I33" s="170">
        <f t="shared" si="1"/>
        <v>0.64193945750292447</v>
      </c>
      <c r="J33" s="171">
        <v>0.27055109030272628</v>
      </c>
      <c r="K33" s="171">
        <v>3.0827366137973263E-2</v>
      </c>
      <c r="L33" s="171">
        <v>0.34056100106222487</v>
      </c>
      <c r="M33" s="175">
        <v>0</v>
      </c>
      <c r="N33" s="176">
        <v>0.32704573483985916</v>
      </c>
      <c r="O33" s="177">
        <v>0.68978395845022733</v>
      </c>
      <c r="P33" s="178">
        <v>0.31021604154977295</v>
      </c>
      <c r="Q33" s="179">
        <f t="shared" si="2"/>
        <v>0.68978395845022733</v>
      </c>
      <c r="S33" s="180">
        <f t="shared" si="3"/>
        <v>0</v>
      </c>
    </row>
    <row r="34" spans="1:19" ht="12" customHeight="1">
      <c r="A34" s="169">
        <v>1876</v>
      </c>
      <c r="B34" s="170">
        <f t="shared" si="0"/>
        <v>0.29034881645538779</v>
      </c>
      <c r="C34" s="171">
        <v>7.2343673051985871E-2</v>
      </c>
      <c r="D34" s="171">
        <v>6.1823965035814013E-2</v>
      </c>
      <c r="E34" s="171">
        <v>9.0746290202370516E-2</v>
      </c>
      <c r="F34" s="171">
        <v>4.9428536741878984E-2</v>
      </c>
      <c r="G34" s="173">
        <v>1.6006351423338377E-2</v>
      </c>
      <c r="H34" s="174"/>
      <c r="I34" s="170">
        <f t="shared" si="1"/>
        <v>0.65368264813328469</v>
      </c>
      <c r="J34" s="171">
        <v>0.27588292972369599</v>
      </c>
      <c r="K34" s="171">
        <v>3.1738323592153873E-2</v>
      </c>
      <c r="L34" s="171">
        <v>0.34606139481743486</v>
      </c>
      <c r="M34" s="175">
        <v>0</v>
      </c>
      <c r="N34" s="176">
        <v>0.31286741310809779</v>
      </c>
      <c r="O34" s="177">
        <v>0.70438034365652624</v>
      </c>
      <c r="P34" s="178">
        <v>0.29561965634347376</v>
      </c>
      <c r="Q34" s="179">
        <f t="shared" si="2"/>
        <v>0.70438034365652624</v>
      </c>
      <c r="S34" s="180">
        <f t="shared" si="3"/>
        <v>0</v>
      </c>
    </row>
    <row r="35" spans="1:19" ht="12" customHeight="1">
      <c r="A35" s="169">
        <v>1877</v>
      </c>
      <c r="B35" s="170">
        <f t="shared" si="0"/>
        <v>0.28193299734492905</v>
      </c>
      <c r="C35" s="171">
        <v>6.9643487913857563E-2</v>
      </c>
      <c r="D35" s="171">
        <v>6.3916462382609479E-2</v>
      </c>
      <c r="E35" s="171">
        <v>8.4117838823248775E-2</v>
      </c>
      <c r="F35" s="171">
        <v>4.8054600010983904E-2</v>
      </c>
      <c r="G35" s="173">
        <v>1.620060821422933E-2</v>
      </c>
      <c r="H35" s="174"/>
      <c r="I35" s="170">
        <f t="shared" si="1"/>
        <v>0.66087513085252481</v>
      </c>
      <c r="J35" s="171">
        <v>0.28461038109489112</v>
      </c>
      <c r="K35" s="171">
        <v>3.2502384007429108E-2</v>
      </c>
      <c r="L35" s="171">
        <v>0.34376236575020458</v>
      </c>
      <c r="M35" s="175">
        <v>0</v>
      </c>
      <c r="N35" s="176">
        <v>0.30426366208428052</v>
      </c>
      <c r="O35" s="177">
        <v>0.71322012459437989</v>
      </c>
      <c r="P35" s="178">
        <v>0.28677987540562005</v>
      </c>
      <c r="Q35" s="179">
        <f t="shared" si="2"/>
        <v>0.71322012459437989</v>
      </c>
      <c r="S35" s="180">
        <f t="shared" si="3"/>
        <v>0</v>
      </c>
    </row>
    <row r="36" spans="1:19" ht="12" customHeight="1">
      <c r="A36" s="169">
        <v>1878</v>
      </c>
      <c r="B36" s="170">
        <f t="shared" si="0"/>
        <v>0.28897380246576898</v>
      </c>
      <c r="C36" s="171">
        <v>7.0167679335523911E-2</v>
      </c>
      <c r="D36" s="171">
        <v>7.0070343811218364E-2</v>
      </c>
      <c r="E36" s="171">
        <v>8.249873548377662E-2</v>
      </c>
      <c r="F36" s="171">
        <v>4.9423985909670926E-2</v>
      </c>
      <c r="G36" s="173">
        <v>1.6813057925579213E-2</v>
      </c>
      <c r="H36" s="174"/>
      <c r="I36" s="170">
        <f t="shared" si="1"/>
        <v>0.65145673178122787</v>
      </c>
      <c r="J36" s="171">
        <v>0.28355900035330217</v>
      </c>
      <c r="K36" s="171">
        <v>3.4506928344206607E-2</v>
      </c>
      <c r="L36" s="171">
        <v>0.3333908030837191</v>
      </c>
      <c r="M36" s="175">
        <v>0</v>
      </c>
      <c r="N36" s="176">
        <v>0.31287173518705319</v>
      </c>
      <c r="O36" s="177">
        <v>0.70533175094937439</v>
      </c>
      <c r="P36" s="178">
        <v>0.29466824905062561</v>
      </c>
      <c r="Q36" s="179">
        <f t="shared" si="2"/>
        <v>0.70533175094937439</v>
      </c>
      <c r="S36" s="180">
        <f t="shared" si="3"/>
        <v>0</v>
      </c>
    </row>
    <row r="37" spans="1:19" ht="12" customHeight="1">
      <c r="A37" s="181">
        <v>1879</v>
      </c>
      <c r="B37" s="182">
        <f t="shared" si="0"/>
        <v>0.29847003418673779</v>
      </c>
      <c r="C37" s="183">
        <v>7.5130917084258605E-2</v>
      </c>
      <c r="D37" s="183">
        <v>7.3593600046231805E-2</v>
      </c>
      <c r="E37" s="183">
        <v>8.0981389744509108E-2</v>
      </c>
      <c r="F37" s="183">
        <v>5.148542680039743E-2</v>
      </c>
      <c r="G37" s="184">
        <v>1.7278700511340832E-2</v>
      </c>
      <c r="H37" s="185"/>
      <c r="I37" s="182">
        <f t="shared" si="1"/>
        <v>0.64341929136687837</v>
      </c>
      <c r="J37" s="183">
        <v>0.29133523352961527</v>
      </c>
      <c r="K37" s="183">
        <v>3.8062440527436674E-2</v>
      </c>
      <c r="L37" s="183">
        <v>0.31402161730982636</v>
      </c>
      <c r="M37" s="186">
        <v>0</v>
      </c>
      <c r="N37" s="187">
        <v>0.32280619117165249</v>
      </c>
      <c r="O37" s="188">
        <v>0.69588135150129804</v>
      </c>
      <c r="P37" s="189">
        <v>0.30411864849870213</v>
      </c>
      <c r="Q37" s="190">
        <f t="shared" si="2"/>
        <v>0.69588135150129804</v>
      </c>
      <c r="S37" s="180">
        <f t="shared" si="3"/>
        <v>0</v>
      </c>
    </row>
    <row r="38" spans="1:19" ht="12" customHeight="1">
      <c r="A38" s="169">
        <v>1880</v>
      </c>
      <c r="B38" s="170">
        <f t="shared" si="0"/>
        <v>0.31788375475160635</v>
      </c>
      <c r="C38" s="171">
        <v>8.491018987877387E-2</v>
      </c>
      <c r="D38" s="171">
        <v>7.2763152078505172E-2</v>
      </c>
      <c r="E38" s="171">
        <v>9.2393698891713436E-2</v>
      </c>
      <c r="F38" s="171">
        <v>5.1275898433306599E-2</v>
      </c>
      <c r="G38" s="173">
        <v>1.654081546930725E-2</v>
      </c>
      <c r="H38" s="174"/>
      <c r="I38" s="170">
        <f t="shared" si="1"/>
        <v>0.62616354913957784</v>
      </c>
      <c r="J38" s="171">
        <v>0.28208563821053267</v>
      </c>
      <c r="K38" s="171">
        <v>3.7130823003428917E-2</v>
      </c>
      <c r="L38" s="171">
        <v>0.3069470879256162</v>
      </c>
      <c r="M38" s="175">
        <v>0</v>
      </c>
      <c r="N38" s="176">
        <v>0.34272941345399704</v>
      </c>
      <c r="O38" s="177">
        <v>0.67510422509817203</v>
      </c>
      <c r="P38" s="178">
        <v>0.32489577490182808</v>
      </c>
      <c r="Q38" s="179">
        <f t="shared" si="2"/>
        <v>0.67510422509817203</v>
      </c>
      <c r="S38" s="180">
        <f t="shared" si="3"/>
        <v>0</v>
      </c>
    </row>
    <row r="39" spans="1:19" ht="12" customHeight="1">
      <c r="A39" s="169">
        <v>1881</v>
      </c>
      <c r="B39" s="170">
        <f t="shared" si="0"/>
        <v>0.32130665523042506</v>
      </c>
      <c r="C39" s="171">
        <v>8.8370479576618977E-2</v>
      </c>
      <c r="D39" s="171">
        <v>7.1383177991425795E-2</v>
      </c>
      <c r="E39" s="171">
        <v>9.5344746293770863E-2</v>
      </c>
      <c r="F39" s="171">
        <v>5.0321883378730656E-2</v>
      </c>
      <c r="G39" s="173">
        <v>1.5886367989878768E-2</v>
      </c>
      <c r="H39" s="174"/>
      <c r="I39" s="170">
        <f t="shared" si="1"/>
        <v>0.62208208416297728</v>
      </c>
      <c r="J39" s="171">
        <v>0.28175579639145604</v>
      </c>
      <c r="K39" s="171">
        <v>3.6334105625998744E-2</v>
      </c>
      <c r="L39" s="171">
        <v>0.30399218214552254</v>
      </c>
      <c r="M39" s="175">
        <v>0</v>
      </c>
      <c r="N39" s="176">
        <v>0.34642138407065681</v>
      </c>
      <c r="O39" s="177">
        <v>0.67070673169452333</v>
      </c>
      <c r="P39" s="178">
        <v>0.32929326830547662</v>
      </c>
      <c r="Q39" s="179">
        <f t="shared" si="2"/>
        <v>0.67070673169452333</v>
      </c>
      <c r="S39" s="180">
        <f t="shared" si="3"/>
        <v>0</v>
      </c>
    </row>
    <row r="40" spans="1:19" ht="12" customHeight="1">
      <c r="A40" s="169">
        <v>1882</v>
      </c>
      <c r="B40" s="170">
        <f t="shared" si="0"/>
        <v>0.29721425910429777</v>
      </c>
      <c r="C40" s="171">
        <v>7.7099374560728975E-2</v>
      </c>
      <c r="D40" s="171">
        <v>6.8608181740099319E-2</v>
      </c>
      <c r="E40" s="171">
        <v>8.4278721324848205E-2</v>
      </c>
      <c r="F40" s="171">
        <v>5.1887419595089863E-2</v>
      </c>
      <c r="G40" s="173">
        <v>1.5340561883531376E-2</v>
      </c>
      <c r="H40" s="174"/>
      <c r="I40" s="170">
        <f t="shared" si="1"/>
        <v>0.64647224714791895</v>
      </c>
      <c r="J40" s="171">
        <v>0.29138536062244835</v>
      </c>
      <c r="K40" s="171">
        <v>3.656827666701571E-2</v>
      </c>
      <c r="L40" s="171">
        <v>0.31851860985845493</v>
      </c>
      <c r="M40" s="175">
        <v>0</v>
      </c>
      <c r="N40" s="176">
        <v>0.32015463729570776</v>
      </c>
      <c r="O40" s="177">
        <v>0.6963699804683775</v>
      </c>
      <c r="P40" s="178">
        <v>0.30363001953162239</v>
      </c>
      <c r="Q40" s="179">
        <f t="shared" si="2"/>
        <v>0.6963699804683775</v>
      </c>
      <c r="S40" s="180">
        <f t="shared" si="3"/>
        <v>0</v>
      </c>
    </row>
    <row r="41" spans="1:19" ht="12" customHeight="1">
      <c r="A41" s="169">
        <v>1883</v>
      </c>
      <c r="B41" s="170">
        <f t="shared" si="0"/>
        <v>0.27672263241291628</v>
      </c>
      <c r="C41" s="171">
        <v>6.7070867912804075E-2</v>
      </c>
      <c r="D41" s="171">
        <v>6.9553520082011627E-2</v>
      </c>
      <c r="E41" s="171">
        <v>7.1373338111069287E-2</v>
      </c>
      <c r="F41" s="171">
        <v>5.3340889959410921E-2</v>
      </c>
      <c r="G41" s="173">
        <v>1.5384016347620367E-2</v>
      </c>
      <c r="H41" s="174"/>
      <c r="I41" s="170">
        <f t="shared" si="1"/>
        <v>0.66615111164612983</v>
      </c>
      <c r="J41" s="171">
        <v>0.30431233153402343</v>
      </c>
      <c r="K41" s="171">
        <v>3.8005384096080279E-2</v>
      </c>
      <c r="L41" s="171">
        <v>0.32383339601602618</v>
      </c>
      <c r="M41" s="175">
        <v>0</v>
      </c>
      <c r="N41" s="176">
        <v>0.29835654686518998</v>
      </c>
      <c r="O41" s="177">
        <v>0.71823017737334183</v>
      </c>
      <c r="P41" s="178">
        <v>0.28176982262665812</v>
      </c>
      <c r="Q41" s="179">
        <f t="shared" si="2"/>
        <v>0.71823017737334183</v>
      </c>
      <c r="S41" s="180">
        <f t="shared" si="3"/>
        <v>0</v>
      </c>
    </row>
    <row r="42" spans="1:19" ht="12" customHeight="1">
      <c r="A42" s="169">
        <v>1884</v>
      </c>
      <c r="B42" s="170">
        <f t="shared" si="0"/>
        <v>0.27920742407701959</v>
      </c>
      <c r="C42" s="171">
        <v>6.5111480215889708E-2</v>
      </c>
      <c r="D42" s="171">
        <v>7.3859631742561424E-2</v>
      </c>
      <c r="E42" s="171">
        <v>6.8757231711946865E-2</v>
      </c>
      <c r="F42" s="171">
        <v>5.7219963789157252E-2</v>
      </c>
      <c r="G42" s="173">
        <v>1.425911661746437E-2</v>
      </c>
      <c r="H42" s="174"/>
      <c r="I42" s="170">
        <f t="shared" si="1"/>
        <v>0.65989711323528311</v>
      </c>
      <c r="J42" s="171">
        <v>0.30202123348203441</v>
      </c>
      <c r="K42" s="171">
        <v>3.894373654903837E-2</v>
      </c>
      <c r="L42" s="171">
        <v>0.31893214320421032</v>
      </c>
      <c r="M42" s="175">
        <v>0</v>
      </c>
      <c r="N42" s="176">
        <v>0.30189631459411942</v>
      </c>
      <c r="O42" s="177">
        <v>0.71352152313140182</v>
      </c>
      <c r="P42" s="178">
        <v>0.28647847686859823</v>
      </c>
      <c r="Q42" s="179">
        <f t="shared" si="2"/>
        <v>0.71352152313140182</v>
      </c>
      <c r="S42" s="180">
        <f t="shared" si="3"/>
        <v>0</v>
      </c>
    </row>
    <row r="43" spans="1:19" ht="12" customHeight="1">
      <c r="A43" s="169">
        <v>1885</v>
      </c>
      <c r="B43" s="170">
        <f t="shared" si="0"/>
        <v>0.29126766978920904</v>
      </c>
      <c r="C43" s="171">
        <v>6.7534952874873808E-2</v>
      </c>
      <c r="D43" s="171">
        <v>7.9007343830650001E-2</v>
      </c>
      <c r="E43" s="171">
        <v>6.960688603805773E-2</v>
      </c>
      <c r="F43" s="171">
        <v>6.0651896485779608E-2</v>
      </c>
      <c r="G43" s="173">
        <v>1.4466590559847906E-2</v>
      </c>
      <c r="H43" s="174"/>
      <c r="I43" s="170">
        <f t="shared" si="1"/>
        <v>0.64781727799545552</v>
      </c>
      <c r="J43" s="171">
        <v>0.2977662451592718</v>
      </c>
      <c r="K43" s="171">
        <v>4.3149492071311774E-2</v>
      </c>
      <c r="L43" s="171">
        <v>0.30690154076487197</v>
      </c>
      <c r="M43" s="175">
        <v>0</v>
      </c>
      <c r="N43" s="176">
        <v>0.3150139379272443</v>
      </c>
      <c r="O43" s="177">
        <v>0.70063207477281531</v>
      </c>
      <c r="P43" s="178">
        <v>0.29936792522718453</v>
      </c>
      <c r="Q43" s="179">
        <f t="shared" si="2"/>
        <v>0.70063207477281531</v>
      </c>
      <c r="S43" s="180">
        <f t="shared" si="3"/>
        <v>0</v>
      </c>
    </row>
    <row r="44" spans="1:19" ht="12" customHeight="1">
      <c r="A44" s="169">
        <v>1886</v>
      </c>
      <c r="B44" s="170">
        <f t="shared" si="0"/>
        <v>0.3188311511584786</v>
      </c>
      <c r="C44" s="171">
        <v>8.0497513405097906E-2</v>
      </c>
      <c r="D44" s="171">
        <v>7.9579805577882592E-2</v>
      </c>
      <c r="E44" s="171">
        <v>8.179947286686419E-2</v>
      </c>
      <c r="F44" s="171">
        <v>6.2845963693716922E-2</v>
      </c>
      <c r="G44" s="173">
        <v>1.4108395614917021E-2</v>
      </c>
      <c r="H44" s="174"/>
      <c r="I44" s="170">
        <f t="shared" si="1"/>
        <v>0.62139077362733874</v>
      </c>
      <c r="J44" s="171">
        <v>0.28798399859944379</v>
      </c>
      <c r="K44" s="171">
        <v>4.0764949422951516E-2</v>
      </c>
      <c r="L44" s="171">
        <v>0.2926418256049434</v>
      </c>
      <c r="M44" s="175">
        <v>0</v>
      </c>
      <c r="N44" s="176">
        <v>0.34426789061586321</v>
      </c>
      <c r="O44" s="177">
        <v>0.67096609006849994</v>
      </c>
      <c r="P44" s="178">
        <v>0.32903390993149995</v>
      </c>
      <c r="Q44" s="179">
        <f t="shared" si="2"/>
        <v>0.67096609006849994</v>
      </c>
      <c r="S44" s="180">
        <f t="shared" si="3"/>
        <v>0</v>
      </c>
    </row>
    <row r="45" spans="1:19" ht="12" customHeight="1">
      <c r="A45" s="169">
        <v>1887</v>
      </c>
      <c r="B45" s="170">
        <f t="shared" ref="B45:B76" si="4">C45+D45+E45+F45+G45</f>
        <v>0.31436783577652011</v>
      </c>
      <c r="C45" s="171">
        <v>8.0830027365020721E-2</v>
      </c>
      <c r="D45" s="171">
        <v>7.6999178443573915E-2</v>
      </c>
      <c r="E45" s="171">
        <v>7.8995740133846068E-2</v>
      </c>
      <c r="F45" s="171">
        <v>6.4580057374651334E-2</v>
      </c>
      <c r="G45" s="173">
        <v>1.2962832459428107E-2</v>
      </c>
      <c r="H45" s="174"/>
      <c r="I45" s="170">
        <f t="shared" ref="I45:I76" si="5">J45+K45+L45+M45</f>
        <v>0.62665771758203059</v>
      </c>
      <c r="J45" s="171">
        <v>0.29757655571399022</v>
      </c>
      <c r="K45" s="171">
        <v>3.8257552976375724E-2</v>
      </c>
      <c r="L45" s="171">
        <v>0.29082360889166464</v>
      </c>
      <c r="M45" s="175">
        <v>0</v>
      </c>
      <c r="N45" s="176">
        <v>0.33873554954556878</v>
      </c>
      <c r="O45" s="177">
        <v>0.67523207588266687</v>
      </c>
      <c r="P45" s="178">
        <v>0.32476792411733318</v>
      </c>
      <c r="Q45" s="179">
        <f t="shared" ref="Q45:Q76" si="6">O45</f>
        <v>0.67523207588266687</v>
      </c>
      <c r="S45" s="180">
        <f t="shared" ref="S45:S76" si="7">1-P45-Q45</f>
        <v>0</v>
      </c>
    </row>
    <row r="46" spans="1:19" ht="12" customHeight="1">
      <c r="A46" s="169">
        <v>1888</v>
      </c>
      <c r="B46" s="170">
        <f t="shared" si="4"/>
        <v>0.32501348768397464</v>
      </c>
      <c r="C46" s="171">
        <v>8.9682325488894682E-2</v>
      </c>
      <c r="D46" s="171">
        <v>7.3163733965979541E-2</v>
      </c>
      <c r="E46" s="171">
        <v>8.5270754472171376E-2</v>
      </c>
      <c r="F46" s="171">
        <v>6.4522889989021226E-2</v>
      </c>
      <c r="G46" s="173">
        <v>1.2373783767907844E-2</v>
      </c>
      <c r="H46" s="174"/>
      <c r="I46" s="170">
        <f t="shared" si="5"/>
        <v>0.6182286282385534</v>
      </c>
      <c r="J46" s="171">
        <v>0.29848139245372596</v>
      </c>
      <c r="K46" s="171">
        <v>3.5948467279597537E-2</v>
      </c>
      <c r="L46" s="171">
        <v>0.28379876850522984</v>
      </c>
      <c r="M46" s="175">
        <v>0</v>
      </c>
      <c r="N46" s="176">
        <v>0.34915086963124758</v>
      </c>
      <c r="O46" s="177">
        <v>0.66414186290727073</v>
      </c>
      <c r="P46" s="178">
        <v>0.33585813709272949</v>
      </c>
      <c r="Q46" s="179">
        <f t="shared" si="6"/>
        <v>0.66414186290727073</v>
      </c>
      <c r="S46" s="180">
        <f t="shared" si="7"/>
        <v>0</v>
      </c>
    </row>
    <row r="47" spans="1:19" ht="12" customHeight="1">
      <c r="A47" s="181">
        <v>1889</v>
      </c>
      <c r="B47" s="182">
        <f t="shared" si="4"/>
        <v>0.30378941056872155</v>
      </c>
      <c r="C47" s="183">
        <v>8.2592590780646014E-2</v>
      </c>
      <c r="D47" s="183">
        <v>6.9209954373389754E-2</v>
      </c>
      <c r="E47" s="183">
        <v>7.7128807169604699E-2</v>
      </c>
      <c r="F47" s="183">
        <v>6.4049973372482985E-2</v>
      </c>
      <c r="G47" s="184">
        <v>1.0808084872598113E-2</v>
      </c>
      <c r="H47" s="185"/>
      <c r="I47" s="182">
        <f t="shared" si="5"/>
        <v>0.6400900504427427</v>
      </c>
      <c r="J47" s="183">
        <v>0.31313044976505089</v>
      </c>
      <c r="K47" s="183">
        <v>3.4543805863811047E-2</v>
      </c>
      <c r="L47" s="183">
        <v>0.29241579481388075</v>
      </c>
      <c r="M47" s="186">
        <v>0</v>
      </c>
      <c r="N47" s="187">
        <v>0.32558003421542053</v>
      </c>
      <c r="O47" s="188">
        <v>0.68600330779783791</v>
      </c>
      <c r="P47" s="189">
        <v>0.3139966922021622</v>
      </c>
      <c r="Q47" s="190">
        <f t="shared" si="6"/>
        <v>0.68600330779783791</v>
      </c>
      <c r="S47" s="180">
        <f t="shared" si="7"/>
        <v>0</v>
      </c>
    </row>
    <row r="48" spans="1:19" ht="12" customHeight="1">
      <c r="A48" s="169">
        <v>1890</v>
      </c>
      <c r="B48" s="170">
        <f t="shared" si="4"/>
        <v>0.29097332197966197</v>
      </c>
      <c r="C48" s="171">
        <v>7.7136745206703994E-2</v>
      </c>
      <c r="D48" s="171">
        <v>6.8726249120337798E-2</v>
      </c>
      <c r="E48" s="171">
        <v>6.8745189945994906E-2</v>
      </c>
      <c r="F48" s="171">
        <v>6.615059817030261E-2</v>
      </c>
      <c r="G48" s="173">
        <v>1.0214539536322703E-2</v>
      </c>
      <c r="H48" s="174"/>
      <c r="I48" s="170">
        <f t="shared" si="5"/>
        <v>0.65238688961858893</v>
      </c>
      <c r="J48" s="171">
        <v>0.32597968088095686</v>
      </c>
      <c r="K48" s="171">
        <v>3.5890218156228011E-2</v>
      </c>
      <c r="L48" s="171">
        <v>0.29051699058140401</v>
      </c>
      <c r="M48" s="175">
        <v>0</v>
      </c>
      <c r="N48" s="176">
        <v>0.31181982694803895</v>
      </c>
      <c r="O48" s="177">
        <v>0.69912652349020732</v>
      </c>
      <c r="P48" s="178">
        <v>0.30087347650979274</v>
      </c>
      <c r="Q48" s="179">
        <f t="shared" si="6"/>
        <v>0.69912652349020732</v>
      </c>
      <c r="S48" s="180">
        <f t="shared" si="7"/>
        <v>0</v>
      </c>
    </row>
    <row r="49" spans="1:19" ht="12" customHeight="1">
      <c r="A49" s="169">
        <v>1891</v>
      </c>
      <c r="B49" s="170">
        <f t="shared" si="4"/>
        <v>0.27698484484931363</v>
      </c>
      <c r="C49" s="171">
        <v>6.9438941299125603E-2</v>
      </c>
      <c r="D49" s="171">
        <v>7.0244077530509694E-2</v>
      </c>
      <c r="E49" s="171">
        <v>5.9522171444280333E-2</v>
      </c>
      <c r="F49" s="171">
        <v>6.7480258435032303E-2</v>
      </c>
      <c r="G49" s="173">
        <v>1.0299396140365704E-2</v>
      </c>
      <c r="H49" s="174"/>
      <c r="I49" s="170">
        <f t="shared" si="5"/>
        <v>0.66439854267655085</v>
      </c>
      <c r="J49" s="171">
        <v>0.33756718981073969</v>
      </c>
      <c r="K49" s="171">
        <v>3.7473079684134956E-2</v>
      </c>
      <c r="L49" s="171">
        <v>0.28935827318167628</v>
      </c>
      <c r="M49" s="175">
        <v>0</v>
      </c>
      <c r="N49" s="176">
        <v>0.29748642164617878</v>
      </c>
      <c r="O49" s="177">
        <v>0.71357530450920226</v>
      </c>
      <c r="P49" s="178">
        <v>0.28642469549079763</v>
      </c>
      <c r="Q49" s="179">
        <f t="shared" si="6"/>
        <v>0.71357530450920226</v>
      </c>
      <c r="S49" s="180">
        <f t="shared" si="7"/>
        <v>0</v>
      </c>
    </row>
    <row r="50" spans="1:19" ht="12" customHeight="1">
      <c r="A50" s="169">
        <v>1892</v>
      </c>
      <c r="B50" s="170">
        <f t="shared" si="4"/>
        <v>0.27895492822801338</v>
      </c>
      <c r="C50" s="171">
        <v>7.1165254313137929E-2</v>
      </c>
      <c r="D50" s="171">
        <v>7.3956043956043951E-2</v>
      </c>
      <c r="E50" s="171">
        <v>5.3725894556978439E-2</v>
      </c>
      <c r="F50" s="171">
        <v>6.95970695970696E-2</v>
      </c>
      <c r="G50" s="173">
        <v>1.0510665804783461E-2</v>
      </c>
      <c r="H50" s="174"/>
      <c r="I50" s="170">
        <f t="shared" si="5"/>
        <v>0.66049346651449892</v>
      </c>
      <c r="J50" s="171">
        <v>0.35457037161269922</v>
      </c>
      <c r="K50" s="171">
        <v>3.8241758241758239E-2</v>
      </c>
      <c r="L50" s="171">
        <v>0.26768133666004146</v>
      </c>
      <c r="M50" s="175">
        <v>0</v>
      </c>
      <c r="N50" s="176">
        <v>0.30029454024545604</v>
      </c>
      <c r="O50" s="177">
        <v>0.71102017491505598</v>
      </c>
      <c r="P50" s="178">
        <v>0.28897982508494391</v>
      </c>
      <c r="Q50" s="179">
        <f t="shared" si="6"/>
        <v>0.71102017491505598</v>
      </c>
      <c r="S50" s="180">
        <f t="shared" si="7"/>
        <v>0</v>
      </c>
    </row>
    <row r="51" spans="1:19" ht="12" customHeight="1">
      <c r="A51" s="169">
        <v>1893</v>
      </c>
      <c r="B51" s="170">
        <f t="shared" si="4"/>
        <v>0.28768546602119227</v>
      </c>
      <c r="C51" s="171">
        <v>7.7130547956345177E-2</v>
      </c>
      <c r="D51" s="171">
        <v>7.6158892128279893E-2</v>
      </c>
      <c r="E51" s="171">
        <v>5.4758155750898929E-2</v>
      </c>
      <c r="F51" s="171">
        <v>6.9241982507288635E-2</v>
      </c>
      <c r="G51" s="173">
        <v>1.0395887678379631E-2</v>
      </c>
      <c r="H51" s="174"/>
      <c r="I51" s="170">
        <f t="shared" si="5"/>
        <v>0.65128185022861595</v>
      </c>
      <c r="J51" s="171">
        <v>0.35811790384685777</v>
      </c>
      <c r="K51" s="171">
        <v>3.892128279883382E-2</v>
      </c>
      <c r="L51" s="171">
        <v>0.25424266358292441</v>
      </c>
      <c r="M51" s="175">
        <v>0</v>
      </c>
      <c r="N51" s="176">
        <v>0.30981511725359168</v>
      </c>
      <c r="O51" s="177">
        <v>0.70138045409235561</v>
      </c>
      <c r="P51" s="178">
        <v>0.29861954590764439</v>
      </c>
      <c r="Q51" s="179">
        <f t="shared" si="6"/>
        <v>0.70138045409235561</v>
      </c>
      <c r="S51" s="180">
        <f t="shared" si="7"/>
        <v>0</v>
      </c>
    </row>
    <row r="52" spans="1:19" ht="12" customHeight="1">
      <c r="A52" s="169">
        <v>1894</v>
      </c>
      <c r="B52" s="170">
        <f t="shared" si="4"/>
        <v>0.3153419346263901</v>
      </c>
      <c r="C52" s="171">
        <v>9.4509541683664836E-2</v>
      </c>
      <c r="D52" s="171">
        <v>7.5648907103825144E-2</v>
      </c>
      <c r="E52" s="171">
        <v>7.1973610862162266E-2</v>
      </c>
      <c r="F52" s="171">
        <v>6.3524590163934427E-2</v>
      </c>
      <c r="G52" s="173">
        <v>9.6852848128034727E-3</v>
      </c>
      <c r="H52" s="174"/>
      <c r="I52" s="170">
        <f t="shared" si="5"/>
        <v>0.62467121903887235</v>
      </c>
      <c r="J52" s="171">
        <v>0.33344304610812364</v>
      </c>
      <c r="K52" s="171">
        <v>3.7295081967213116E-2</v>
      </c>
      <c r="L52" s="171">
        <v>0.25393309096353556</v>
      </c>
      <c r="M52" s="175">
        <v>0</v>
      </c>
      <c r="N52" s="176">
        <v>0.33895785043541493</v>
      </c>
      <c r="O52" s="177">
        <v>0.67145276407702581</v>
      </c>
      <c r="P52" s="178">
        <v>0.32854723592297419</v>
      </c>
      <c r="Q52" s="179">
        <f t="shared" si="6"/>
        <v>0.67145276407702581</v>
      </c>
      <c r="S52" s="180">
        <f t="shared" si="7"/>
        <v>0</v>
      </c>
    </row>
    <row r="53" spans="1:19" ht="12" customHeight="1">
      <c r="A53" s="169">
        <v>1895</v>
      </c>
      <c r="B53" s="170">
        <f t="shared" si="4"/>
        <v>0.32105007262074198</v>
      </c>
      <c r="C53" s="171">
        <v>9.8859827625266919E-2</v>
      </c>
      <c r="D53" s="171">
        <v>7.70838881491345E-2</v>
      </c>
      <c r="E53" s="171">
        <v>7.3362180866326288E-2</v>
      </c>
      <c r="F53" s="171">
        <v>6.2583222370173108E-2</v>
      </c>
      <c r="G53" s="173">
        <v>9.1609536098411701E-3</v>
      </c>
      <c r="H53" s="174"/>
      <c r="I53" s="170">
        <f t="shared" si="5"/>
        <v>0.61687253212092363</v>
      </c>
      <c r="J53" s="171">
        <v>0.33185804136949548</v>
      </c>
      <c r="K53" s="171">
        <v>3.8748335552596533E-2</v>
      </c>
      <c r="L53" s="171">
        <v>0.24626615519883155</v>
      </c>
      <c r="M53" s="175">
        <v>0</v>
      </c>
      <c r="N53" s="176">
        <v>0.34567541869272722</v>
      </c>
      <c r="O53" s="177">
        <v>0.66418820304346049</v>
      </c>
      <c r="P53" s="178">
        <v>0.33581179695653984</v>
      </c>
      <c r="Q53" s="179">
        <f t="shared" si="6"/>
        <v>0.66418820304346049</v>
      </c>
      <c r="S53" s="180">
        <f t="shared" si="7"/>
        <v>0</v>
      </c>
    </row>
    <row r="54" spans="1:19">
      <c r="A54" s="169">
        <v>1896</v>
      </c>
      <c r="B54" s="170">
        <f t="shared" si="4"/>
        <v>0.31711029773836946</v>
      </c>
      <c r="C54" s="171">
        <v>9.9256953949904386E-2</v>
      </c>
      <c r="D54" s="171">
        <v>7.7159533073929948E-2</v>
      </c>
      <c r="E54" s="171">
        <v>6.9513685992108748E-2</v>
      </c>
      <c r="F54" s="171">
        <v>6.2256809338521402E-2</v>
      </c>
      <c r="G54" s="173">
        <v>8.9233153839049523E-3</v>
      </c>
      <c r="H54" s="174"/>
      <c r="I54" s="170">
        <f t="shared" si="5"/>
        <v>0.61982858184787004</v>
      </c>
      <c r="J54" s="171">
        <v>0.34119036328466179</v>
      </c>
      <c r="K54" s="171">
        <v>3.9688715953307384E-2</v>
      </c>
      <c r="L54" s="171">
        <v>0.23894950260990089</v>
      </c>
      <c r="M54" s="175">
        <v>0</v>
      </c>
      <c r="N54" s="176">
        <v>0.34170795186063291</v>
      </c>
      <c r="O54" s="177">
        <v>0.66790752844822887</v>
      </c>
      <c r="P54" s="178">
        <v>0.33209247155177096</v>
      </c>
      <c r="Q54" s="179">
        <f t="shared" si="6"/>
        <v>0.66790752844822887</v>
      </c>
      <c r="S54" s="180">
        <f t="shared" si="7"/>
        <v>0</v>
      </c>
    </row>
    <row r="55" spans="1:19">
      <c r="A55" s="169">
        <v>1897</v>
      </c>
      <c r="B55" s="170">
        <f t="shared" si="4"/>
        <v>0.32644450815358983</v>
      </c>
      <c r="C55" s="171">
        <v>0.10599085907541597</v>
      </c>
      <c r="D55" s="171">
        <v>7.7126725219573394E-2</v>
      </c>
      <c r="E55" s="171">
        <v>7.3894143812685248E-2</v>
      </c>
      <c r="F55" s="171">
        <v>6.0853199498117939E-2</v>
      </c>
      <c r="G55" s="173">
        <v>8.5795805477972831E-3</v>
      </c>
      <c r="H55" s="174"/>
      <c r="I55" s="170">
        <f t="shared" si="5"/>
        <v>0.61124423174176079</v>
      </c>
      <c r="J55" s="171">
        <v>0.33664454998477961</v>
      </c>
      <c r="K55" s="171">
        <v>3.9899623588456709E-2</v>
      </c>
      <c r="L55" s="171">
        <v>0.23470005816852449</v>
      </c>
      <c r="M55" s="175">
        <v>0</v>
      </c>
      <c r="N55" s="176">
        <v>0.35135215799920472</v>
      </c>
      <c r="O55" s="177">
        <v>0.65788204280645957</v>
      </c>
      <c r="P55" s="178">
        <v>0.34211795719354038</v>
      </c>
      <c r="Q55" s="179">
        <f t="shared" si="6"/>
        <v>0.65788204280645957</v>
      </c>
      <c r="S55" s="180">
        <f t="shared" si="7"/>
        <v>0</v>
      </c>
    </row>
    <row r="56" spans="1:19">
      <c r="A56" s="169">
        <v>1898</v>
      </c>
      <c r="B56" s="170">
        <f t="shared" si="4"/>
        <v>0.33684136396865155</v>
      </c>
      <c r="C56" s="171">
        <v>0.11570002130016303</v>
      </c>
      <c r="D56" s="171">
        <v>7.5446960667461274E-2</v>
      </c>
      <c r="E56" s="171">
        <v>7.7353588560509431E-2</v>
      </c>
      <c r="F56" s="171">
        <v>6.0190703218116814E-2</v>
      </c>
      <c r="G56" s="173">
        <v>8.1500902224009956E-3</v>
      </c>
      <c r="H56" s="174"/>
      <c r="I56" s="170">
        <f t="shared" si="5"/>
        <v>0.60277475724302254</v>
      </c>
      <c r="J56" s="171">
        <v>0.33725106386563097</v>
      </c>
      <c r="K56" s="171">
        <v>4.0047675804529212E-2</v>
      </c>
      <c r="L56" s="171">
        <v>0.22547601757286231</v>
      </c>
      <c r="M56" s="175">
        <v>0</v>
      </c>
      <c r="N56" s="176">
        <v>0.3616249576067801</v>
      </c>
      <c r="O56" s="177">
        <v>0.6471247873664695</v>
      </c>
      <c r="P56" s="178">
        <v>0.35287521263353067</v>
      </c>
      <c r="Q56" s="179">
        <f t="shared" si="6"/>
        <v>0.6471247873664695</v>
      </c>
      <c r="S56" s="180">
        <f t="shared" si="7"/>
        <v>0</v>
      </c>
    </row>
    <row r="57" spans="1:19">
      <c r="A57" s="181">
        <v>1899</v>
      </c>
      <c r="B57" s="182">
        <f t="shared" si="4"/>
        <v>0.34679135095955338</v>
      </c>
      <c r="C57" s="183">
        <v>0.12242459022451477</v>
      </c>
      <c r="D57" s="183">
        <v>7.3011299435028265E-2</v>
      </c>
      <c r="E57" s="183">
        <v>8.562650780960436E-2</v>
      </c>
      <c r="F57" s="183">
        <v>5.8192090395480227E-2</v>
      </c>
      <c r="G57" s="184">
        <v>7.5368630949257552E-3</v>
      </c>
      <c r="H57" s="185"/>
      <c r="I57" s="182">
        <f t="shared" si="5"/>
        <v>0.59238393021446845</v>
      </c>
      <c r="J57" s="183">
        <v>0.321451698334563</v>
      </c>
      <c r="K57" s="183">
        <v>4.6101694915254232E-2</v>
      </c>
      <c r="L57" s="183">
        <v>0.22483053696465116</v>
      </c>
      <c r="M57" s="186">
        <v>0</v>
      </c>
      <c r="N57" s="187">
        <v>0.37223813899236474</v>
      </c>
      <c r="O57" s="188">
        <v>0.63585176257101828</v>
      </c>
      <c r="P57" s="189">
        <v>0.36414823742898172</v>
      </c>
      <c r="Q57" s="190">
        <f t="shared" si="6"/>
        <v>0.63585176257101828</v>
      </c>
      <c r="S57" s="180">
        <f t="shared" si="7"/>
        <v>0</v>
      </c>
    </row>
    <row r="58" spans="1:19">
      <c r="A58" s="169">
        <v>1900</v>
      </c>
      <c r="B58" s="170">
        <f t="shared" si="4"/>
        <v>0.33236287126170139</v>
      </c>
      <c r="C58" s="171">
        <v>0.11693338256957157</v>
      </c>
      <c r="D58" s="171">
        <v>7.3027975863960523E-2</v>
      </c>
      <c r="E58" s="171">
        <v>7.7528688969290077E-2</v>
      </c>
      <c r="F58" s="171">
        <v>5.7048820625342847E-2</v>
      </c>
      <c r="G58" s="173">
        <v>7.8240032335363998E-3</v>
      </c>
      <c r="H58" s="174"/>
      <c r="I58" s="170">
        <f t="shared" si="5"/>
        <v>0.60524719889448997</v>
      </c>
      <c r="J58" s="171">
        <v>0.3279258757616127</v>
      </c>
      <c r="K58" s="171">
        <v>5.9901261656609993E-2</v>
      </c>
      <c r="L58" s="171">
        <v>0.21742006147626727</v>
      </c>
      <c r="M58" s="175">
        <v>0</v>
      </c>
      <c r="N58" s="176">
        <v>0.35746166035993016</v>
      </c>
      <c r="O58" s="177">
        <v>0.65095318205584374</v>
      </c>
      <c r="P58" s="178">
        <v>0.34904681794415621</v>
      </c>
      <c r="Q58" s="179">
        <f t="shared" si="6"/>
        <v>0.65095318205584374</v>
      </c>
      <c r="S58" s="180">
        <f t="shared" si="7"/>
        <v>0</v>
      </c>
    </row>
    <row r="59" spans="1:19">
      <c r="A59" s="169">
        <v>1901</v>
      </c>
      <c r="B59" s="170">
        <f t="shared" si="4"/>
        <v>0.32443950208828715</v>
      </c>
      <c r="C59" s="171">
        <v>0.11023967947661106</v>
      </c>
      <c r="D59" s="171">
        <v>7.5914634146341461E-2</v>
      </c>
      <c r="E59" s="171">
        <v>7.0736809561900232E-2</v>
      </c>
      <c r="F59" s="171">
        <v>5.8758314855875828E-2</v>
      </c>
      <c r="G59" s="173">
        <v>8.7900640475585788E-3</v>
      </c>
      <c r="H59" s="174"/>
      <c r="I59" s="170">
        <f t="shared" si="5"/>
        <v>0.6089625353517325</v>
      </c>
      <c r="J59" s="171">
        <v>0.33001794040126009</v>
      </c>
      <c r="K59" s="171">
        <v>6.718403547671839E-2</v>
      </c>
      <c r="L59" s="171">
        <v>0.21176055947375402</v>
      </c>
      <c r="M59" s="175">
        <v>0</v>
      </c>
      <c r="N59" s="176">
        <v>0.35089260297797964</v>
      </c>
      <c r="O59" s="177">
        <v>0.65861415693916392</v>
      </c>
      <c r="P59" s="178">
        <v>0.34138584306083597</v>
      </c>
      <c r="Q59" s="179">
        <f t="shared" si="6"/>
        <v>0.65861415693916392</v>
      </c>
      <c r="S59" s="180">
        <f t="shared" si="7"/>
        <v>0</v>
      </c>
    </row>
    <row r="60" spans="1:19">
      <c r="A60" s="169">
        <v>1902</v>
      </c>
      <c r="B60" s="170">
        <f t="shared" si="4"/>
        <v>0.33577324998144448</v>
      </c>
      <c r="C60" s="171">
        <v>0.11525782223200591</v>
      </c>
      <c r="D60" s="171">
        <v>7.6055646481178393E-2</v>
      </c>
      <c r="E60" s="171">
        <v>7.5885703346971964E-2</v>
      </c>
      <c r="F60" s="171">
        <v>5.9465357337697762E-2</v>
      </c>
      <c r="G60" s="173">
        <v>9.1087205835904943E-3</v>
      </c>
      <c r="H60" s="174"/>
      <c r="I60" s="170">
        <f t="shared" si="5"/>
        <v>0.59368462499385355</v>
      </c>
      <c r="J60" s="171">
        <v>0.3204845810009076</v>
      </c>
      <c r="K60" s="171">
        <v>6.2193126022913256E-2</v>
      </c>
      <c r="L60" s="171">
        <v>0.21100691797003268</v>
      </c>
      <c r="M60" s="175">
        <v>0</v>
      </c>
      <c r="N60" s="176">
        <v>0.36483246426555288</v>
      </c>
      <c r="O60" s="177">
        <v>0.64506456290084979</v>
      </c>
      <c r="P60" s="178">
        <v>0.35493543709915021</v>
      </c>
      <c r="Q60" s="179">
        <f t="shared" si="6"/>
        <v>0.64506456290084979</v>
      </c>
      <c r="S60" s="180">
        <f t="shared" si="7"/>
        <v>0</v>
      </c>
    </row>
    <row r="61" spans="1:19">
      <c r="A61" s="169">
        <v>1903</v>
      </c>
      <c r="B61" s="170">
        <f t="shared" si="4"/>
        <v>0.32175367778751462</v>
      </c>
      <c r="C61" s="171">
        <v>0.10753220763450427</v>
      </c>
      <c r="D61" s="171">
        <v>7.9795240730492531E-2</v>
      </c>
      <c r="E61" s="171">
        <v>6.3623143384560904E-2</v>
      </c>
      <c r="F61" s="171">
        <v>6.1981184283342559E-2</v>
      </c>
      <c r="G61" s="173">
        <v>8.8219017546144144E-3</v>
      </c>
      <c r="H61" s="174"/>
      <c r="I61" s="170">
        <f t="shared" si="5"/>
        <v>0.60627132302631392</v>
      </c>
      <c r="J61" s="171">
        <v>0.34564804432153617</v>
      </c>
      <c r="K61" s="171">
        <v>5.6115107913669061E-2</v>
      </c>
      <c r="L61" s="171">
        <v>0.2045081707911087</v>
      </c>
      <c r="M61" s="175">
        <v>0</v>
      </c>
      <c r="N61" s="176">
        <v>0.35003545801447256</v>
      </c>
      <c r="O61" s="177">
        <v>0.65956187881309414</v>
      </c>
      <c r="P61" s="178">
        <v>0.34043812118690592</v>
      </c>
      <c r="Q61" s="179">
        <f t="shared" si="6"/>
        <v>0.65956187881309414</v>
      </c>
      <c r="S61" s="180">
        <f t="shared" si="7"/>
        <v>0</v>
      </c>
    </row>
    <row r="62" spans="1:19">
      <c r="A62" s="169">
        <v>1904</v>
      </c>
      <c r="B62" s="170">
        <f t="shared" si="4"/>
        <v>0.32457304560178951</v>
      </c>
      <c r="C62" s="171">
        <v>0.10704405290727678</v>
      </c>
      <c r="D62" s="171">
        <v>8.2246941045606231E-2</v>
      </c>
      <c r="E62" s="171">
        <v>6.3895027194490334E-2</v>
      </c>
      <c r="F62" s="171">
        <v>6.2847608453837606E-2</v>
      </c>
      <c r="G62" s="173">
        <v>8.539416000578566E-3</v>
      </c>
      <c r="H62" s="174"/>
      <c r="I62" s="170">
        <f t="shared" si="5"/>
        <v>0.59998416795162568</v>
      </c>
      <c r="J62" s="171">
        <v>0.34165509313366343</v>
      </c>
      <c r="K62" s="171">
        <v>5.4393770856507234E-2</v>
      </c>
      <c r="L62" s="171">
        <v>0.20393530396145496</v>
      </c>
      <c r="M62" s="175">
        <v>0</v>
      </c>
      <c r="N62" s="176">
        <v>0.35433050151306467</v>
      </c>
      <c r="O62" s="177">
        <v>0.6549918239083321</v>
      </c>
      <c r="P62" s="178">
        <v>0.34500817609166806</v>
      </c>
      <c r="Q62" s="179">
        <f t="shared" si="6"/>
        <v>0.6549918239083321</v>
      </c>
      <c r="S62" s="180">
        <f t="shared" si="7"/>
        <v>0</v>
      </c>
    </row>
    <row r="63" spans="1:19">
      <c r="A63" s="169">
        <v>1905</v>
      </c>
      <c r="B63" s="170">
        <f t="shared" si="4"/>
        <v>0.33964690711355272</v>
      </c>
      <c r="C63" s="171">
        <v>0.11524712732051304</v>
      </c>
      <c r="D63" s="171">
        <v>7.9366009589770914E-2</v>
      </c>
      <c r="E63" s="171">
        <v>7.1413062631902155E-2</v>
      </c>
      <c r="F63" s="171">
        <v>6.5530101225359613E-2</v>
      </c>
      <c r="G63" s="173">
        <v>8.0906063460069906E-3</v>
      </c>
      <c r="H63" s="174"/>
      <c r="I63" s="170">
        <f t="shared" si="5"/>
        <v>0.58746341153932702</v>
      </c>
      <c r="J63" s="171">
        <v>0.33053960596054388</v>
      </c>
      <c r="K63" s="171">
        <v>5.2104421949920085E-2</v>
      </c>
      <c r="L63" s="171">
        <v>0.20481938362886301</v>
      </c>
      <c r="M63" s="175">
        <v>0</v>
      </c>
      <c r="N63" s="176">
        <v>0.3695752142910948</v>
      </c>
      <c r="O63" s="177">
        <v>0.63922830345467641</v>
      </c>
      <c r="P63" s="178">
        <v>0.36077169654532365</v>
      </c>
      <c r="Q63" s="179">
        <f t="shared" si="6"/>
        <v>0.63922830345467641</v>
      </c>
      <c r="S63" s="180">
        <f t="shared" si="7"/>
        <v>0</v>
      </c>
    </row>
    <row r="64" spans="1:19">
      <c r="A64" s="169">
        <v>1906</v>
      </c>
      <c r="B64" s="170">
        <f t="shared" si="4"/>
        <v>0.35221183217502805</v>
      </c>
      <c r="C64" s="171">
        <v>0.1243772811947761</v>
      </c>
      <c r="D64" s="171">
        <v>7.5661616161616166E-2</v>
      </c>
      <c r="E64" s="171">
        <v>7.6953558391829033E-2</v>
      </c>
      <c r="F64" s="171">
        <v>6.7676767676767682E-2</v>
      </c>
      <c r="G64" s="173">
        <v>7.5426087500390969E-3</v>
      </c>
      <c r="H64" s="174"/>
      <c r="I64" s="170">
        <f t="shared" si="5"/>
        <v>0.57805804930228388</v>
      </c>
      <c r="J64" s="171">
        <v>0.3265957902458918</v>
      </c>
      <c r="K64" s="171">
        <v>4.93939393939394E-2</v>
      </c>
      <c r="L64" s="171">
        <v>0.20206831966245267</v>
      </c>
      <c r="M64" s="175">
        <v>0</v>
      </c>
      <c r="N64" s="176">
        <v>0.38170740432761663</v>
      </c>
      <c r="O64" s="177">
        <v>0.62646685146060321</v>
      </c>
      <c r="P64" s="178">
        <v>0.3735331485393969</v>
      </c>
      <c r="Q64" s="179">
        <f t="shared" si="6"/>
        <v>0.62646685146060321</v>
      </c>
      <c r="S64" s="180">
        <f t="shared" si="7"/>
        <v>0</v>
      </c>
    </row>
    <row r="65" spans="1:19">
      <c r="A65" s="169">
        <v>1907</v>
      </c>
      <c r="B65" s="170">
        <f t="shared" si="4"/>
        <v>0.34876870253834136</v>
      </c>
      <c r="C65" s="171">
        <v>0.12414304109430689</v>
      </c>
      <c r="D65" s="171">
        <v>7.3025048169556836E-2</v>
      </c>
      <c r="E65" s="171">
        <v>7.5163877947551028E-2</v>
      </c>
      <c r="F65" s="171">
        <v>6.9364161849710976E-2</v>
      </c>
      <c r="G65" s="173">
        <v>7.0725734772156545E-3</v>
      </c>
      <c r="H65" s="174"/>
      <c r="I65" s="170">
        <f t="shared" si="5"/>
        <v>0.58364105783675491</v>
      </c>
      <c r="J65" s="171">
        <v>0.33419120123524987</v>
      </c>
      <c r="K65" s="171">
        <v>4.7109826589595373E-2</v>
      </c>
      <c r="L65" s="171">
        <v>0.20234003001190962</v>
      </c>
      <c r="M65" s="175">
        <v>0</v>
      </c>
      <c r="N65" s="176">
        <v>0.37690985240478742</v>
      </c>
      <c r="O65" s="177">
        <v>0.6307333868136924</v>
      </c>
      <c r="P65" s="178">
        <v>0.3692666131863076</v>
      </c>
      <c r="Q65" s="179">
        <f t="shared" si="6"/>
        <v>0.6307333868136924</v>
      </c>
      <c r="S65" s="180">
        <f t="shared" si="7"/>
        <v>0</v>
      </c>
    </row>
    <row r="66" spans="1:19">
      <c r="A66" s="169">
        <v>1908</v>
      </c>
      <c r="B66" s="170">
        <f t="shared" si="4"/>
        <v>0.34106750210654568</v>
      </c>
      <c r="C66" s="171">
        <v>0.11404056034773778</v>
      </c>
      <c r="D66" s="171">
        <v>7.7501261988894496E-2</v>
      </c>
      <c r="E66" s="171">
        <v>6.5720396451453042E-2</v>
      </c>
      <c r="F66" s="171">
        <v>7.6224129227662793E-2</v>
      </c>
      <c r="G66" s="173">
        <v>7.5811540907975645E-3</v>
      </c>
      <c r="H66" s="174"/>
      <c r="I66" s="170">
        <f t="shared" si="5"/>
        <v>0.59079431831438822</v>
      </c>
      <c r="J66" s="171">
        <v>0.34271226603868243</v>
      </c>
      <c r="K66" s="171">
        <v>5.0580514891468954E-2</v>
      </c>
      <c r="L66" s="171">
        <v>0.19750153738423684</v>
      </c>
      <c r="M66" s="175">
        <v>0</v>
      </c>
      <c r="N66" s="176">
        <v>0.36900858638616441</v>
      </c>
      <c r="O66" s="177">
        <v>0.63919363439694321</v>
      </c>
      <c r="P66" s="178">
        <v>0.36080636560305679</v>
      </c>
      <c r="Q66" s="179">
        <f t="shared" si="6"/>
        <v>0.63919363439694321</v>
      </c>
      <c r="S66" s="180">
        <f t="shared" si="7"/>
        <v>0</v>
      </c>
    </row>
    <row r="67" spans="1:19">
      <c r="A67" s="181">
        <v>1909</v>
      </c>
      <c r="B67" s="182">
        <f t="shared" si="4"/>
        <v>0.34420085702574277</v>
      </c>
      <c r="C67" s="183">
        <v>0.11514181619552664</v>
      </c>
      <c r="D67" s="183">
        <v>7.7082504970178933E-2</v>
      </c>
      <c r="E67" s="183">
        <v>6.6233563354513025E-2</v>
      </c>
      <c r="F67" s="183">
        <v>7.8528827037773363E-2</v>
      </c>
      <c r="G67" s="184">
        <v>7.2141454677507747E-3</v>
      </c>
      <c r="H67" s="185"/>
      <c r="I67" s="182">
        <f t="shared" si="5"/>
        <v>0.58796358665274362</v>
      </c>
      <c r="J67" s="183">
        <v>0.34050363632803582</v>
      </c>
      <c r="K67" s="183">
        <v>5.1590457256461233E-2</v>
      </c>
      <c r="L67" s="183">
        <v>0.19586949306824655</v>
      </c>
      <c r="M67" s="186">
        <v>0</v>
      </c>
      <c r="N67" s="187">
        <v>0.37212902973444084</v>
      </c>
      <c r="O67" s="188">
        <v>0.63567046552677064</v>
      </c>
      <c r="P67" s="189">
        <v>0.36432953447322936</v>
      </c>
      <c r="Q67" s="190">
        <f t="shared" si="6"/>
        <v>0.63567046552677064</v>
      </c>
      <c r="S67" s="180">
        <f t="shared" si="7"/>
        <v>0</v>
      </c>
    </row>
    <row r="68" spans="1:19">
      <c r="A68" s="169">
        <v>1910</v>
      </c>
      <c r="B68" s="170">
        <f t="shared" si="4"/>
        <v>0.34583731718350985</v>
      </c>
      <c r="C68" s="171">
        <v>0.11717680336848184</v>
      </c>
      <c r="D68" s="171">
        <v>7.4053156146179397E-2</v>
      </c>
      <c r="E68" s="171">
        <v>6.7194326360854248E-2</v>
      </c>
      <c r="F68" s="171">
        <v>8.0683436165163741E-2</v>
      </c>
      <c r="G68" s="173">
        <v>6.7295951428306966E-3</v>
      </c>
      <c r="H68" s="174"/>
      <c r="I68" s="170">
        <f t="shared" si="5"/>
        <v>0.58305649248233926</v>
      </c>
      <c r="J68" s="171">
        <v>0.33762197724355786</v>
      </c>
      <c r="K68" s="171">
        <v>5.1827242524916946E-2</v>
      </c>
      <c r="L68" s="171">
        <v>0.19360727271386446</v>
      </c>
      <c r="M68" s="175">
        <v>0</v>
      </c>
      <c r="N68" s="176">
        <v>0.37502790906106803</v>
      </c>
      <c r="O68" s="177">
        <v>0.63226970131769877</v>
      </c>
      <c r="P68" s="178">
        <v>0.36773029868230106</v>
      </c>
      <c r="Q68" s="179">
        <f t="shared" si="6"/>
        <v>0.63226970131769877</v>
      </c>
      <c r="S68" s="180">
        <f t="shared" si="7"/>
        <v>0</v>
      </c>
    </row>
    <row r="69" spans="1:19">
      <c r="A69" s="169">
        <v>1911</v>
      </c>
      <c r="B69" s="170">
        <f t="shared" si="4"/>
        <v>0.34740513141459917</v>
      </c>
      <c r="C69" s="171">
        <v>0.11814207550938761</v>
      </c>
      <c r="D69" s="171">
        <v>7.2454379562043786E-2</v>
      </c>
      <c r="E69" s="171">
        <v>6.9706689947380121E-2</v>
      </c>
      <c r="F69" s="171">
        <v>8.0748175182481757E-2</v>
      </c>
      <c r="G69" s="173">
        <v>6.3538112133059181E-3</v>
      </c>
      <c r="H69" s="174"/>
      <c r="I69" s="170">
        <f t="shared" si="5"/>
        <v>0.58276254841184527</v>
      </c>
      <c r="J69" s="171">
        <v>0.33414754090713772</v>
      </c>
      <c r="K69" s="171">
        <v>5.1459854014598544E-2</v>
      </c>
      <c r="L69" s="171">
        <v>0.19715515349010904</v>
      </c>
      <c r="M69" s="175">
        <v>0</v>
      </c>
      <c r="N69" s="176">
        <v>0.37605533237570438</v>
      </c>
      <c r="O69" s="177">
        <v>0.63082247215741472</v>
      </c>
      <c r="P69" s="178">
        <v>0.36917752784258506</v>
      </c>
      <c r="Q69" s="179">
        <f t="shared" si="6"/>
        <v>0.63082247215741472</v>
      </c>
      <c r="S69" s="180">
        <f t="shared" si="7"/>
        <v>0</v>
      </c>
    </row>
    <row r="70" spans="1:19">
      <c r="A70" s="169">
        <v>1912</v>
      </c>
      <c r="B70" s="170">
        <f t="shared" si="4"/>
        <v>0.35647850355548505</v>
      </c>
      <c r="C70" s="171">
        <v>0.12732991664943741</v>
      </c>
      <c r="D70" s="171">
        <v>6.9631076388888907E-2</v>
      </c>
      <c r="E70" s="171">
        <v>7.2382201349632039E-2</v>
      </c>
      <c r="F70" s="171">
        <v>8.1163194444444461E-2</v>
      </c>
      <c r="G70" s="173">
        <v>5.9721147230822188E-3</v>
      </c>
      <c r="H70" s="174"/>
      <c r="I70" s="170">
        <f t="shared" si="5"/>
        <v>0.57484083338981962</v>
      </c>
      <c r="J70" s="171">
        <v>0.33395722256680793</v>
      </c>
      <c r="K70" s="171">
        <v>5.1041666666666673E-2</v>
      </c>
      <c r="L70" s="171">
        <v>0.18984194415634509</v>
      </c>
      <c r="M70" s="175">
        <v>0</v>
      </c>
      <c r="N70" s="176">
        <v>0.38523755731324466</v>
      </c>
      <c r="O70" s="177">
        <v>0.6212163602861841</v>
      </c>
      <c r="P70" s="178">
        <v>0.37878363971381618</v>
      </c>
      <c r="Q70" s="179">
        <f t="shared" si="6"/>
        <v>0.6212163602861841</v>
      </c>
      <c r="S70" s="180">
        <f t="shared" si="7"/>
        <v>0</v>
      </c>
    </row>
    <row r="71" spans="1:19">
      <c r="A71" s="169">
        <v>1913</v>
      </c>
      <c r="B71" s="170">
        <f t="shared" si="4"/>
        <v>0.35578629045241306</v>
      </c>
      <c r="C71" s="171">
        <v>0.12828470138363562</v>
      </c>
      <c r="D71" s="171">
        <v>6.8219235615287685E-2</v>
      </c>
      <c r="E71" s="171">
        <v>6.9610766080283673E-2</v>
      </c>
      <c r="F71" s="171">
        <v>8.3998320033599305E-2</v>
      </c>
      <c r="G71" s="173">
        <v>5.6732673396067699E-3</v>
      </c>
      <c r="H71" s="174"/>
      <c r="I71" s="170">
        <f t="shared" si="5"/>
        <v>0.57638844685779411</v>
      </c>
      <c r="J71" s="171">
        <v>0.34047984884975629</v>
      </c>
      <c r="K71" s="171">
        <v>5.1154976900461988E-2</v>
      </c>
      <c r="L71" s="171">
        <v>0.18475362110757584</v>
      </c>
      <c r="M71" s="175">
        <v>0</v>
      </c>
      <c r="N71" s="176">
        <v>0.38401049753725996</v>
      </c>
      <c r="O71" s="177">
        <v>0.62211282500834442</v>
      </c>
      <c r="P71" s="178">
        <v>0.37788717499165542</v>
      </c>
      <c r="Q71" s="179">
        <f t="shared" si="6"/>
        <v>0.62211282500834442</v>
      </c>
      <c r="S71" s="180">
        <f t="shared" si="7"/>
        <v>0</v>
      </c>
    </row>
    <row r="72" spans="1:19">
      <c r="A72" s="169">
        <v>1914</v>
      </c>
      <c r="B72" s="170">
        <f t="shared" si="4"/>
        <v>0.32576453053208987</v>
      </c>
      <c r="C72" s="171">
        <v>0.11359435656753109</v>
      </c>
      <c r="D72" s="171">
        <v>6.240619902120717E-2</v>
      </c>
      <c r="E72" s="171">
        <v>6.5843349081604871E-2</v>
      </c>
      <c r="F72" s="171">
        <v>7.7487765089722674E-2</v>
      </c>
      <c r="G72" s="173">
        <v>6.4328607720241029E-3</v>
      </c>
      <c r="H72" s="174"/>
      <c r="I72" s="170">
        <f t="shared" si="5"/>
        <v>0.61092934165918389</v>
      </c>
      <c r="J72" s="171">
        <v>0.33656311334758399</v>
      </c>
      <c r="K72" s="171">
        <v>7.9282218597063622E-2</v>
      </c>
      <c r="L72" s="171">
        <v>0.19508400971453621</v>
      </c>
      <c r="M72" s="175">
        <v>0</v>
      </c>
      <c r="N72" s="176">
        <v>0.35018615908140482</v>
      </c>
      <c r="O72" s="177">
        <v>0.65672895473402848</v>
      </c>
      <c r="P72" s="178">
        <v>0.34327104526597163</v>
      </c>
      <c r="Q72" s="179">
        <f t="shared" si="6"/>
        <v>0.65672895473402848</v>
      </c>
      <c r="S72" s="180">
        <f t="shared" si="7"/>
        <v>0</v>
      </c>
    </row>
    <row r="73" spans="1:19">
      <c r="A73" s="169">
        <v>1915</v>
      </c>
      <c r="B73" s="170">
        <f t="shared" si="4"/>
        <v>0.35846947517134331</v>
      </c>
      <c r="C73" s="171">
        <v>0.14486724769103537</v>
      </c>
      <c r="D73" s="171">
        <v>5.2499145299145303E-2</v>
      </c>
      <c r="E73" s="171">
        <v>8.8256848951028477E-2</v>
      </c>
      <c r="F73" s="171">
        <v>5.6410256410256411E-2</v>
      </c>
      <c r="G73" s="173">
        <v>1.6435976819877757E-2</v>
      </c>
      <c r="H73" s="174"/>
      <c r="I73" s="170">
        <f t="shared" si="5"/>
        <v>0.5868553905374233</v>
      </c>
      <c r="J73" s="171">
        <v>0.23147555899980526</v>
      </c>
      <c r="K73" s="171">
        <v>0.21435897435897436</v>
      </c>
      <c r="L73" s="171">
        <v>0.14102085717864365</v>
      </c>
      <c r="M73" s="175">
        <v>0</v>
      </c>
      <c r="N73" s="176">
        <v>0.38591211441891027</v>
      </c>
      <c r="O73" s="177">
        <v>0.63178211899961845</v>
      </c>
      <c r="P73" s="178">
        <v>0.36821788100038161</v>
      </c>
      <c r="Q73" s="179">
        <f t="shared" si="6"/>
        <v>0.63178211899961845</v>
      </c>
      <c r="S73" s="180">
        <f t="shared" si="7"/>
        <v>0</v>
      </c>
    </row>
    <row r="74" spans="1:19">
      <c r="A74" s="169">
        <v>1916</v>
      </c>
      <c r="B74" s="170">
        <f t="shared" si="4"/>
        <v>0.40339794447465116</v>
      </c>
      <c r="C74" s="171">
        <v>0.17000234020972885</v>
      </c>
      <c r="D74" s="171">
        <v>4.4270452628619616E-2</v>
      </c>
      <c r="E74" s="171">
        <v>0.10355507701781612</v>
      </c>
      <c r="F74" s="171">
        <v>5.6227157717177394E-2</v>
      </c>
      <c r="G74" s="173">
        <v>2.9342916901309163E-2</v>
      </c>
      <c r="H74" s="174"/>
      <c r="I74" s="170">
        <f t="shared" si="5"/>
        <v>0.56353282736059107</v>
      </c>
      <c r="J74" s="171">
        <v>0.21057787952766063</v>
      </c>
      <c r="K74" s="171">
        <v>0.22468372223784086</v>
      </c>
      <c r="L74" s="171">
        <v>0.12827122559508961</v>
      </c>
      <c r="M74" s="175">
        <v>0</v>
      </c>
      <c r="N74" s="176">
        <v>0.43025082113833113</v>
      </c>
      <c r="O74" s="177">
        <v>0.60104535739778786</v>
      </c>
      <c r="P74" s="178">
        <v>0.39895464260221214</v>
      </c>
      <c r="Q74" s="179">
        <f t="shared" si="6"/>
        <v>0.60104535739778786</v>
      </c>
      <c r="S74" s="180">
        <f t="shared" si="7"/>
        <v>0</v>
      </c>
    </row>
    <row r="75" spans="1:19">
      <c r="A75" s="169">
        <v>1917</v>
      </c>
      <c r="B75" s="170">
        <f t="shared" si="4"/>
        <v>0.38160236040702278</v>
      </c>
      <c r="C75" s="171">
        <v>0.16596812266149152</v>
      </c>
      <c r="D75" s="171">
        <v>3.7197314792615677E-2</v>
      </c>
      <c r="E75" s="171">
        <v>9.4049812482788986E-2</v>
      </c>
      <c r="F75" s="171">
        <v>4.6751378566291059E-2</v>
      </c>
      <c r="G75" s="173">
        <v>3.7635731903835498E-2</v>
      </c>
      <c r="H75" s="174"/>
      <c r="I75" s="170">
        <f t="shared" si="5"/>
        <v>0.60832299029326442</v>
      </c>
      <c r="J75" s="171">
        <v>0.23357449234676997</v>
      </c>
      <c r="K75" s="171">
        <v>0.24238791656677056</v>
      </c>
      <c r="L75" s="171">
        <v>0.13236058137972392</v>
      </c>
      <c r="M75" s="175">
        <v>0</v>
      </c>
      <c r="N75" s="176">
        <v>0.4007209076680997</v>
      </c>
      <c r="O75" s="177">
        <v>0.63880040093484536</v>
      </c>
      <c r="P75" s="178">
        <v>0.36119959906515459</v>
      </c>
      <c r="Q75" s="179">
        <f t="shared" si="6"/>
        <v>0.63880040093484536</v>
      </c>
      <c r="S75" s="180">
        <f t="shared" si="7"/>
        <v>0</v>
      </c>
    </row>
    <row r="76" spans="1:19">
      <c r="A76" s="169">
        <v>1918</v>
      </c>
      <c r="B76" s="170">
        <f t="shared" si="4"/>
        <v>0.34517841403990379</v>
      </c>
      <c r="C76" s="171">
        <v>0.15253132344891865</v>
      </c>
      <c r="D76" s="171">
        <v>3.1541675370795906E-2</v>
      </c>
      <c r="E76" s="171">
        <v>7.7681332581515508E-2</v>
      </c>
      <c r="F76" s="171">
        <v>3.6557342803425943E-2</v>
      </c>
      <c r="G76" s="173">
        <v>4.6866739835247827E-2</v>
      </c>
      <c r="H76" s="174"/>
      <c r="I76" s="170">
        <f t="shared" si="5"/>
        <v>0.66387758838151478</v>
      </c>
      <c r="J76" s="171">
        <v>0.28689306308763862</v>
      </c>
      <c r="K76" s="171">
        <v>0.23087528723626488</v>
      </c>
      <c r="L76" s="171">
        <v>0.14610923805761133</v>
      </c>
      <c r="M76" s="175">
        <v>0</v>
      </c>
      <c r="N76" s="176">
        <v>0.35874274164329556</v>
      </c>
      <c r="O76" s="177">
        <v>0.68996570030011095</v>
      </c>
      <c r="P76" s="178">
        <v>0.31003429969988888</v>
      </c>
      <c r="Q76" s="179">
        <f t="shared" si="6"/>
        <v>0.68996570030011095</v>
      </c>
      <c r="S76" s="180">
        <f t="shared" si="7"/>
        <v>0</v>
      </c>
    </row>
    <row r="77" spans="1:19">
      <c r="A77" s="181">
        <v>1919</v>
      </c>
      <c r="B77" s="182">
        <f t="shared" ref="B77:B108" si="8">C77+D77+E77+F77+G77</f>
        <v>0.31431253385064822</v>
      </c>
      <c r="C77" s="183">
        <v>0.13970198756431379</v>
      </c>
      <c r="D77" s="183">
        <v>2.6484284051222357E-2</v>
      </c>
      <c r="E77" s="183">
        <v>6.2489929397951671E-2</v>
      </c>
      <c r="F77" s="183">
        <v>3.2013969732246801E-2</v>
      </c>
      <c r="G77" s="184">
        <v>5.362236310491357E-2</v>
      </c>
      <c r="H77" s="185"/>
      <c r="I77" s="182">
        <f t="shared" ref="I77:I108" si="9">J77+K77+L77+M77</f>
        <v>0.68440102056198748</v>
      </c>
      <c r="J77" s="183">
        <v>0.39767154091395723</v>
      </c>
      <c r="K77" s="183">
        <v>0.10884749708963912</v>
      </c>
      <c r="L77" s="183">
        <v>0.17788198255839111</v>
      </c>
      <c r="M77" s="186">
        <v>0</v>
      </c>
      <c r="N77" s="187">
        <v>0.33257376297808272</v>
      </c>
      <c r="O77" s="188">
        <v>0.72416400327991859</v>
      </c>
      <c r="P77" s="189">
        <v>0.27583599672008136</v>
      </c>
      <c r="Q77" s="190">
        <f t="shared" ref="Q77:Q108" si="10">O77</f>
        <v>0.72416400327991859</v>
      </c>
      <c r="S77" s="180">
        <f t="shared" ref="S77:S108" si="11">1-P77-Q77</f>
        <v>0</v>
      </c>
    </row>
    <row r="78" spans="1:19">
      <c r="A78" s="169" t="s">
        <v>112</v>
      </c>
      <c r="B78" s="170">
        <f t="shared" si="8"/>
        <v>0.2043183129464867</v>
      </c>
      <c r="C78" s="171">
        <v>5.9263207742699296E-2</v>
      </c>
      <c r="D78" s="171">
        <v>2.0778741465214984E-2</v>
      </c>
      <c r="E78" s="171">
        <v>2.5606764684218873E-2</v>
      </c>
      <c r="F78" s="171">
        <v>4.6872116626683891E-2</v>
      </c>
      <c r="G78" s="173">
        <v>5.1797482427669649E-2</v>
      </c>
      <c r="H78" s="174"/>
      <c r="I78" s="170">
        <f t="shared" si="9"/>
        <v>0.77624831508000192</v>
      </c>
      <c r="J78" s="171">
        <v>0.50183678627906481</v>
      </c>
      <c r="K78" s="171">
        <v>5.7575198376084151E-2</v>
      </c>
      <c r="L78" s="171">
        <v>0.21683633042485301</v>
      </c>
      <c r="M78" s="175">
        <v>0</v>
      </c>
      <c r="N78" s="176">
        <v>0.21998826502225541</v>
      </c>
      <c r="O78" s="177">
        <v>0.83578176423972395</v>
      </c>
      <c r="P78" s="178">
        <v>0.16421823576027608</v>
      </c>
      <c r="Q78" s="179">
        <f t="shared" si="10"/>
        <v>0.83578176423972395</v>
      </c>
      <c r="S78" s="180">
        <f t="shared" si="11"/>
        <v>0</v>
      </c>
    </row>
    <row r="79" spans="1:19">
      <c r="A79" s="169" t="s">
        <v>113</v>
      </c>
      <c r="B79" s="170">
        <f t="shared" si="8"/>
        <v>0.2132746459537174</v>
      </c>
      <c r="C79" s="171">
        <v>6.8369517635440316E-2</v>
      </c>
      <c r="D79" s="171">
        <v>1.7693920335429773E-2</v>
      </c>
      <c r="E79" s="171">
        <v>2.6008338703571679E-2</v>
      </c>
      <c r="F79" s="171">
        <v>4.6883933676386505E-2</v>
      </c>
      <c r="G79" s="173">
        <v>5.4318935602889119E-2</v>
      </c>
      <c r="H79" s="174"/>
      <c r="I79" s="170">
        <f t="shared" si="9"/>
        <v>0.77052780403834653</v>
      </c>
      <c r="J79" s="171">
        <v>0.51776306829367102</v>
      </c>
      <c r="K79" s="171">
        <v>5.5803316180674675E-2</v>
      </c>
      <c r="L79" s="171">
        <v>0.19696141956400076</v>
      </c>
      <c r="M79" s="175">
        <v>0</v>
      </c>
      <c r="N79" s="176">
        <v>0.22945500662685159</v>
      </c>
      <c r="O79" s="177">
        <v>0.82898490625163102</v>
      </c>
      <c r="P79" s="178">
        <v>0.17101509374836907</v>
      </c>
      <c r="Q79" s="179">
        <f t="shared" si="10"/>
        <v>0.82898490625163102</v>
      </c>
      <c r="S79" s="180">
        <f t="shared" si="11"/>
        <v>0</v>
      </c>
    </row>
    <row r="80" spans="1:19">
      <c r="A80" s="169">
        <v>1921</v>
      </c>
      <c r="B80" s="170">
        <f t="shared" si="8"/>
        <v>0.18359352752765329</v>
      </c>
      <c r="C80" s="171">
        <v>3.5848555334456356E-2</v>
      </c>
      <c r="D80" s="171">
        <v>2.8842129737270406E-2</v>
      </c>
      <c r="E80" s="171">
        <v>1.4976690930937351E-2</v>
      </c>
      <c r="F80" s="171">
        <v>4.138572425017438E-2</v>
      </c>
      <c r="G80" s="173">
        <v>6.2540427274814778E-2</v>
      </c>
      <c r="H80" s="174"/>
      <c r="I80" s="170">
        <f t="shared" si="9"/>
        <v>0.78548026408103744</v>
      </c>
      <c r="J80" s="171">
        <v>0.50590729368287968</v>
      </c>
      <c r="K80" s="171">
        <v>6.8216693792141361E-2</v>
      </c>
      <c r="L80" s="171">
        <v>0.21135627660601639</v>
      </c>
      <c r="M80" s="175">
        <v>0</v>
      </c>
      <c r="N80" s="176">
        <v>0.20252263705987092</v>
      </c>
      <c r="O80" s="177">
        <v>0.86646591839254727</v>
      </c>
      <c r="P80" s="178">
        <v>0.13353408160745278</v>
      </c>
      <c r="Q80" s="179">
        <f t="shared" si="10"/>
        <v>0.86646591839254727</v>
      </c>
      <c r="S80" s="180">
        <f t="shared" si="11"/>
        <v>0</v>
      </c>
    </row>
    <row r="81" spans="1:19">
      <c r="A81" s="169">
        <v>1922</v>
      </c>
      <c r="B81" s="170">
        <f t="shared" si="8"/>
        <v>0.25380000125984598</v>
      </c>
      <c r="C81" s="171">
        <v>7.5013288704325568E-2</v>
      </c>
      <c r="D81" s="171">
        <v>3.4261613691931536E-2</v>
      </c>
      <c r="E81" s="171">
        <v>3.5481974729364311E-2</v>
      </c>
      <c r="F81" s="171">
        <v>4.3276283618581907E-2</v>
      </c>
      <c r="G81" s="173">
        <v>6.5766840515642647E-2</v>
      </c>
      <c r="H81" s="174"/>
      <c r="I81" s="170">
        <f t="shared" si="9"/>
        <v>0.70463187593061327</v>
      </c>
      <c r="J81" s="171">
        <v>0.43503984938537077</v>
      </c>
      <c r="K81" s="171">
        <v>6.3814180929095354E-2</v>
      </c>
      <c r="L81" s="171">
        <v>0.20577784561614715</v>
      </c>
      <c r="M81" s="175">
        <v>0</v>
      </c>
      <c r="N81" s="176">
        <v>0.28431717478848806</v>
      </c>
      <c r="O81" s="177">
        <v>0.78935753836105405</v>
      </c>
      <c r="P81" s="178">
        <v>0.21064246163894595</v>
      </c>
      <c r="Q81" s="179">
        <f t="shared" si="10"/>
        <v>0.78935753836105405</v>
      </c>
      <c r="S81" s="180">
        <f t="shared" si="11"/>
        <v>0</v>
      </c>
    </row>
    <row r="82" spans="1:19">
      <c r="A82" s="169">
        <v>1923</v>
      </c>
      <c r="B82" s="170">
        <f t="shared" si="8"/>
        <v>0.26859587067330043</v>
      </c>
      <c r="C82" s="171">
        <v>8.6496262903018664E-2</v>
      </c>
      <c r="D82" s="171">
        <v>3.4266270725068056E-2</v>
      </c>
      <c r="E82" s="171">
        <v>4.0559902136924571E-2</v>
      </c>
      <c r="F82" s="171">
        <v>4.355357584756249E-2</v>
      </c>
      <c r="G82" s="173">
        <v>6.371985906072665E-2</v>
      </c>
      <c r="H82" s="174"/>
      <c r="I82" s="170">
        <f t="shared" si="9"/>
        <v>0.68277555978064575</v>
      </c>
      <c r="J82" s="171">
        <v>0.42488790699778067</v>
      </c>
      <c r="K82" s="171">
        <v>5.8648849294729036E-2</v>
      </c>
      <c r="L82" s="171">
        <v>0.19923880348813611</v>
      </c>
      <c r="M82" s="175">
        <v>0</v>
      </c>
      <c r="N82" s="176">
        <v>0.30259155656281211</v>
      </c>
      <c r="O82" s="177">
        <v>0.76919320799375235</v>
      </c>
      <c r="P82" s="178">
        <v>0.23080679200624776</v>
      </c>
      <c r="Q82" s="179">
        <f t="shared" si="10"/>
        <v>0.76919320799375235</v>
      </c>
      <c r="S82" s="180">
        <f t="shared" si="11"/>
        <v>0</v>
      </c>
    </row>
    <row r="83" spans="1:19">
      <c r="A83" s="169">
        <v>1924</v>
      </c>
      <c r="B83" s="170">
        <f t="shared" si="8"/>
        <v>0.27860894721674889</v>
      </c>
      <c r="C83" s="171">
        <v>9.06724314057442E-2</v>
      </c>
      <c r="D83" s="171">
        <v>3.5317096696407042E-2</v>
      </c>
      <c r="E83" s="171">
        <v>4.2273844970582106E-2</v>
      </c>
      <c r="F83" s="171">
        <v>4.7263081745840367E-2</v>
      </c>
      <c r="G83" s="173">
        <v>6.3082492398175136E-2</v>
      </c>
      <c r="H83" s="174"/>
      <c r="I83" s="170">
        <f t="shared" si="9"/>
        <v>0.68078413114718461</v>
      </c>
      <c r="J83" s="171">
        <v>0.42503702416387218</v>
      </c>
      <c r="K83" s="171">
        <v>5.7583795514829984E-2</v>
      </c>
      <c r="L83" s="171">
        <v>0.1981633114684824</v>
      </c>
      <c r="M83" s="175">
        <v>0</v>
      </c>
      <c r="N83" s="176">
        <v>0.31083973745167004</v>
      </c>
      <c r="O83" s="177">
        <v>0.75954043364739698</v>
      </c>
      <c r="P83" s="178">
        <v>0.24045956635260299</v>
      </c>
      <c r="Q83" s="179">
        <f t="shared" si="10"/>
        <v>0.75954043364739698</v>
      </c>
      <c r="S83" s="180">
        <f t="shared" si="11"/>
        <v>0</v>
      </c>
    </row>
    <row r="84" spans="1:19">
      <c r="A84" s="169">
        <v>1925</v>
      </c>
      <c r="B84" s="170">
        <f t="shared" si="8"/>
        <v>0.28159016602311077</v>
      </c>
      <c r="C84" s="171">
        <v>8.7916156198668813E-2</v>
      </c>
      <c r="D84" s="171">
        <v>3.6573311367380561E-2</v>
      </c>
      <c r="E84" s="171">
        <v>4.1721301228647784E-2</v>
      </c>
      <c r="F84" s="171">
        <v>5.4601082607672394E-2</v>
      </c>
      <c r="G84" s="173">
        <v>6.0778314620741243E-2</v>
      </c>
      <c r="H84" s="174"/>
      <c r="I84" s="170">
        <f t="shared" si="9"/>
        <v>0.67822321567223631</v>
      </c>
      <c r="J84" s="171">
        <v>0.42049542156675107</v>
      </c>
      <c r="K84" s="171">
        <v>5.817839491645093E-2</v>
      </c>
      <c r="L84" s="171">
        <v>0.19954939918903436</v>
      </c>
      <c r="M84" s="175">
        <v>0</v>
      </c>
      <c r="N84" s="176">
        <v>0.31321377367335018</v>
      </c>
      <c r="O84" s="177">
        <v>0.75439016842705031</v>
      </c>
      <c r="P84" s="178">
        <v>0.24560983157294977</v>
      </c>
      <c r="Q84" s="179">
        <f t="shared" si="10"/>
        <v>0.75439016842705031</v>
      </c>
      <c r="S84" s="180">
        <f t="shared" si="11"/>
        <v>0</v>
      </c>
    </row>
    <row r="85" spans="1:19">
      <c r="A85" s="169">
        <v>1926</v>
      </c>
      <c r="B85" s="170">
        <f t="shared" si="8"/>
        <v>0.27833433914615402</v>
      </c>
      <c r="C85" s="171">
        <v>7.812519018039038E-2</v>
      </c>
      <c r="D85" s="171">
        <v>3.955072463768116E-2</v>
      </c>
      <c r="E85" s="171">
        <v>3.8925874710218536E-2</v>
      </c>
      <c r="F85" s="171">
        <v>5.7246376811594203E-2</v>
      </c>
      <c r="G85" s="173">
        <v>6.4486172806269768E-2</v>
      </c>
      <c r="H85" s="174"/>
      <c r="I85" s="170">
        <f t="shared" si="9"/>
        <v>0.67769772737992251</v>
      </c>
      <c r="J85" s="171">
        <v>0.41169909494291779</v>
      </c>
      <c r="K85" s="171">
        <v>6.0869565217391307E-2</v>
      </c>
      <c r="L85" s="171">
        <v>0.20512906721961346</v>
      </c>
      <c r="M85" s="175">
        <v>0</v>
      </c>
      <c r="N85" s="176">
        <v>0.31219294610270326</v>
      </c>
      <c r="O85" s="177">
        <v>0.76013779229284184</v>
      </c>
      <c r="P85" s="178">
        <v>0.23986220770715816</v>
      </c>
      <c r="Q85" s="179">
        <f t="shared" si="10"/>
        <v>0.76013779229284184</v>
      </c>
      <c r="S85" s="180">
        <f t="shared" si="11"/>
        <v>0</v>
      </c>
    </row>
    <row r="86" spans="1:19">
      <c r="A86" s="169">
        <v>1927</v>
      </c>
      <c r="B86" s="170">
        <f t="shared" si="8"/>
        <v>0.28275705434986242</v>
      </c>
      <c r="C86" s="171">
        <v>9.0143380173239473E-2</v>
      </c>
      <c r="D86" s="171">
        <v>3.8624267027514654E-2</v>
      </c>
      <c r="E86" s="171">
        <v>4.0785638354360075E-2</v>
      </c>
      <c r="F86" s="171">
        <v>5.3901668921966621E-2</v>
      </c>
      <c r="G86" s="173">
        <v>5.9302099872781566E-2</v>
      </c>
      <c r="H86" s="174"/>
      <c r="I86" s="170">
        <f t="shared" si="9"/>
        <v>0.66851617768349647</v>
      </c>
      <c r="J86" s="171">
        <v>0.42085815206069571</v>
      </c>
      <c r="K86" s="171">
        <v>5.7239512855209736E-2</v>
      </c>
      <c r="L86" s="171">
        <v>0.19041851276759109</v>
      </c>
      <c r="M86" s="175">
        <v>0</v>
      </c>
      <c r="N86" s="176">
        <v>0.31700247256315806</v>
      </c>
      <c r="O86" s="177">
        <v>0.7494818538176039</v>
      </c>
      <c r="P86" s="178">
        <v>0.2505181461823961</v>
      </c>
      <c r="Q86" s="179">
        <f t="shared" si="10"/>
        <v>0.7494818538176039</v>
      </c>
      <c r="S86" s="180">
        <f t="shared" si="11"/>
        <v>0</v>
      </c>
    </row>
    <row r="87" spans="1:19">
      <c r="A87" s="169">
        <v>1928</v>
      </c>
      <c r="B87" s="170">
        <f t="shared" si="8"/>
        <v>0.28485430812799473</v>
      </c>
      <c r="C87" s="171">
        <v>8.9319992000507303E-2</v>
      </c>
      <c r="D87" s="171">
        <v>4.179154551554462E-2</v>
      </c>
      <c r="E87" s="171">
        <v>4.1683770505996857E-2</v>
      </c>
      <c r="F87" s="171">
        <v>5.3679266383359431E-2</v>
      </c>
      <c r="G87" s="173">
        <v>5.8379733722586515E-2</v>
      </c>
      <c r="H87" s="174"/>
      <c r="I87" s="170">
        <f t="shared" si="9"/>
        <v>0.66325926589877438</v>
      </c>
      <c r="J87" s="171">
        <v>0.41333176365793739</v>
      </c>
      <c r="K87" s="171">
        <v>5.7034220532319393E-2</v>
      </c>
      <c r="L87" s="171">
        <v>0.19289328170851758</v>
      </c>
      <c r="M87" s="175">
        <v>0</v>
      </c>
      <c r="N87" s="176">
        <v>0.32015676511821628</v>
      </c>
      <c r="O87" s="177">
        <v>0.74545806380930624</v>
      </c>
      <c r="P87" s="178">
        <v>0.25454193619069382</v>
      </c>
      <c r="Q87" s="179">
        <f t="shared" si="10"/>
        <v>0.74545806380930624</v>
      </c>
      <c r="S87" s="180">
        <f t="shared" si="11"/>
        <v>0</v>
      </c>
    </row>
    <row r="88" spans="1:19">
      <c r="A88" s="181">
        <v>1929</v>
      </c>
      <c r="B88" s="182">
        <f t="shared" si="8"/>
        <v>0.28552877047794628</v>
      </c>
      <c r="C88" s="183">
        <v>8.9801943879284252E-2</v>
      </c>
      <c r="D88" s="183">
        <v>4.4189697103692242E-2</v>
      </c>
      <c r="E88" s="183">
        <v>4.088226536399555E-2</v>
      </c>
      <c r="F88" s="183">
        <v>5.372540349325669E-2</v>
      </c>
      <c r="G88" s="184">
        <v>5.6929460637717526E-2</v>
      </c>
      <c r="H88" s="185"/>
      <c r="I88" s="182">
        <f t="shared" si="9"/>
        <v>0.66616080512771292</v>
      </c>
      <c r="J88" s="183">
        <v>0.41811102292282748</v>
      </c>
      <c r="K88" s="183">
        <v>5.7705063011275703E-2</v>
      </c>
      <c r="L88" s="183">
        <v>0.19034471919360971</v>
      </c>
      <c r="M88" s="186">
        <v>0</v>
      </c>
      <c r="N88" s="187">
        <v>0.3191120901585745</v>
      </c>
      <c r="O88" s="188">
        <v>0.74451329913334463</v>
      </c>
      <c r="P88" s="189">
        <v>0.25548670086665548</v>
      </c>
      <c r="Q88" s="190">
        <f t="shared" si="10"/>
        <v>0.74451329913334463</v>
      </c>
      <c r="S88" s="180">
        <f t="shared" si="11"/>
        <v>0</v>
      </c>
    </row>
    <row r="89" spans="1:19">
      <c r="A89" s="169">
        <v>1930</v>
      </c>
      <c r="B89" s="170">
        <f t="shared" si="8"/>
        <v>0.26809605977323914</v>
      </c>
      <c r="C89" s="171">
        <v>7.7338454024390477E-2</v>
      </c>
      <c r="D89" s="171">
        <v>4.9605476908795548E-2</v>
      </c>
      <c r="E89" s="171">
        <v>3.4245208555847062E-2</v>
      </c>
      <c r="F89" s="171">
        <v>4.9895567417034117E-2</v>
      </c>
      <c r="G89" s="173">
        <v>5.7011352867171988E-2</v>
      </c>
      <c r="H89" s="174"/>
      <c r="I89" s="170">
        <f t="shared" si="9"/>
        <v>0.68285820328191149</v>
      </c>
      <c r="J89" s="171">
        <v>0.43053423814760539</v>
      </c>
      <c r="K89" s="171">
        <v>6.168484567184962E-2</v>
      </c>
      <c r="L89" s="171">
        <v>0.19063911946245646</v>
      </c>
      <c r="M89" s="175">
        <v>0</v>
      </c>
      <c r="N89" s="176">
        <v>0.29990288721777969</v>
      </c>
      <c r="O89" s="177">
        <v>0.76387227360897103</v>
      </c>
      <c r="P89" s="178">
        <v>0.23612772639102891</v>
      </c>
      <c r="Q89" s="179">
        <f t="shared" si="10"/>
        <v>0.76387227360897103</v>
      </c>
      <c r="S89" s="180">
        <f t="shared" si="11"/>
        <v>0</v>
      </c>
    </row>
    <row r="90" spans="1:19">
      <c r="A90" s="169">
        <v>1931</v>
      </c>
      <c r="B90" s="170">
        <f t="shared" si="8"/>
        <v>0.25370814788013291</v>
      </c>
      <c r="C90" s="171">
        <v>6.8958536303026188E-2</v>
      </c>
      <c r="D90" s="171">
        <v>5.5596941292550571E-2</v>
      </c>
      <c r="E90" s="171">
        <v>2.9113798765237217E-2</v>
      </c>
      <c r="F90" s="171">
        <v>4.0207202762703509E-2</v>
      </c>
      <c r="G90" s="173">
        <v>5.9831668756615455E-2</v>
      </c>
      <c r="H90" s="174"/>
      <c r="I90" s="170">
        <f t="shared" si="9"/>
        <v>0.6929020112563542</v>
      </c>
      <c r="J90" s="171">
        <v>0.44110554428974719</v>
      </c>
      <c r="K90" s="171">
        <v>6.5564874198322659E-2</v>
      </c>
      <c r="L90" s="171">
        <v>0.18623159276828444</v>
      </c>
      <c r="M90" s="175">
        <v>0</v>
      </c>
      <c r="N90" s="176">
        <v>0.28610092670544057</v>
      </c>
      <c r="O90" s="177">
        <v>0.78136988974499588</v>
      </c>
      <c r="P90" s="178">
        <v>0.21863011025500415</v>
      </c>
      <c r="Q90" s="179">
        <f t="shared" si="10"/>
        <v>0.78136988974499588</v>
      </c>
      <c r="S90" s="180">
        <f t="shared" si="11"/>
        <v>0</v>
      </c>
    </row>
    <row r="91" spans="1:19">
      <c r="A91" s="169">
        <v>1932</v>
      </c>
      <c r="B91" s="170">
        <f t="shared" si="8"/>
        <v>0.24049989509069009</v>
      </c>
      <c r="C91" s="171">
        <v>6.3399694458762951E-2</v>
      </c>
      <c r="D91" s="171">
        <v>5.9306040938592111E-2</v>
      </c>
      <c r="E91" s="171">
        <v>2.7072038540698593E-2</v>
      </c>
      <c r="F91" s="171">
        <v>3.1702446330504244E-2</v>
      </c>
      <c r="G91" s="173">
        <v>5.9019674822132155E-2</v>
      </c>
      <c r="H91" s="174"/>
      <c r="I91" s="170">
        <f t="shared" si="9"/>
        <v>0.69620325451926046</v>
      </c>
      <c r="J91" s="171">
        <v>0.44264015975135118</v>
      </c>
      <c r="K91" s="171">
        <v>6.4553170244633043E-2</v>
      </c>
      <c r="L91" s="171">
        <v>0.18900992452327628</v>
      </c>
      <c r="M91" s="175">
        <v>0</v>
      </c>
      <c r="N91" s="176">
        <v>0.27401666090253257</v>
      </c>
      <c r="O91" s="177">
        <v>0.79322816769173987</v>
      </c>
      <c r="P91" s="178">
        <v>0.20677183230826024</v>
      </c>
      <c r="Q91" s="179">
        <f t="shared" si="10"/>
        <v>0.79322816769173987</v>
      </c>
      <c r="S91" s="180">
        <f t="shared" si="11"/>
        <v>0</v>
      </c>
    </row>
    <row r="92" spans="1:19">
      <c r="A92" s="169">
        <v>1933</v>
      </c>
      <c r="B92" s="170">
        <f t="shared" si="8"/>
        <v>0.24807331169682018</v>
      </c>
      <c r="C92" s="171">
        <v>7.6911986933057938E-2</v>
      </c>
      <c r="D92" s="171">
        <v>5.7426453001674239E-2</v>
      </c>
      <c r="E92" s="171">
        <v>3.3576511259060506E-2</v>
      </c>
      <c r="F92" s="171">
        <v>3.683329347046161E-2</v>
      </c>
      <c r="G92" s="173">
        <v>4.3325067032565889E-2</v>
      </c>
      <c r="H92" s="174"/>
      <c r="I92" s="170">
        <f t="shared" si="9"/>
        <v>0.67901162139649673</v>
      </c>
      <c r="J92" s="171">
        <v>0.42971051247493303</v>
      </c>
      <c r="K92" s="171">
        <v>6.1707725424539582E-2</v>
      </c>
      <c r="L92" s="171">
        <v>0.18759338349702415</v>
      </c>
      <c r="M92" s="175">
        <v>0</v>
      </c>
      <c r="N92" s="176">
        <v>0.280702169473452</v>
      </c>
      <c r="O92" s="177">
        <v>0.76832140434607654</v>
      </c>
      <c r="P92" s="178">
        <v>0.23167859565392343</v>
      </c>
      <c r="Q92" s="179">
        <f t="shared" si="10"/>
        <v>0.76832140434607654</v>
      </c>
      <c r="S92" s="180">
        <f t="shared" si="11"/>
        <v>0</v>
      </c>
    </row>
    <row r="93" spans="1:19">
      <c r="A93" s="169">
        <v>1934</v>
      </c>
      <c r="B93" s="170">
        <f t="shared" si="8"/>
        <v>0.26490761404352214</v>
      </c>
      <c r="C93" s="171">
        <v>9.3990897226996648E-2</v>
      </c>
      <c r="D93" s="171">
        <v>5.5049751243781093E-2</v>
      </c>
      <c r="E93" s="171">
        <v>3.8010189783802766E-2</v>
      </c>
      <c r="F93" s="171">
        <v>3.7765716870194484E-2</v>
      </c>
      <c r="G93" s="173">
        <v>4.0091058918747119E-2</v>
      </c>
      <c r="H93" s="174"/>
      <c r="I93" s="170">
        <f t="shared" si="9"/>
        <v>0.66052944216152087</v>
      </c>
      <c r="J93" s="171">
        <v>0.42723768639629528</v>
      </c>
      <c r="K93" s="171">
        <v>6.0515603799185878E-2</v>
      </c>
      <c r="L93" s="171">
        <v>0.17277615196603971</v>
      </c>
      <c r="M93" s="175">
        <v>0</v>
      </c>
      <c r="N93" s="176">
        <v>0.29921365754800894</v>
      </c>
      <c r="O93" s="177">
        <v>0.74606927030351089</v>
      </c>
      <c r="P93" s="178">
        <v>0.25393072969648917</v>
      </c>
      <c r="Q93" s="179">
        <f t="shared" si="10"/>
        <v>0.74606927030351089</v>
      </c>
      <c r="S93" s="180">
        <f t="shared" si="11"/>
        <v>0</v>
      </c>
    </row>
    <row r="94" spans="1:19">
      <c r="A94" s="169">
        <v>1935</v>
      </c>
      <c r="B94" s="170">
        <f t="shared" si="8"/>
        <v>0.27237873317067296</v>
      </c>
      <c r="C94" s="171">
        <v>9.9173285912241185E-2</v>
      </c>
      <c r="D94" s="171">
        <v>5.5289667099005603E-2</v>
      </c>
      <c r="E94" s="171">
        <v>4.0502278066664697E-2</v>
      </c>
      <c r="F94" s="171">
        <v>3.9126675313445734E-2</v>
      </c>
      <c r="G94" s="173">
        <v>3.8286826779315733E-2</v>
      </c>
      <c r="H94" s="174"/>
      <c r="I94" s="170">
        <f t="shared" si="9"/>
        <v>0.65306762668257257</v>
      </c>
      <c r="J94" s="171">
        <v>0.41921478326836215</v>
      </c>
      <c r="K94" s="171">
        <v>6.2645914396887145E-2</v>
      </c>
      <c r="L94" s="171">
        <v>0.17120692901732323</v>
      </c>
      <c r="M94" s="175">
        <v>0</v>
      </c>
      <c r="N94" s="176">
        <v>0.30702339660027606</v>
      </c>
      <c r="O94" s="177">
        <v>0.73613324586588214</v>
      </c>
      <c r="P94" s="178">
        <v>0.26386675413411759</v>
      </c>
      <c r="Q94" s="179">
        <f t="shared" si="10"/>
        <v>0.73613324586588214</v>
      </c>
      <c r="S94" s="180">
        <f t="shared" si="11"/>
        <v>0</v>
      </c>
    </row>
    <row r="95" spans="1:19">
      <c r="A95" s="169">
        <v>1936</v>
      </c>
      <c r="B95" s="170">
        <f t="shared" si="8"/>
        <v>0.28572146525008757</v>
      </c>
      <c r="C95" s="171">
        <v>0.11326148132675294</v>
      </c>
      <c r="D95" s="171">
        <v>5.261938343743703E-2</v>
      </c>
      <c r="E95" s="171">
        <v>4.4964224280304416E-2</v>
      </c>
      <c r="F95" s="171">
        <v>3.9290751561555509E-2</v>
      </c>
      <c r="G95" s="173">
        <v>3.5585624644037715E-2</v>
      </c>
      <c r="H95" s="174"/>
      <c r="I95" s="170">
        <f t="shared" si="9"/>
        <v>0.63763365365145575</v>
      </c>
      <c r="J95" s="171">
        <v>0.41004742363620861</v>
      </c>
      <c r="K95" s="171">
        <v>6.4799516421519238E-2</v>
      </c>
      <c r="L95" s="171">
        <v>0.16278671359372782</v>
      </c>
      <c r="M95" s="175">
        <v>0</v>
      </c>
      <c r="N95" s="176">
        <v>0.32184195007630156</v>
      </c>
      <c r="O95" s="177">
        <v>0.71824235657561852</v>
      </c>
      <c r="P95" s="178">
        <v>0.28175764342438164</v>
      </c>
      <c r="Q95" s="179">
        <f t="shared" si="10"/>
        <v>0.71824235657561852</v>
      </c>
      <c r="S95" s="180">
        <f t="shared" si="11"/>
        <v>0</v>
      </c>
    </row>
    <row r="96" spans="1:19">
      <c r="A96" s="169">
        <v>1937</v>
      </c>
      <c r="B96" s="170">
        <f t="shared" si="8"/>
        <v>0.28824394523811603</v>
      </c>
      <c r="C96" s="171">
        <v>0.11891428601967841</v>
      </c>
      <c r="D96" s="171">
        <v>5.3185398655139299E-2</v>
      </c>
      <c r="E96" s="171">
        <v>4.1973616118655611E-2</v>
      </c>
      <c r="F96" s="171">
        <v>3.9385206532180597E-2</v>
      </c>
      <c r="G96" s="173">
        <v>3.4785437912462129E-2</v>
      </c>
      <c r="H96" s="174"/>
      <c r="I96" s="170">
        <f t="shared" si="9"/>
        <v>0.63472593071469208</v>
      </c>
      <c r="J96" s="171">
        <v>0.41656538431344436</v>
      </c>
      <c r="K96" s="171">
        <v>7.1123919308357347E-2</v>
      </c>
      <c r="L96" s="171">
        <v>0.14703662709289034</v>
      </c>
      <c r="M96" s="175">
        <v>0</v>
      </c>
      <c r="N96" s="176">
        <v>0.32453163204940383</v>
      </c>
      <c r="O96" s="177">
        <v>0.71463302387410166</v>
      </c>
      <c r="P96" s="178">
        <v>0.28536697612589845</v>
      </c>
      <c r="Q96" s="179">
        <f t="shared" si="10"/>
        <v>0.71463302387410166</v>
      </c>
      <c r="S96" s="180">
        <f t="shared" si="11"/>
        <v>0</v>
      </c>
    </row>
    <row r="97" spans="1:19">
      <c r="A97" s="169">
        <v>1938</v>
      </c>
      <c r="B97" s="170">
        <f t="shared" si="8"/>
        <v>0.27551695188081748</v>
      </c>
      <c r="C97" s="171">
        <v>0.11059535974508826</v>
      </c>
      <c r="D97" s="171">
        <v>5.4644495412844031E-2</v>
      </c>
      <c r="E97" s="171">
        <v>3.8508875914523198E-2</v>
      </c>
      <c r="F97" s="171">
        <v>3.669724770642202E-2</v>
      </c>
      <c r="G97" s="173">
        <v>3.5070973101939969E-2</v>
      </c>
      <c r="H97" s="174"/>
      <c r="I97" s="170">
        <f t="shared" si="9"/>
        <v>0.64735983161867594</v>
      </c>
      <c r="J97" s="171">
        <v>0.41645671947132346</v>
      </c>
      <c r="K97" s="171">
        <v>8.5894495412844038E-2</v>
      </c>
      <c r="L97" s="171">
        <v>0.14500861673450849</v>
      </c>
      <c r="M97" s="175">
        <v>0</v>
      </c>
      <c r="N97" s="176">
        <v>0.31033470231225774</v>
      </c>
      <c r="O97" s="177">
        <v>0.72916827535606299</v>
      </c>
      <c r="P97" s="178">
        <v>0.27083172464393696</v>
      </c>
      <c r="Q97" s="179">
        <f t="shared" si="10"/>
        <v>0.72916827535606299</v>
      </c>
      <c r="S97" s="180">
        <f t="shared" si="11"/>
        <v>0</v>
      </c>
    </row>
    <row r="98" spans="1:19">
      <c r="A98" s="181">
        <v>1939</v>
      </c>
      <c r="B98" s="182">
        <f t="shared" si="8"/>
        <v>0.2997446021737461</v>
      </c>
      <c r="C98" s="183">
        <v>0.14122201131369491</v>
      </c>
      <c r="D98" s="183">
        <v>4.772378962034135E-2</v>
      </c>
      <c r="E98" s="183">
        <v>4.9531381661198096E-2</v>
      </c>
      <c r="F98" s="183">
        <v>2.7864855451062352E-2</v>
      </c>
      <c r="G98" s="184">
        <v>3.3402564127449373E-2</v>
      </c>
      <c r="H98" s="185"/>
      <c r="I98" s="182">
        <f t="shared" si="9"/>
        <v>0.62219854014945408</v>
      </c>
      <c r="J98" s="183">
        <v>0.36942950552686926</v>
      </c>
      <c r="K98" s="183">
        <v>0.12319749216300942</v>
      </c>
      <c r="L98" s="183">
        <v>0.12957154245957536</v>
      </c>
      <c r="M98" s="186">
        <v>0</v>
      </c>
      <c r="N98" s="187">
        <v>0.33734486587253038</v>
      </c>
      <c r="O98" s="188">
        <v>0.70024774941947576</v>
      </c>
      <c r="P98" s="189">
        <v>0.29975225058052446</v>
      </c>
      <c r="Q98" s="190">
        <f t="shared" si="10"/>
        <v>0.70024774941947576</v>
      </c>
      <c r="S98" s="180">
        <f t="shared" si="11"/>
        <v>0</v>
      </c>
    </row>
    <row r="99" spans="1:19">
      <c r="A99" s="169">
        <v>1940</v>
      </c>
      <c r="B99" s="170">
        <f t="shared" si="8"/>
        <v>0.30867846980201036</v>
      </c>
      <c r="C99" s="171">
        <v>0.15418473470177485</v>
      </c>
      <c r="D99" s="171">
        <v>3.5723491505565315E-2</v>
      </c>
      <c r="E99" s="171">
        <v>6.663307756370318E-2</v>
      </c>
      <c r="F99" s="171">
        <v>2.343292325717633E-2</v>
      </c>
      <c r="G99" s="173">
        <v>2.8704242773790679E-2</v>
      </c>
      <c r="H99" s="174"/>
      <c r="I99" s="170">
        <f t="shared" si="9"/>
        <v>0.60242178937482649</v>
      </c>
      <c r="J99" s="171">
        <v>0.23951122277762588</v>
      </c>
      <c r="K99" s="171">
        <v>0.25940246045694199</v>
      </c>
      <c r="L99" s="171">
        <v>0.10350810614025868</v>
      </c>
      <c r="M99" s="175">
        <v>0</v>
      </c>
      <c r="N99" s="176">
        <v>0.34981852146192971</v>
      </c>
      <c r="O99" s="177">
        <v>0.68271136561847556</v>
      </c>
      <c r="P99" s="178">
        <v>0.31728863438152427</v>
      </c>
      <c r="Q99" s="179">
        <f t="shared" si="10"/>
        <v>0.68271136561847556</v>
      </c>
      <c r="S99" s="180">
        <f t="shared" si="11"/>
        <v>0</v>
      </c>
    </row>
    <row r="100" spans="1:19">
      <c r="A100" s="169">
        <v>1941</v>
      </c>
      <c r="B100" s="170">
        <f t="shared" si="8"/>
        <v>0.29400546387337945</v>
      </c>
      <c r="C100" s="171">
        <v>0.15393126608540861</v>
      </c>
      <c r="D100" s="171">
        <v>2.5656565656565655E-2</v>
      </c>
      <c r="E100" s="171">
        <v>6.729079096431631E-2</v>
      </c>
      <c r="F100" s="171">
        <v>1.7676767676767676E-2</v>
      </c>
      <c r="G100" s="173">
        <v>2.9450073490321176E-2</v>
      </c>
      <c r="H100" s="174"/>
      <c r="I100" s="170">
        <f t="shared" si="9"/>
        <v>0.60286885204118423</v>
      </c>
      <c r="J100" s="171">
        <v>0.20352114293829204</v>
      </c>
      <c r="K100" s="171">
        <v>0.31037878787878787</v>
      </c>
      <c r="L100" s="171">
        <v>8.8968921224104269E-2</v>
      </c>
      <c r="M100" s="175">
        <v>0</v>
      </c>
      <c r="N100" s="176">
        <v>0.33894079677979116</v>
      </c>
      <c r="O100" s="177">
        <v>0.69501037964573209</v>
      </c>
      <c r="P100" s="178">
        <v>0.30498962035426802</v>
      </c>
      <c r="Q100" s="179">
        <f t="shared" si="10"/>
        <v>0.69501037964573209</v>
      </c>
      <c r="S100" s="180">
        <f t="shared" si="11"/>
        <v>0</v>
      </c>
    </row>
    <row r="101" spans="1:19">
      <c r="A101" s="169">
        <v>1942</v>
      </c>
      <c r="B101" s="170">
        <f t="shared" si="8"/>
        <v>0.29231278972466757</v>
      </c>
      <c r="C101" s="171">
        <v>0.16256597689051122</v>
      </c>
      <c r="D101" s="171">
        <v>1.9850574712643676E-2</v>
      </c>
      <c r="E101" s="171">
        <v>6.6423194457586113E-2</v>
      </c>
      <c r="F101" s="171">
        <v>1.1494252873563218E-2</v>
      </c>
      <c r="G101" s="173">
        <v>3.1978790790363344E-2</v>
      </c>
      <c r="H101" s="174"/>
      <c r="I101" s="170">
        <f t="shared" si="9"/>
        <v>0.60736715049098311</v>
      </c>
      <c r="J101" s="171">
        <v>0.20689885299437341</v>
      </c>
      <c r="K101" s="171">
        <v>0.31593103448275861</v>
      </c>
      <c r="L101" s="171">
        <v>8.4537263013851102E-2</v>
      </c>
      <c r="M101" s="175">
        <v>0</v>
      </c>
      <c r="N101" s="176">
        <v>0.33688187450054419</v>
      </c>
      <c r="O101" s="177">
        <v>0.69997273933919102</v>
      </c>
      <c r="P101" s="178">
        <v>0.30002726066080893</v>
      </c>
      <c r="Q101" s="179">
        <f t="shared" si="10"/>
        <v>0.69997273933919102</v>
      </c>
      <c r="S101" s="180">
        <f t="shared" si="11"/>
        <v>0</v>
      </c>
    </row>
    <row r="102" spans="1:19">
      <c r="A102" s="169">
        <v>1943</v>
      </c>
      <c r="B102" s="170">
        <f t="shared" si="8"/>
        <v>0.27796684589250453</v>
      </c>
      <c r="C102" s="171">
        <v>0.15556230189856388</v>
      </c>
      <c r="D102" s="171">
        <v>1.9468756803831918E-2</v>
      </c>
      <c r="E102" s="171">
        <v>5.796491011845778E-2</v>
      </c>
      <c r="F102" s="171">
        <v>9.7975179621162638E-3</v>
      </c>
      <c r="G102" s="173">
        <v>3.5173359109534716E-2</v>
      </c>
      <c r="H102" s="174"/>
      <c r="I102" s="170">
        <f t="shared" si="9"/>
        <v>0.62461343679639003</v>
      </c>
      <c r="J102" s="171">
        <v>0.21793423635922601</v>
      </c>
      <c r="K102" s="171">
        <v>0.32547354670150225</v>
      </c>
      <c r="L102" s="171">
        <v>8.120565373566184E-2</v>
      </c>
      <c r="M102" s="175">
        <v>0</v>
      </c>
      <c r="N102" s="176">
        <v>0.32045725983540996</v>
      </c>
      <c r="O102" s="177">
        <v>0.72009274980065752</v>
      </c>
      <c r="P102" s="178">
        <v>0.27990725019934243</v>
      </c>
      <c r="Q102" s="179">
        <f t="shared" si="10"/>
        <v>0.72009274980065752</v>
      </c>
      <c r="S102" s="180">
        <f t="shared" si="11"/>
        <v>0</v>
      </c>
    </row>
    <row r="103" spans="1:19">
      <c r="A103" s="169">
        <v>1944</v>
      </c>
      <c r="B103" s="170">
        <f t="shared" si="8"/>
        <v>0.26238856675895827</v>
      </c>
      <c r="C103" s="171">
        <v>0.14529868633173931</v>
      </c>
      <c r="D103" s="171">
        <v>1.722909556313993E-2</v>
      </c>
      <c r="E103" s="171">
        <v>5.2411431267781548E-2</v>
      </c>
      <c r="F103" s="171">
        <v>8.5324232081911266E-3</v>
      </c>
      <c r="G103" s="173">
        <v>3.891693038810639E-2</v>
      </c>
      <c r="H103" s="174"/>
      <c r="I103" s="170">
        <f t="shared" si="9"/>
        <v>0.64726215202505255</v>
      </c>
      <c r="J103" s="171">
        <v>0.23789892694883216</v>
      </c>
      <c r="K103" s="171">
        <v>0.32354948805460748</v>
      </c>
      <c r="L103" s="171">
        <v>8.5813737021612921E-2</v>
      </c>
      <c r="M103" s="175">
        <v>0</v>
      </c>
      <c r="N103" s="176">
        <v>0.30134189146643714</v>
      </c>
      <c r="O103" s="177">
        <v>0.74335251560349003</v>
      </c>
      <c r="P103" s="178">
        <v>0.25664748439650997</v>
      </c>
      <c r="Q103" s="179">
        <f t="shared" si="10"/>
        <v>0.74335251560349003</v>
      </c>
      <c r="S103" s="180">
        <f t="shared" si="11"/>
        <v>0</v>
      </c>
    </row>
    <row r="104" spans="1:19">
      <c r="A104" s="169">
        <v>1945</v>
      </c>
      <c r="B104" s="170">
        <f t="shared" si="8"/>
        <v>0.2533104923464285</v>
      </c>
      <c r="C104" s="171">
        <v>0.14625402837836812</v>
      </c>
      <c r="D104" s="171">
        <v>1.097731609073564E-2</v>
      </c>
      <c r="E104" s="171">
        <v>4.5364126588803094E-2</v>
      </c>
      <c r="F104" s="171">
        <v>8.4799660801356796E-3</v>
      </c>
      <c r="G104" s="173">
        <v>4.223505520838599E-2</v>
      </c>
      <c r="H104" s="174"/>
      <c r="I104" s="170">
        <f t="shared" si="9"/>
        <v>0.66628305342799521</v>
      </c>
      <c r="J104" s="171">
        <v>0.30515051150832162</v>
      </c>
      <c r="K104" s="171">
        <v>0.26648293406826373</v>
      </c>
      <c r="L104" s="171">
        <v>9.4649607851409898E-2</v>
      </c>
      <c r="M104" s="175">
        <v>0</v>
      </c>
      <c r="N104" s="176">
        <v>0.28871948590023033</v>
      </c>
      <c r="O104" s="177">
        <v>0.7594193942297579</v>
      </c>
      <c r="P104" s="178">
        <v>0.24058060577024198</v>
      </c>
      <c r="Q104" s="179">
        <f t="shared" si="10"/>
        <v>0.7594193942297579</v>
      </c>
      <c r="S104" s="180">
        <f t="shared" si="11"/>
        <v>0</v>
      </c>
    </row>
    <row r="105" spans="1:19">
      <c r="A105" s="169">
        <v>1946</v>
      </c>
      <c r="B105" s="170">
        <f t="shared" si="8"/>
        <v>0.26575157270636418</v>
      </c>
      <c r="C105" s="171">
        <v>0.15838443758684759</v>
      </c>
      <c r="D105" s="171">
        <v>1.2724424759641355E-2</v>
      </c>
      <c r="E105" s="171">
        <v>4.0942941362369902E-2</v>
      </c>
      <c r="F105" s="171">
        <v>8.2100032407907524E-3</v>
      </c>
      <c r="G105" s="173">
        <v>4.5489765756714616E-2</v>
      </c>
      <c r="H105" s="174"/>
      <c r="I105" s="170">
        <f t="shared" si="9"/>
        <v>0.67614091531458287</v>
      </c>
      <c r="J105" s="171">
        <v>0.41928326943621474</v>
      </c>
      <c r="K105" s="171">
        <v>0.15063195419682401</v>
      </c>
      <c r="L105" s="171">
        <v>0.10838621885017334</v>
      </c>
      <c r="M105" s="175">
        <v>-2.1605271686291456E-3</v>
      </c>
      <c r="N105" s="176">
        <v>0.29646448644767576</v>
      </c>
      <c r="O105" s="177">
        <v>0.75428253230502451</v>
      </c>
      <c r="P105" s="178">
        <v>0.24571746769497541</v>
      </c>
      <c r="Q105" s="179">
        <f t="shared" si="10"/>
        <v>0.75428253230502451</v>
      </c>
      <c r="S105" s="180">
        <f t="shared" si="11"/>
        <v>0</v>
      </c>
    </row>
    <row r="106" spans="1:19">
      <c r="A106" s="169">
        <v>1947</v>
      </c>
      <c r="B106" s="170">
        <f t="shared" si="8"/>
        <v>0.2742211213078074</v>
      </c>
      <c r="C106" s="171">
        <v>0.16863722499122499</v>
      </c>
      <c r="D106" s="171">
        <v>1.0710168994822702E-2</v>
      </c>
      <c r="E106" s="171">
        <v>3.9284262649961148E-2</v>
      </c>
      <c r="F106" s="171">
        <v>1.3675881605939241E-2</v>
      </c>
      <c r="G106" s="173">
        <v>4.1913583065859274E-2</v>
      </c>
      <c r="H106" s="174"/>
      <c r="I106" s="170">
        <f t="shared" si="9"/>
        <v>0.66121595496895347</v>
      </c>
      <c r="J106" s="171">
        <v>0.45265356601510148</v>
      </c>
      <c r="K106" s="171">
        <v>0.10497215981244504</v>
      </c>
      <c r="L106" s="171">
        <v>0.10544624164507015</v>
      </c>
      <c r="M106" s="175">
        <v>-1.8560125036631825E-3</v>
      </c>
      <c r="N106" s="176">
        <v>0.30689861362501636</v>
      </c>
      <c r="O106" s="177">
        <v>0.74000959123397581</v>
      </c>
      <c r="P106" s="178">
        <v>0.25999040876602419</v>
      </c>
      <c r="Q106" s="179">
        <f t="shared" si="10"/>
        <v>0.74000959123397581</v>
      </c>
      <c r="S106" s="180">
        <f t="shared" si="11"/>
        <v>0</v>
      </c>
    </row>
    <row r="107" spans="1:19">
      <c r="A107" s="169">
        <v>1948</v>
      </c>
      <c r="B107" s="170">
        <f t="shared" si="8"/>
        <v>0.2754933006081951</v>
      </c>
      <c r="C107" s="171">
        <v>0.17465662383695169</v>
      </c>
      <c r="D107" s="171">
        <v>7.0004430660168364E-3</v>
      </c>
      <c r="E107" s="171">
        <v>3.7117446197219135E-2</v>
      </c>
      <c r="F107" s="171">
        <v>1.9760744350908285E-2</v>
      </c>
      <c r="G107" s="173">
        <v>3.6958043157099156E-2</v>
      </c>
      <c r="H107" s="174"/>
      <c r="I107" s="170">
        <f t="shared" si="9"/>
        <v>0.64759677622192136</v>
      </c>
      <c r="J107" s="171">
        <v>0.44816321271595805</v>
      </c>
      <c r="K107" s="171">
        <v>0.1059636685866194</v>
      </c>
      <c r="L107" s="171">
        <v>9.5242158986689904E-2</v>
      </c>
      <c r="M107" s="175">
        <v>-1.7722640673460345E-3</v>
      </c>
      <c r="N107" s="176">
        <v>0.31089418973634819</v>
      </c>
      <c r="O107" s="177">
        <v>0.73081296196643819</v>
      </c>
      <c r="P107" s="178">
        <v>0.26918703803356175</v>
      </c>
      <c r="Q107" s="179">
        <f t="shared" si="10"/>
        <v>0.73081296196643819</v>
      </c>
      <c r="S107" s="180">
        <f t="shared" si="11"/>
        <v>0</v>
      </c>
    </row>
    <row r="108" spans="1:19">
      <c r="A108" s="181">
        <v>1949</v>
      </c>
      <c r="B108" s="182">
        <f t="shared" si="8"/>
        <v>0.2785575189729792</v>
      </c>
      <c r="C108" s="183">
        <v>0.182037823877364</v>
      </c>
      <c r="D108" s="183">
        <v>6.6650004165625257E-3</v>
      </c>
      <c r="E108" s="183">
        <v>3.7763305761576146E-2</v>
      </c>
      <c r="F108" s="183">
        <v>1.7162376072648505E-2</v>
      </c>
      <c r="G108" s="184">
        <v>3.4929012844828022E-2</v>
      </c>
      <c r="H108" s="185"/>
      <c r="I108" s="182">
        <f t="shared" si="9"/>
        <v>0.64756536207146553</v>
      </c>
      <c r="J108" s="183">
        <v>0.44557579748986764</v>
      </c>
      <c r="K108" s="183">
        <v>0.11122219445138715</v>
      </c>
      <c r="L108" s="183">
        <v>9.243362023435138E-2</v>
      </c>
      <c r="M108" s="186">
        <v>-1.6662501041406314E-3</v>
      </c>
      <c r="N108" s="187">
        <v>0.31256669161752543</v>
      </c>
      <c r="O108" s="188">
        <v>0.7266268150830888</v>
      </c>
      <c r="P108" s="189">
        <v>0.27337318491691115</v>
      </c>
      <c r="Q108" s="190">
        <f t="shared" si="10"/>
        <v>0.7266268150830888</v>
      </c>
      <c r="S108" s="180">
        <f t="shared" si="11"/>
        <v>0</v>
      </c>
    </row>
    <row r="109" spans="1:19">
      <c r="A109" s="169">
        <v>1950</v>
      </c>
      <c r="B109" s="170">
        <f t="shared" ref="B109:B140" si="12">C109+D109+E109+F109+G109</f>
        <v>0.27469853662008259</v>
      </c>
      <c r="C109" s="171">
        <v>0.16781390932826964</v>
      </c>
      <c r="D109" s="171">
        <v>8.7823403750296701E-3</v>
      </c>
      <c r="E109" s="171">
        <v>3.401447282128988E-2</v>
      </c>
      <c r="F109" s="171">
        <v>2.9907429385236172E-2</v>
      </c>
      <c r="G109" s="173">
        <v>3.418038471025725E-2</v>
      </c>
      <c r="H109" s="174"/>
      <c r="I109" s="170">
        <f t="shared" ref="I109:I140" si="13">J109+K109+L109+M109</f>
        <v>0.64721030762020071</v>
      </c>
      <c r="J109" s="171">
        <v>0.44813972958718745</v>
      </c>
      <c r="K109" s="171">
        <v>0.10989793496320911</v>
      </c>
      <c r="L109" s="171">
        <v>9.0834166924539522E-2</v>
      </c>
      <c r="M109" s="175">
        <v>-1.6615238547353431E-3</v>
      </c>
      <c r="N109" s="176">
        <v>0.30943982213379889</v>
      </c>
      <c r="O109" s="177">
        <v>0.7290633759368732</v>
      </c>
      <c r="P109" s="178">
        <v>0.2709366240631268</v>
      </c>
      <c r="Q109" s="179">
        <f t="shared" ref="Q109:Q140" si="14">O109</f>
        <v>0.7290633759368732</v>
      </c>
      <c r="S109" s="180">
        <f t="shared" ref="S109:S140" si="15">1-P109-Q109</f>
        <v>0</v>
      </c>
    </row>
    <row r="110" spans="1:19">
      <c r="A110" s="169">
        <v>1951</v>
      </c>
      <c r="B110" s="170">
        <f t="shared" si="12"/>
        <v>0.26509798830590309</v>
      </c>
      <c r="C110" s="171">
        <v>0.1692473892689953</v>
      </c>
      <c r="D110" s="171">
        <v>6.9859560676989547E-3</v>
      </c>
      <c r="E110" s="171">
        <v>3.1757267145464285E-2</v>
      </c>
      <c r="F110" s="171">
        <v>2.3190493338134676E-2</v>
      </c>
      <c r="G110" s="173">
        <v>3.3916882485609909E-2</v>
      </c>
      <c r="H110" s="174"/>
      <c r="I110" s="170">
        <f t="shared" si="13"/>
        <v>0.65243430649515488</v>
      </c>
      <c r="J110" s="171">
        <v>0.45235230038533031</v>
      </c>
      <c r="K110" s="171">
        <v>0.11671588044652501</v>
      </c>
      <c r="L110" s="171">
        <v>8.4878549141873691E-2</v>
      </c>
      <c r="M110" s="175">
        <v>-1.5124234785740005E-3</v>
      </c>
      <c r="N110" s="176">
        <v>0.30001512491869459</v>
      </c>
      <c r="O110" s="177">
        <v>0.73836908840860904</v>
      </c>
      <c r="P110" s="178">
        <v>0.26163091159139051</v>
      </c>
      <c r="Q110" s="179">
        <f t="shared" si="14"/>
        <v>0.73836908840860904</v>
      </c>
      <c r="S110" s="180">
        <f t="shared" si="15"/>
        <v>0</v>
      </c>
    </row>
    <row r="111" spans="1:19">
      <c r="A111" s="169">
        <v>1952</v>
      </c>
      <c r="B111" s="170">
        <f t="shared" si="12"/>
        <v>0.2759675784918415</v>
      </c>
      <c r="C111" s="171">
        <v>0.18430240365247749</v>
      </c>
      <c r="D111" s="171">
        <v>6.7812541963206659E-3</v>
      </c>
      <c r="E111" s="171">
        <v>3.3288019619463254E-2</v>
      </c>
      <c r="F111" s="171">
        <v>1.55096011816839E-2</v>
      </c>
      <c r="G111" s="173">
        <v>3.6086299841896166E-2</v>
      </c>
      <c r="H111" s="174"/>
      <c r="I111" s="170">
        <f t="shared" si="13"/>
        <v>0.64772446863083888</v>
      </c>
      <c r="J111" s="171">
        <v>0.44120589347389527</v>
      </c>
      <c r="K111" s="171">
        <v>0.12830670068483954</v>
      </c>
      <c r="L111" s="171">
        <v>7.9688979346550212E-2</v>
      </c>
      <c r="M111" s="175">
        <v>-1.4771048744460858E-3</v>
      </c>
      <c r="N111" s="176">
        <v>0.31091233843097482</v>
      </c>
      <c r="O111" s="177">
        <v>0.72974343689770904</v>
      </c>
      <c r="P111" s="178">
        <v>0.2702565631022909</v>
      </c>
      <c r="Q111" s="179">
        <f t="shared" si="14"/>
        <v>0.72974343689770904</v>
      </c>
      <c r="S111" s="180">
        <f t="shared" si="15"/>
        <v>0</v>
      </c>
    </row>
    <row r="112" spans="1:19">
      <c r="A112" s="169">
        <v>1953</v>
      </c>
      <c r="B112" s="170">
        <f t="shared" si="12"/>
        <v>0.28078678289774606</v>
      </c>
      <c r="C112" s="171">
        <v>0.1910020191822312</v>
      </c>
      <c r="D112" s="171">
        <v>8.2029278142352353E-3</v>
      </c>
      <c r="E112" s="171">
        <v>3.3203296276391146E-2</v>
      </c>
      <c r="F112" s="171">
        <v>1.306158505805149E-2</v>
      </c>
      <c r="G112" s="173">
        <v>3.5316954566836985E-2</v>
      </c>
      <c r="H112" s="174"/>
      <c r="I112" s="170">
        <f t="shared" si="13"/>
        <v>0.64208696116934327</v>
      </c>
      <c r="J112" s="171">
        <v>0.44174622829366761</v>
      </c>
      <c r="K112" s="171">
        <v>0.12512619888944979</v>
      </c>
      <c r="L112" s="171">
        <v>7.6792020104348047E-2</v>
      </c>
      <c r="M112" s="175">
        <v>-1.5774861181221606E-3</v>
      </c>
      <c r="N112" s="176">
        <v>0.31635923043960468</v>
      </c>
      <c r="O112" s="177">
        <v>0.7234319750186089</v>
      </c>
      <c r="P112" s="178">
        <v>0.2765680249813911</v>
      </c>
      <c r="Q112" s="179">
        <f t="shared" si="14"/>
        <v>0.7234319750186089</v>
      </c>
      <c r="S112" s="180">
        <f t="shared" si="15"/>
        <v>0</v>
      </c>
    </row>
    <row r="113" spans="1:19">
      <c r="A113" s="169">
        <v>1954</v>
      </c>
      <c r="B113" s="170">
        <f t="shared" si="12"/>
        <v>0.28037436230245177</v>
      </c>
      <c r="C113" s="171">
        <v>0.19246067082220242</v>
      </c>
      <c r="D113" s="171">
        <v>9.1421786880379937E-3</v>
      </c>
      <c r="E113" s="171">
        <v>3.1740313191407465E-2</v>
      </c>
      <c r="F113" s="171">
        <v>1.3475808845354705E-2</v>
      </c>
      <c r="G113" s="173">
        <v>3.3555390755449215E-2</v>
      </c>
      <c r="H113" s="174"/>
      <c r="I113" s="170">
        <f t="shared" si="13"/>
        <v>0.64353424899321687</v>
      </c>
      <c r="J113" s="171">
        <v>0.45018149243438044</v>
      </c>
      <c r="K113" s="171">
        <v>0.12071237756010683</v>
      </c>
      <c r="L113" s="171">
        <v>7.424322850897018E-2</v>
      </c>
      <c r="M113" s="175">
        <v>-1.6028495102404273E-3</v>
      </c>
      <c r="N113" s="176">
        <v>0.31490239585176694</v>
      </c>
      <c r="O113" s="177">
        <v>0.72278533299711556</v>
      </c>
      <c r="P113" s="178">
        <v>0.27721466700288427</v>
      </c>
      <c r="Q113" s="179">
        <f t="shared" si="14"/>
        <v>0.72278533299711556</v>
      </c>
      <c r="S113" s="180">
        <f t="shared" si="15"/>
        <v>0</v>
      </c>
    </row>
    <row r="114" spans="1:19">
      <c r="A114" s="169">
        <v>1955</v>
      </c>
      <c r="B114" s="170">
        <f t="shared" si="12"/>
        <v>0.26074718377378509</v>
      </c>
      <c r="C114" s="171">
        <v>0.17954862078573416</v>
      </c>
      <c r="D114" s="171">
        <v>9.0275842853162445E-3</v>
      </c>
      <c r="E114" s="171">
        <v>2.8470007296295813E-2</v>
      </c>
      <c r="F114" s="171">
        <v>8.3031485093340764E-3</v>
      </c>
      <c r="G114" s="173">
        <v>3.5397822897104775E-2</v>
      </c>
      <c r="H114" s="174"/>
      <c r="I114" s="170">
        <f t="shared" si="13"/>
        <v>0.66158293224117981</v>
      </c>
      <c r="J114" s="171">
        <v>0.47230877061326204</v>
      </c>
      <c r="K114" s="171">
        <v>0.11588743382557815</v>
      </c>
      <c r="L114" s="171">
        <v>7.4891325183225596E-2</v>
      </c>
      <c r="M114" s="175">
        <v>-1.5045973808860407E-3</v>
      </c>
      <c r="N114" s="176">
        <v>0.29398769871956354</v>
      </c>
      <c r="O114" s="177">
        <v>0.74592270162528096</v>
      </c>
      <c r="P114" s="178">
        <v>0.25407729837471904</v>
      </c>
      <c r="Q114" s="179">
        <f t="shared" si="14"/>
        <v>0.74592270162528096</v>
      </c>
      <c r="S114" s="180">
        <f t="shared" si="15"/>
        <v>0</v>
      </c>
    </row>
    <row r="115" spans="1:19">
      <c r="A115" s="169">
        <v>1956</v>
      </c>
      <c r="B115" s="170">
        <f t="shared" si="12"/>
        <v>0.25227501537365837</v>
      </c>
      <c r="C115" s="171">
        <v>0.16937873667793082</v>
      </c>
      <c r="D115" s="171">
        <v>8.9420327527943832E-3</v>
      </c>
      <c r="E115" s="171">
        <v>2.600173419520807E-2</v>
      </c>
      <c r="F115" s="171">
        <v>1.0553678190798022E-2</v>
      </c>
      <c r="G115" s="173">
        <v>3.739883355692708E-2</v>
      </c>
      <c r="H115" s="174"/>
      <c r="I115" s="170">
        <f t="shared" si="13"/>
        <v>0.67308846596075744</v>
      </c>
      <c r="J115" s="171">
        <v>0.48367352488219073</v>
      </c>
      <c r="K115" s="171">
        <v>0.11672472056147644</v>
      </c>
      <c r="L115" s="171">
        <v>7.4249877392577768E-2</v>
      </c>
      <c r="M115" s="175">
        <v>-1.5596568754873924E-3</v>
      </c>
      <c r="N115" s="176">
        <v>0.28410479629463226</v>
      </c>
      <c r="O115" s="177">
        <v>0.75801268400205912</v>
      </c>
      <c r="P115" s="178">
        <v>0.24198731599794066</v>
      </c>
      <c r="Q115" s="179">
        <f t="shared" si="14"/>
        <v>0.75801268400205912</v>
      </c>
      <c r="S115" s="180">
        <f t="shared" si="15"/>
        <v>0</v>
      </c>
    </row>
    <row r="116" spans="1:19">
      <c r="A116" s="169">
        <v>1957</v>
      </c>
      <c r="B116" s="170">
        <f t="shared" si="12"/>
        <v>0.24768666230464853</v>
      </c>
      <c r="C116" s="171">
        <v>0.16746719485021044</v>
      </c>
      <c r="D116" s="171">
        <v>9.2597177519187918E-3</v>
      </c>
      <c r="E116" s="171">
        <v>2.5335024212578699E-2</v>
      </c>
      <c r="F116" s="171">
        <v>1.1042337212181234E-2</v>
      </c>
      <c r="G116" s="173">
        <v>3.4582388277759349E-2</v>
      </c>
      <c r="H116" s="174"/>
      <c r="I116" s="170">
        <f t="shared" si="13"/>
        <v>0.67721511195974116</v>
      </c>
      <c r="J116" s="171">
        <v>0.48875165207045757</v>
      </c>
      <c r="K116" s="171">
        <v>0.11610794751176032</v>
      </c>
      <c r="L116" s="171">
        <v>7.3940063008867685E-2</v>
      </c>
      <c r="M116" s="175">
        <v>-1.5845506313443922E-3</v>
      </c>
      <c r="N116" s="176">
        <v>0.27819978560858605</v>
      </c>
      <c r="O116" s="177">
        <v>0.76064289132519314</v>
      </c>
      <c r="P116" s="178">
        <v>0.23935710867480686</v>
      </c>
      <c r="Q116" s="179">
        <f t="shared" si="14"/>
        <v>0.76064289132519314</v>
      </c>
      <c r="S116" s="180">
        <f t="shared" si="15"/>
        <v>0</v>
      </c>
    </row>
    <row r="117" spans="1:19">
      <c r="A117" s="169">
        <v>1958</v>
      </c>
      <c r="B117" s="170">
        <f t="shared" si="12"/>
        <v>0.25270179972263934</v>
      </c>
      <c r="C117" s="171">
        <v>0.16973696704966293</v>
      </c>
      <c r="D117" s="171">
        <v>1.1347450384578862E-2</v>
      </c>
      <c r="E117" s="171">
        <v>2.4616562359148452E-2</v>
      </c>
      <c r="F117" s="171">
        <v>1.2391985566422941E-2</v>
      </c>
      <c r="G117" s="173">
        <v>3.4608834362826198E-2</v>
      </c>
      <c r="H117" s="174"/>
      <c r="I117" s="170">
        <f t="shared" si="13"/>
        <v>0.67318041798459871</v>
      </c>
      <c r="J117" s="171">
        <v>0.49020753210877854</v>
      </c>
      <c r="K117" s="171">
        <v>0.11349349539454943</v>
      </c>
      <c r="L117" s="171">
        <v>7.1093672125938812E-2</v>
      </c>
      <c r="M117" s="175">
        <v>-1.6142816446681227E-3</v>
      </c>
      <c r="N117" s="176">
        <v>0.28352894234808385</v>
      </c>
      <c r="O117" s="177">
        <v>0.75530183057700928</v>
      </c>
      <c r="P117" s="178">
        <v>0.24469816942299086</v>
      </c>
      <c r="Q117" s="179">
        <f t="shared" si="14"/>
        <v>0.75530183057700928</v>
      </c>
      <c r="S117" s="180">
        <f t="shared" si="15"/>
        <v>0</v>
      </c>
    </row>
    <row r="118" spans="1:19">
      <c r="A118" s="181">
        <v>1959</v>
      </c>
      <c r="B118" s="182">
        <f t="shared" si="12"/>
        <v>0.25817698203611855</v>
      </c>
      <c r="C118" s="183">
        <v>0.17779273216689098</v>
      </c>
      <c r="D118" s="183">
        <v>1.2157918349035441E-2</v>
      </c>
      <c r="E118" s="183">
        <v>2.5466274462021408E-2</v>
      </c>
      <c r="F118" s="183">
        <v>1.0453117990130103E-2</v>
      </c>
      <c r="G118" s="184">
        <v>3.2306939068040622E-2</v>
      </c>
      <c r="H118" s="185"/>
      <c r="I118" s="182">
        <f t="shared" si="13"/>
        <v>0.66502273406198031</v>
      </c>
      <c r="J118" s="183">
        <v>0.48351017637690641</v>
      </c>
      <c r="K118" s="183">
        <v>0.11391655450874831</v>
      </c>
      <c r="L118" s="183">
        <v>6.9255940367891344E-2</v>
      </c>
      <c r="M118" s="186">
        <v>-1.6599371915657244E-3</v>
      </c>
      <c r="N118" s="187">
        <v>0.2897957966353652</v>
      </c>
      <c r="O118" s="188">
        <v>0.74646775819526345</v>
      </c>
      <c r="P118" s="189">
        <v>0.25353224180473649</v>
      </c>
      <c r="Q118" s="190">
        <f t="shared" si="14"/>
        <v>0.74646775819526345</v>
      </c>
      <c r="S118" s="180">
        <f t="shared" si="15"/>
        <v>0</v>
      </c>
    </row>
    <row r="119" spans="1:19">
      <c r="A119" s="169">
        <v>1960</v>
      </c>
      <c r="B119" s="170">
        <f t="shared" si="12"/>
        <v>0.27073323337419664</v>
      </c>
      <c r="C119" s="171">
        <v>0.190922668436774</v>
      </c>
      <c r="D119" s="171">
        <v>1.2321606372386325E-2</v>
      </c>
      <c r="E119" s="171">
        <v>2.6618643244120485E-2</v>
      </c>
      <c r="F119" s="171">
        <v>8.3388649186856949E-3</v>
      </c>
      <c r="G119" s="173">
        <v>3.2531450402230176E-2</v>
      </c>
      <c r="H119" s="174"/>
      <c r="I119" s="170">
        <f t="shared" si="13"/>
        <v>0.65928411148538513</v>
      </c>
      <c r="J119" s="171">
        <v>0.48225648845479835</v>
      </c>
      <c r="K119" s="171">
        <v>0.11124294722867574</v>
      </c>
      <c r="L119" s="171">
        <v>6.7236716956906015E-2</v>
      </c>
      <c r="M119" s="175">
        <v>-1.4520411549950216E-3</v>
      </c>
      <c r="N119" s="176">
        <v>0.30165736870760579</v>
      </c>
      <c r="O119" s="177">
        <v>0.73458994236785113</v>
      </c>
      <c r="P119" s="178">
        <v>0.26541005763214898</v>
      </c>
      <c r="Q119" s="179">
        <f t="shared" si="14"/>
        <v>0.73458994236785113</v>
      </c>
      <c r="S119" s="180">
        <f t="shared" si="15"/>
        <v>0</v>
      </c>
    </row>
    <row r="120" spans="1:19">
      <c r="A120" s="169">
        <v>1961</v>
      </c>
      <c r="B120" s="170">
        <f t="shared" si="12"/>
        <v>0.25595325568643268</v>
      </c>
      <c r="C120" s="171">
        <v>0.17558278722220885</v>
      </c>
      <c r="D120" s="171">
        <v>1.287996034145044E-2</v>
      </c>
      <c r="E120" s="171">
        <v>2.4577673305363892E-2</v>
      </c>
      <c r="F120" s="171">
        <v>8.7629676202452076E-3</v>
      </c>
      <c r="G120" s="173">
        <v>3.4149867197164285E-2</v>
      </c>
      <c r="H120" s="174"/>
      <c r="I120" s="170">
        <f t="shared" si="13"/>
        <v>0.67665621540887699</v>
      </c>
      <c r="J120" s="171">
        <v>0.49651402095854225</v>
      </c>
      <c r="K120" s="171">
        <v>0.11201666142722416</v>
      </c>
      <c r="L120" s="171">
        <v>6.9500886685480961E-2</v>
      </c>
      <c r="M120" s="175">
        <v>-1.3753536623703239E-3</v>
      </c>
      <c r="N120" s="176">
        <v>0.2848800931905327</v>
      </c>
      <c r="O120" s="177">
        <v>0.75312925864787894</v>
      </c>
      <c r="P120" s="178">
        <v>0.24687074135212134</v>
      </c>
      <c r="Q120" s="179">
        <f t="shared" si="14"/>
        <v>0.75312925864787894</v>
      </c>
      <c r="S120" s="180">
        <f t="shared" si="15"/>
        <v>0</v>
      </c>
    </row>
    <row r="121" spans="1:19">
      <c r="A121" s="169">
        <v>1962</v>
      </c>
      <c r="B121" s="170">
        <f t="shared" si="12"/>
        <v>0.25115939026345679</v>
      </c>
      <c r="C121" s="171">
        <v>0.1709428762940344</v>
      </c>
      <c r="D121" s="171">
        <v>1.4429880092351233E-2</v>
      </c>
      <c r="E121" s="171">
        <v>2.3906265292999662E-2</v>
      </c>
      <c r="F121" s="171">
        <v>1.1208758471736054E-2</v>
      </c>
      <c r="G121" s="173">
        <v>3.0671610112335462E-2</v>
      </c>
      <c r="H121" s="174"/>
      <c r="I121" s="170">
        <f t="shared" si="13"/>
        <v>0.67621289758776293</v>
      </c>
      <c r="J121" s="171">
        <v>0.49534990173469012</v>
      </c>
      <c r="K121" s="171">
        <v>0.11296641096298503</v>
      </c>
      <c r="L121" s="171">
        <v>6.9274405698905847E-2</v>
      </c>
      <c r="M121" s="175">
        <v>-1.3778208088180532E-3</v>
      </c>
      <c r="N121" s="176">
        <v>0.28009278513849123</v>
      </c>
      <c r="O121" s="177">
        <v>0.75411217407897779</v>
      </c>
      <c r="P121" s="178">
        <v>0.2458878259210221</v>
      </c>
      <c r="Q121" s="179">
        <f t="shared" si="14"/>
        <v>0.75411217407897779</v>
      </c>
      <c r="S121" s="180">
        <f t="shared" si="15"/>
        <v>0</v>
      </c>
    </row>
    <row r="122" spans="1:19">
      <c r="A122" s="169">
        <v>1963</v>
      </c>
      <c r="B122" s="170">
        <f t="shared" si="12"/>
        <v>0.24092647635032072</v>
      </c>
      <c r="C122" s="171">
        <v>0.1613808407031592</v>
      </c>
      <c r="D122" s="171">
        <v>1.428518315227973E-2</v>
      </c>
      <c r="E122" s="171">
        <v>2.3227740545735311E-2</v>
      </c>
      <c r="F122" s="171">
        <v>1.2999071494893221E-2</v>
      </c>
      <c r="G122" s="173">
        <v>2.9033640454253266E-2</v>
      </c>
      <c r="H122" s="174"/>
      <c r="I122" s="170">
        <f t="shared" si="13"/>
        <v>0.6838288982657782</v>
      </c>
      <c r="J122" s="171">
        <v>0.50023088719950892</v>
      </c>
      <c r="K122" s="171">
        <v>0.11295621741304193</v>
      </c>
      <c r="L122" s="171">
        <v>7.1998839578518339E-2</v>
      </c>
      <c r="M122" s="175">
        <v>-1.3570459252910507E-3</v>
      </c>
      <c r="N122" s="176">
        <v>0.26897469064515117</v>
      </c>
      <c r="O122" s="177">
        <v>0.76343899247421743</v>
      </c>
      <c r="P122" s="178">
        <v>0.23656100752578266</v>
      </c>
      <c r="Q122" s="179">
        <f t="shared" si="14"/>
        <v>0.76343899247421743</v>
      </c>
      <c r="S122" s="180">
        <f t="shared" si="15"/>
        <v>0</v>
      </c>
    </row>
    <row r="123" spans="1:19">
      <c r="A123" s="169">
        <v>1964</v>
      </c>
      <c r="B123" s="170">
        <f t="shared" si="12"/>
        <v>0.23873388200380324</v>
      </c>
      <c r="C123" s="171">
        <v>0.16246765158711959</v>
      </c>
      <c r="D123" s="171">
        <v>1.5407671897009206E-2</v>
      </c>
      <c r="E123" s="171">
        <v>2.2368041927804977E-2</v>
      </c>
      <c r="F123" s="171">
        <v>1.1956628558325418E-2</v>
      </c>
      <c r="G123" s="173">
        <v>2.6533888033544076E-2</v>
      </c>
      <c r="H123" s="174"/>
      <c r="I123" s="170">
        <f t="shared" si="13"/>
        <v>0.67865072834113738</v>
      </c>
      <c r="J123" s="171">
        <v>0.50020845132930836</v>
      </c>
      <c r="K123" s="171">
        <v>0.11065614046581715</v>
      </c>
      <c r="L123" s="171">
        <v>6.8867146799230297E-2</v>
      </c>
      <c r="M123" s="175">
        <v>-1.0810102532184623E-3</v>
      </c>
      <c r="N123" s="176">
        <v>0.26798415943850346</v>
      </c>
      <c r="O123" s="177">
        <v>0.76180072748924066</v>
      </c>
      <c r="P123" s="178">
        <v>0.2381992725107594</v>
      </c>
      <c r="Q123" s="179">
        <f t="shared" si="14"/>
        <v>0.76180072748924066</v>
      </c>
      <c r="S123" s="180">
        <f t="shared" si="15"/>
        <v>0</v>
      </c>
    </row>
    <row r="124" spans="1:19">
      <c r="A124" s="169">
        <v>1965</v>
      </c>
      <c r="B124" s="170">
        <f t="shared" si="12"/>
        <v>0.23410537538983167</v>
      </c>
      <c r="C124" s="171">
        <v>0.15708731970169282</v>
      </c>
      <c r="D124" s="171">
        <v>1.6941644729016724E-2</v>
      </c>
      <c r="E124" s="171">
        <v>2.2113616315723957E-2</v>
      </c>
      <c r="F124" s="171">
        <v>1.2270496273404836E-2</v>
      </c>
      <c r="G124" s="173">
        <v>2.5692298369993333E-2</v>
      </c>
      <c r="H124" s="174"/>
      <c r="I124" s="170">
        <f t="shared" si="13"/>
        <v>0.67894073743813887</v>
      </c>
      <c r="J124" s="171">
        <v>0.49920177727116227</v>
      </c>
      <c r="K124" s="171">
        <v>0.11049506150396897</v>
      </c>
      <c r="L124" s="171">
        <v>7.0274014399540424E-2</v>
      </c>
      <c r="M124" s="175">
        <v>-1.0301157365327515E-3</v>
      </c>
      <c r="N124" s="176">
        <v>0.26382416075241683</v>
      </c>
      <c r="O124" s="177">
        <v>0.76512967699683188</v>
      </c>
      <c r="P124" s="178">
        <v>0.23487032300316799</v>
      </c>
      <c r="Q124" s="179">
        <f t="shared" si="14"/>
        <v>0.76512967699683188</v>
      </c>
      <c r="S124" s="180">
        <f t="shared" si="15"/>
        <v>0</v>
      </c>
    </row>
    <row r="125" spans="1:19">
      <c r="A125" s="169">
        <v>1966</v>
      </c>
      <c r="B125" s="170">
        <f t="shared" si="12"/>
        <v>0.21788143736177773</v>
      </c>
      <c r="C125" s="171">
        <v>0.14405225263644764</v>
      </c>
      <c r="D125" s="171">
        <v>1.7721298762744642E-2</v>
      </c>
      <c r="E125" s="171">
        <v>2.067695765507822E-2</v>
      </c>
      <c r="F125" s="171">
        <v>1.0254060092229256E-2</v>
      </c>
      <c r="G125" s="173">
        <v>2.5176868215277978E-2</v>
      </c>
      <c r="H125" s="174"/>
      <c r="I125" s="170">
        <f t="shared" si="13"/>
        <v>0.68957423817455554</v>
      </c>
      <c r="J125" s="171">
        <v>0.50545872655634394</v>
      </c>
      <c r="K125" s="171">
        <v>0.11268009051069802</v>
      </c>
      <c r="L125" s="171">
        <v>7.2552483519795485E-2</v>
      </c>
      <c r="M125" s="175">
        <v>-1.117062412281958E-3</v>
      </c>
      <c r="N125" s="176">
        <v>0.24695304426879672</v>
      </c>
      <c r="O125" s="177">
        <v>0.78158313727196238</v>
      </c>
      <c r="P125" s="178">
        <v>0.2184168627280377</v>
      </c>
      <c r="Q125" s="179">
        <f t="shared" si="14"/>
        <v>0.78158313727196238</v>
      </c>
      <c r="S125" s="180">
        <f t="shared" si="15"/>
        <v>0</v>
      </c>
    </row>
    <row r="126" spans="1:19">
      <c r="A126" s="169">
        <v>1967</v>
      </c>
      <c r="B126" s="170">
        <f t="shared" si="12"/>
        <v>0.22159380908730175</v>
      </c>
      <c r="C126" s="171">
        <v>0.14619008924825622</v>
      </c>
      <c r="D126" s="171">
        <v>1.8762582674054808E-2</v>
      </c>
      <c r="E126" s="171">
        <v>2.1206455367887681E-2</v>
      </c>
      <c r="F126" s="171">
        <v>9.6565645544068306E-3</v>
      </c>
      <c r="G126" s="173">
        <v>2.57781172426962E-2</v>
      </c>
      <c r="H126" s="174"/>
      <c r="I126" s="170">
        <f t="shared" si="13"/>
        <v>0.68396826298231284</v>
      </c>
      <c r="J126" s="171">
        <v>0.49688399453373966</v>
      </c>
      <c r="K126" s="171">
        <v>0.11606972366949453</v>
      </c>
      <c r="L126" s="171">
        <v>7.2078403585920131E-2</v>
      </c>
      <c r="M126" s="175">
        <v>-1.0638588068414305E-3</v>
      </c>
      <c r="N126" s="176">
        <v>0.25187298298807498</v>
      </c>
      <c r="O126" s="177">
        <v>0.77742752550752214</v>
      </c>
      <c r="P126" s="178">
        <v>0.22257247449247783</v>
      </c>
      <c r="Q126" s="179">
        <f t="shared" si="14"/>
        <v>0.77742752550752214</v>
      </c>
      <c r="S126" s="180">
        <f t="shared" si="15"/>
        <v>0</v>
      </c>
    </row>
    <row r="127" spans="1:19">
      <c r="A127" s="169">
        <v>1968</v>
      </c>
      <c r="B127" s="170">
        <f t="shared" si="12"/>
        <v>0.2221381034138645</v>
      </c>
      <c r="C127" s="171">
        <v>0.1462900292958885</v>
      </c>
      <c r="D127" s="171">
        <v>1.9661076876452167E-2</v>
      </c>
      <c r="E127" s="171">
        <v>2.1436012293549297E-2</v>
      </c>
      <c r="F127" s="171">
        <v>7.6522881099100916E-3</v>
      </c>
      <c r="G127" s="173">
        <v>2.709869683806445E-2</v>
      </c>
      <c r="H127" s="174"/>
      <c r="I127" s="170">
        <f t="shared" si="13"/>
        <v>0.67754873364038348</v>
      </c>
      <c r="J127" s="171">
        <v>0.49134765567993449</v>
      </c>
      <c r="K127" s="171">
        <v>0.11541569855540963</v>
      </c>
      <c r="L127" s="171">
        <v>7.1997623066015218E-2</v>
      </c>
      <c r="M127" s="175">
        <v>-1.2122436609758561E-3</v>
      </c>
      <c r="N127" s="176">
        <v>0.25457382833421255</v>
      </c>
      <c r="O127" s="177">
        <v>0.7764817127499819</v>
      </c>
      <c r="P127" s="178">
        <v>0.22351828725001818</v>
      </c>
      <c r="Q127" s="179">
        <f t="shared" si="14"/>
        <v>0.7764817127499819</v>
      </c>
      <c r="S127" s="180">
        <f t="shared" si="15"/>
        <v>0</v>
      </c>
    </row>
    <row r="128" spans="1:19">
      <c r="A128" s="181">
        <v>1969</v>
      </c>
      <c r="B128" s="182">
        <f t="shared" si="12"/>
        <v>0.22243194579508735</v>
      </c>
      <c r="C128" s="183">
        <v>0.14398358195937852</v>
      </c>
      <c r="D128" s="183">
        <v>2.1136625366442337E-2</v>
      </c>
      <c r="E128" s="183">
        <v>2.1122275989223914E-2</v>
      </c>
      <c r="F128" s="183">
        <v>1.0829071893005067E-2</v>
      </c>
      <c r="G128" s="184">
        <v>2.5360390587037509E-2</v>
      </c>
      <c r="H128" s="185"/>
      <c r="I128" s="182">
        <f t="shared" si="13"/>
        <v>0.66402477262590442</v>
      </c>
      <c r="J128" s="183">
        <v>0.48126817790679949</v>
      </c>
      <c r="K128" s="183">
        <v>0.11324247402642479</v>
      </c>
      <c r="L128" s="183">
        <v>7.0601655690481976E-2</v>
      </c>
      <c r="M128" s="186">
        <v>-1.0875349978017909E-3</v>
      </c>
      <c r="N128" s="187">
        <v>0.25831250071011685</v>
      </c>
      <c r="O128" s="188">
        <v>0.77113878106555889</v>
      </c>
      <c r="P128" s="189">
        <v>0.22886121893444106</v>
      </c>
      <c r="Q128" s="190">
        <f t="shared" si="14"/>
        <v>0.77113878106555889</v>
      </c>
      <c r="S128" s="180">
        <f t="shared" si="15"/>
        <v>0</v>
      </c>
    </row>
    <row r="129" spans="1:33">
      <c r="A129" s="169">
        <v>1970</v>
      </c>
      <c r="B129" s="170">
        <f t="shared" si="12"/>
        <v>0.20453077429674671</v>
      </c>
      <c r="C129" s="171">
        <v>0.12862102431943695</v>
      </c>
      <c r="D129" s="171">
        <v>2.2548146708758206E-2</v>
      </c>
      <c r="E129" s="171">
        <v>1.9004014208953399E-2</v>
      </c>
      <c r="F129" s="171">
        <v>1.1121897686982948E-2</v>
      </c>
      <c r="G129" s="173">
        <v>2.323569137261523E-2</v>
      </c>
      <c r="H129" s="174"/>
      <c r="I129" s="170">
        <f t="shared" si="13"/>
        <v>0.68083137326361132</v>
      </c>
      <c r="J129" s="171">
        <v>0.49089774807572051</v>
      </c>
      <c r="K129" s="171">
        <v>0.11858433226405538</v>
      </c>
      <c r="L129" s="171">
        <v>7.2531126454140935E-2</v>
      </c>
      <c r="M129" s="175">
        <v>-1.1818335303055885E-3</v>
      </c>
      <c r="N129" s="176">
        <v>0.23723987685190195</v>
      </c>
      <c r="O129" s="177">
        <v>0.78971172775998044</v>
      </c>
      <c r="P129" s="178">
        <v>0.21028827224001975</v>
      </c>
      <c r="Q129" s="179">
        <f t="shared" si="14"/>
        <v>0.78971172775998044</v>
      </c>
      <c r="S129" s="180">
        <f t="shared" si="15"/>
        <v>0</v>
      </c>
      <c r="AG129" s="191"/>
    </row>
    <row r="130" spans="1:33">
      <c r="A130" s="169">
        <v>1971</v>
      </c>
      <c r="B130" s="170">
        <f t="shared" si="12"/>
        <v>0.20822696058418497</v>
      </c>
      <c r="C130" s="171">
        <v>0.13536119137212035</v>
      </c>
      <c r="D130" s="171">
        <v>2.3162717151788189E-2</v>
      </c>
      <c r="E130" s="171">
        <v>2.1655774012998376E-2</v>
      </c>
      <c r="F130" s="171">
        <v>8.739508739508739E-3</v>
      </c>
      <c r="G130" s="173">
        <v>1.9307769307769309E-2</v>
      </c>
      <c r="H130" s="174"/>
      <c r="I130" s="170">
        <f t="shared" si="13"/>
        <v>0.68285643049920619</v>
      </c>
      <c r="J130" s="171">
        <v>0.47992948648914369</v>
      </c>
      <c r="K130" s="171">
        <v>0.12735812735812735</v>
      </c>
      <c r="L130" s="171">
        <v>7.6781567864686331E-2</v>
      </c>
      <c r="M130" s="175">
        <v>-1.2127512127512127E-3</v>
      </c>
      <c r="N130" s="176">
        <v>0.2388538465437596</v>
      </c>
      <c r="O130" s="177">
        <v>0.78329378964322571</v>
      </c>
      <c r="P130" s="178">
        <v>0.21670621035677437</v>
      </c>
      <c r="Q130" s="179">
        <f t="shared" si="14"/>
        <v>0.78329378964322571</v>
      </c>
      <c r="S130" s="180">
        <f t="shared" si="15"/>
        <v>0</v>
      </c>
      <c r="AG130" s="191"/>
    </row>
    <row r="131" spans="1:33">
      <c r="A131" s="169">
        <v>1972</v>
      </c>
      <c r="B131" s="170">
        <f t="shared" si="12"/>
        <v>0.20943107320559382</v>
      </c>
      <c r="C131" s="171">
        <v>0.13591150991164772</v>
      </c>
      <c r="D131" s="171">
        <v>2.525825396552021E-2</v>
      </c>
      <c r="E131" s="171">
        <v>2.3012872285903117E-2</v>
      </c>
      <c r="F131" s="171">
        <v>6.0279351738628728E-3</v>
      </c>
      <c r="G131" s="173">
        <v>1.9220501868659905E-2</v>
      </c>
      <c r="H131" s="174"/>
      <c r="I131" s="170">
        <f t="shared" si="13"/>
        <v>0.69167634459920446</v>
      </c>
      <c r="J131" s="171">
        <v>0.47857875957847001</v>
      </c>
      <c r="K131" s="171">
        <v>0.13295902726348965</v>
      </c>
      <c r="L131" s="171">
        <v>8.1034136697361495E-2</v>
      </c>
      <c r="M131" s="175">
        <v>-8.9557894011676976E-4</v>
      </c>
      <c r="N131" s="176">
        <v>0.23748064453737708</v>
      </c>
      <c r="O131" s="177">
        <v>0.78431410206939967</v>
      </c>
      <c r="P131" s="178">
        <v>0.21568589793060042</v>
      </c>
      <c r="Q131" s="179">
        <f t="shared" si="14"/>
        <v>0.78431410206939967</v>
      </c>
      <c r="S131" s="180">
        <f t="shared" si="15"/>
        <v>0</v>
      </c>
      <c r="AG131" s="191"/>
    </row>
    <row r="132" spans="1:33">
      <c r="A132" s="169">
        <v>1973</v>
      </c>
      <c r="B132" s="170">
        <f t="shared" si="12"/>
        <v>0.22190016556258779</v>
      </c>
      <c r="C132" s="171">
        <v>0.13660425645873667</v>
      </c>
      <c r="D132" s="171">
        <v>2.6707005769848392E-2</v>
      </c>
      <c r="E132" s="171">
        <v>2.4557645877548401E-2</v>
      </c>
      <c r="F132" s="171">
        <v>1.4465521355285135E-2</v>
      </c>
      <c r="G132" s="173">
        <v>1.9565736101169171E-2</v>
      </c>
      <c r="H132" s="174"/>
      <c r="I132" s="170">
        <f t="shared" si="13"/>
        <v>0.69634726941713054</v>
      </c>
      <c r="J132" s="171">
        <v>0.48068355647018107</v>
      </c>
      <c r="K132" s="171">
        <v>0.13026425674063469</v>
      </c>
      <c r="L132" s="171">
        <v>8.6413533992046251E-2</v>
      </c>
      <c r="M132" s="175">
        <v>-1.0140777857313291E-3</v>
      </c>
      <c r="N132" s="176">
        <v>0.24691741896991282</v>
      </c>
      <c r="O132" s="177">
        <v>0.77485417838828952</v>
      </c>
      <c r="P132" s="178">
        <v>0.22514582161171029</v>
      </c>
      <c r="Q132" s="179">
        <f t="shared" si="14"/>
        <v>0.77485417838828952</v>
      </c>
      <c r="S132" s="180">
        <f t="shared" si="15"/>
        <v>0</v>
      </c>
      <c r="AG132" s="191"/>
    </row>
    <row r="133" spans="1:33">
      <c r="A133" s="169">
        <v>1974</v>
      </c>
      <c r="B133" s="170">
        <f t="shared" si="12"/>
        <v>0.17905536656625495</v>
      </c>
      <c r="C133" s="171">
        <v>9.3594804910648921E-2</v>
      </c>
      <c r="D133" s="171">
        <v>3.1644046449794599E-2</v>
      </c>
      <c r="E133" s="171">
        <v>1.6851744099425015E-2</v>
      </c>
      <c r="F133" s="171">
        <v>1.3590978819603305E-2</v>
      </c>
      <c r="G133" s="173">
        <v>2.3373792286783109E-2</v>
      </c>
      <c r="H133" s="174"/>
      <c r="I133" s="170">
        <f t="shared" si="13"/>
        <v>0.75481981173123958</v>
      </c>
      <c r="J133" s="171">
        <v>0.51601658128127603</v>
      </c>
      <c r="K133" s="171">
        <v>0.14713243803321044</v>
      </c>
      <c r="L133" s="171">
        <v>9.2908782566657536E-2</v>
      </c>
      <c r="M133" s="175">
        <v>-1.2379901499044595E-3</v>
      </c>
      <c r="N133" s="176">
        <v>0.19665578692941002</v>
      </c>
      <c r="O133" s="177">
        <v>0.82901555486743628</v>
      </c>
      <c r="P133" s="178">
        <v>0.17098444513256392</v>
      </c>
      <c r="Q133" s="179">
        <f t="shared" si="14"/>
        <v>0.82901555486743628</v>
      </c>
      <c r="S133" s="180">
        <f t="shared" si="15"/>
        <v>0</v>
      </c>
      <c r="AG133" s="191"/>
    </row>
    <row r="134" spans="1:33">
      <c r="A134" s="169">
        <v>1975</v>
      </c>
      <c r="B134" s="170">
        <f t="shared" si="12"/>
        <v>0.14718024358384912</v>
      </c>
      <c r="C134" s="171">
        <v>7.8710460664595E-2</v>
      </c>
      <c r="D134" s="171">
        <v>3.0446851758198938E-2</v>
      </c>
      <c r="E134" s="171">
        <v>1.3295502190648612E-2</v>
      </c>
      <c r="F134" s="171">
        <v>2.7606208711531233E-3</v>
      </c>
      <c r="G134" s="173">
        <v>2.196680809925345E-2</v>
      </c>
      <c r="H134" s="174"/>
      <c r="I134" s="170">
        <f t="shared" si="13"/>
        <v>0.78566255141051144</v>
      </c>
      <c r="J134" s="171">
        <v>0.53279820811291534</v>
      </c>
      <c r="K134" s="171">
        <v>0.16396154465868198</v>
      </c>
      <c r="L134" s="171">
        <v>8.9998453615013796E-2</v>
      </c>
      <c r="M134" s="175">
        <v>-1.095654976099683E-3</v>
      </c>
      <c r="N134" s="176">
        <v>0.16158098983983624</v>
      </c>
      <c r="O134" s="177">
        <v>0.86253514497466399</v>
      </c>
      <c r="P134" s="178">
        <v>0.1374648550253359</v>
      </c>
      <c r="Q134" s="179">
        <f t="shared" si="14"/>
        <v>0.86253514497466399</v>
      </c>
      <c r="S134" s="180">
        <f t="shared" si="15"/>
        <v>0</v>
      </c>
      <c r="AG134" s="191"/>
    </row>
    <row r="135" spans="1:33">
      <c r="A135" s="169">
        <v>1976</v>
      </c>
      <c r="B135" s="170">
        <f t="shared" si="12"/>
        <v>0.17110870610756646</v>
      </c>
      <c r="C135" s="171">
        <v>9.1156716776524344E-2</v>
      </c>
      <c r="D135" s="171">
        <v>3.110488999112105E-2</v>
      </c>
      <c r="E135" s="171">
        <v>1.6150821179463558E-2</v>
      </c>
      <c r="F135" s="171">
        <v>6.9430487292393706E-3</v>
      </c>
      <c r="G135" s="173">
        <v>2.575322943121814E-2</v>
      </c>
      <c r="H135" s="174"/>
      <c r="I135" s="170">
        <f t="shared" si="13"/>
        <v>0.76094077225021972</v>
      </c>
      <c r="J135" s="171">
        <v>0.51184310305526659</v>
      </c>
      <c r="K135" s="171">
        <v>0.15969012077250552</v>
      </c>
      <c r="L135" s="171">
        <v>9.068653108309703E-2</v>
      </c>
      <c r="M135" s="175">
        <v>-1.2789826606493578E-3</v>
      </c>
      <c r="N135" s="176">
        <v>0.18879997165411461</v>
      </c>
      <c r="O135" s="177">
        <v>0.83961593480221308</v>
      </c>
      <c r="P135" s="178">
        <v>0.16038406519778681</v>
      </c>
      <c r="Q135" s="179">
        <f t="shared" si="14"/>
        <v>0.83961593480221308</v>
      </c>
      <c r="S135" s="180">
        <f t="shared" si="15"/>
        <v>0</v>
      </c>
      <c r="AG135" s="191"/>
    </row>
    <row r="136" spans="1:33">
      <c r="A136" s="169">
        <v>1977</v>
      </c>
      <c r="B136" s="170">
        <f t="shared" si="12"/>
        <v>0.20129390118165177</v>
      </c>
      <c r="C136" s="171">
        <v>0.12834836890440476</v>
      </c>
      <c r="D136" s="171">
        <v>3.0957363227594594E-2</v>
      </c>
      <c r="E136" s="171">
        <v>2.0169901086892716E-2</v>
      </c>
      <c r="F136" s="171">
        <v>-5.353885515291739E-3</v>
      </c>
      <c r="G136" s="173">
        <v>2.717215347805144E-2</v>
      </c>
      <c r="H136" s="174"/>
      <c r="I136" s="170">
        <f t="shared" si="13"/>
        <v>0.72117741446859263</v>
      </c>
      <c r="J136" s="171">
        <v>0.4952828891844509</v>
      </c>
      <c r="K136" s="171">
        <v>0.14926127435109801</v>
      </c>
      <c r="L136" s="171">
        <v>7.783353205151626E-2</v>
      </c>
      <c r="M136" s="175">
        <v>-1.2002811184724843E-3</v>
      </c>
      <c r="N136" s="176">
        <v>0.22483423383673054</v>
      </c>
      <c r="O136" s="177">
        <v>0.80551556947608149</v>
      </c>
      <c r="P136" s="178">
        <v>0.19448443052391853</v>
      </c>
      <c r="Q136" s="179">
        <f t="shared" si="14"/>
        <v>0.80551556947608149</v>
      </c>
      <c r="S136" s="180">
        <f t="shared" si="15"/>
        <v>0</v>
      </c>
      <c r="AG136" s="191"/>
    </row>
    <row r="137" spans="1:33">
      <c r="A137" s="169">
        <v>1978</v>
      </c>
      <c r="B137" s="170">
        <f t="shared" si="12"/>
        <v>0.20309800837199635</v>
      </c>
      <c r="C137" s="171">
        <v>0.12873496501416995</v>
      </c>
      <c r="D137" s="171">
        <v>2.9188498275430089E-2</v>
      </c>
      <c r="E137" s="171">
        <v>1.9273107341880476E-2</v>
      </c>
      <c r="F137" s="171">
        <v>-2.0726677306361018E-3</v>
      </c>
      <c r="G137" s="173">
        <v>2.7974105471151919E-2</v>
      </c>
      <c r="H137" s="174"/>
      <c r="I137" s="170">
        <f t="shared" si="13"/>
        <v>0.71906640945018241</v>
      </c>
      <c r="J137" s="171">
        <v>0.5000312094840641</v>
      </c>
      <c r="K137" s="171">
        <v>0.14514201228401075</v>
      </c>
      <c r="L137" s="171">
        <v>7.4860432623071141E-2</v>
      </c>
      <c r="M137" s="175">
        <v>-9.6724494096351416E-4</v>
      </c>
      <c r="N137" s="176">
        <v>0.22713062931537034</v>
      </c>
      <c r="O137" s="177">
        <v>0.80415365668589656</v>
      </c>
      <c r="P137" s="178">
        <v>0.19584634331410319</v>
      </c>
      <c r="Q137" s="179">
        <f t="shared" si="14"/>
        <v>0.80415365668589656</v>
      </c>
      <c r="S137" s="180">
        <f t="shared" si="15"/>
        <v>0</v>
      </c>
      <c r="AG137" s="191"/>
    </row>
    <row r="138" spans="1:33" ht="12.75" customHeight="1">
      <c r="A138" s="181">
        <v>1979</v>
      </c>
      <c r="B138" s="182">
        <f t="shared" si="12"/>
        <v>0.19178959969390028</v>
      </c>
      <c r="C138" s="183">
        <v>0.1185527655521791</v>
      </c>
      <c r="D138" s="183">
        <v>2.8867221771372416E-2</v>
      </c>
      <c r="E138" s="183">
        <v>1.7097477455026242E-2</v>
      </c>
      <c r="F138" s="183">
        <v>-2.025862324291985E-3</v>
      </c>
      <c r="G138" s="184">
        <v>2.9297997239614494E-2</v>
      </c>
      <c r="H138" s="185"/>
      <c r="I138" s="182">
        <f t="shared" si="13"/>
        <v>0.72295239903845487</v>
      </c>
      <c r="J138" s="183">
        <v>0.50866574370634499</v>
      </c>
      <c r="K138" s="183">
        <v>0.14169781479353383</v>
      </c>
      <c r="L138" s="183">
        <v>7.3358905164768909E-2</v>
      </c>
      <c r="M138" s="186">
        <v>-7.7006462619285971E-4</v>
      </c>
      <c r="N138" s="187">
        <v>0.21660274322325135</v>
      </c>
      <c r="O138" s="188">
        <v>0.81648573802482538</v>
      </c>
      <c r="P138" s="189">
        <v>0.1835142619751747</v>
      </c>
      <c r="Q138" s="190">
        <f t="shared" si="14"/>
        <v>0.81648573802482538</v>
      </c>
      <c r="S138" s="180">
        <f t="shared" si="15"/>
        <v>0</v>
      </c>
      <c r="AG138" s="191"/>
    </row>
    <row r="139" spans="1:33">
      <c r="A139" s="169">
        <v>1980</v>
      </c>
      <c r="B139" s="170">
        <f t="shared" si="12"/>
        <v>0.16633284375238008</v>
      </c>
      <c r="C139" s="171">
        <v>0.10367924872867648</v>
      </c>
      <c r="D139" s="171">
        <v>2.9450904721155656E-2</v>
      </c>
      <c r="E139" s="171">
        <v>1.4536172386544715E-2</v>
      </c>
      <c r="F139" s="171">
        <v>-1.1501130843111997E-2</v>
      </c>
      <c r="G139" s="173">
        <v>3.01676487591152E-2</v>
      </c>
      <c r="H139" s="174"/>
      <c r="I139" s="170">
        <f t="shared" si="13"/>
        <v>0.73536494222922211</v>
      </c>
      <c r="J139" s="171">
        <v>0.51117472952671694</v>
      </c>
      <c r="K139" s="171">
        <v>0.15293765656852501</v>
      </c>
      <c r="L139" s="171">
        <v>7.1668381852293725E-2</v>
      </c>
      <c r="M139" s="175">
        <v>-4.158257183135731E-4</v>
      </c>
      <c r="N139" s="176">
        <v>0.19085151120817537</v>
      </c>
      <c r="O139" s="177">
        <v>0.84376306776124232</v>
      </c>
      <c r="P139" s="178">
        <v>0.15623693223875768</v>
      </c>
      <c r="Q139" s="179">
        <f t="shared" si="14"/>
        <v>0.84376306776124232</v>
      </c>
      <c r="S139" s="180">
        <f t="shared" si="15"/>
        <v>0</v>
      </c>
      <c r="AG139" s="191"/>
    </row>
    <row r="140" spans="1:33">
      <c r="A140" s="169">
        <v>1981</v>
      </c>
      <c r="B140" s="170">
        <f t="shared" si="12"/>
        <v>0.17217405163943469</v>
      </c>
      <c r="C140" s="171">
        <v>9.9981459055767982E-2</v>
      </c>
      <c r="D140" s="171">
        <v>3.32422632423586E-2</v>
      </c>
      <c r="E140" s="171">
        <v>1.4380475463624774E-2</v>
      </c>
      <c r="F140" s="171">
        <v>-8.7210244772248351E-3</v>
      </c>
      <c r="G140" s="173">
        <v>3.3290878354908189E-2</v>
      </c>
      <c r="H140" s="174"/>
      <c r="I140" s="170">
        <f t="shared" si="13"/>
        <v>0.72893981261270158</v>
      </c>
      <c r="J140" s="171">
        <v>0.49902360293159537</v>
      </c>
      <c r="K140" s="171">
        <v>0.15844661093485865</v>
      </c>
      <c r="L140" s="171">
        <v>7.1775274590908669E-2</v>
      </c>
      <c r="M140" s="175">
        <v>-3.0567584466109355E-4</v>
      </c>
      <c r="N140" s="176">
        <v>0.19839766223917973</v>
      </c>
      <c r="O140" s="177">
        <v>0.83996370741328374</v>
      </c>
      <c r="P140" s="178">
        <v>0.16003629258671623</v>
      </c>
      <c r="Q140" s="179">
        <f t="shared" si="14"/>
        <v>0.83996370741328374</v>
      </c>
      <c r="S140" s="180">
        <f t="shared" si="15"/>
        <v>0</v>
      </c>
      <c r="AG140" s="191"/>
    </row>
    <row r="141" spans="1:33">
      <c r="A141" s="169">
        <v>1982</v>
      </c>
      <c r="B141" s="170">
        <f t="shared" ref="B141:B169" si="16">C141+D141+E141+F141+G141</f>
        <v>0.1934283294480926</v>
      </c>
      <c r="C141" s="171">
        <v>0.11979820810935159</v>
      </c>
      <c r="D141" s="171">
        <v>3.4892201378830125E-2</v>
      </c>
      <c r="E141" s="171">
        <v>1.7517004357085884E-2</v>
      </c>
      <c r="F141" s="171">
        <v>-9.7968495747429163E-3</v>
      </c>
      <c r="G141" s="173">
        <v>3.1017765177567897E-2</v>
      </c>
      <c r="H141" s="174"/>
      <c r="I141" s="170">
        <f t="shared" ref="I141:I169" si="17">J141+K141+L141+M141</f>
        <v>0.69875180509083479</v>
      </c>
      <c r="J141" s="171">
        <v>0.47465300244186082</v>
      </c>
      <c r="K141" s="171">
        <v>0.15509301974467798</v>
      </c>
      <c r="L141" s="171">
        <v>6.9404199303953806E-2</v>
      </c>
      <c r="M141" s="175">
        <v>-3.9841639965778128E-4</v>
      </c>
      <c r="N141" s="176">
        <v>0.22461307684814377</v>
      </c>
      <c r="O141" s="177">
        <v>0.81140540965466379</v>
      </c>
      <c r="P141" s="178">
        <v>0.18859459034533621</v>
      </c>
      <c r="Q141" s="179">
        <f t="shared" ref="Q141:Q169" si="18">O141</f>
        <v>0.81140540965466379</v>
      </c>
      <c r="S141" s="180">
        <f t="shared" ref="S141:S169" si="19">1-P141-Q141</f>
        <v>0</v>
      </c>
      <c r="AG141" s="191"/>
    </row>
    <row r="142" spans="1:33">
      <c r="A142" s="169">
        <v>1983</v>
      </c>
      <c r="B142" s="170">
        <f t="shared" si="16"/>
        <v>0.22100189358114714</v>
      </c>
      <c r="C142" s="171">
        <v>0.14062103199387591</v>
      </c>
      <c r="D142" s="171">
        <v>3.5160825646000995E-2</v>
      </c>
      <c r="E142" s="171">
        <v>2.0315930406139236E-2</v>
      </c>
      <c r="F142" s="171">
        <v>-3.9837463150346588E-3</v>
      </c>
      <c r="G142" s="173">
        <v>2.8887851850165611E-2</v>
      </c>
      <c r="H142" s="174"/>
      <c r="I142" s="170">
        <f t="shared" si="17"/>
        <v>0.67473018620001246</v>
      </c>
      <c r="J142" s="171">
        <v>0.45691154978226967</v>
      </c>
      <c r="K142" s="171">
        <v>0.15214496283733794</v>
      </c>
      <c r="L142" s="171">
        <v>6.6011343506155423E-2</v>
      </c>
      <c r="M142" s="175">
        <v>-3.376699257505568E-4</v>
      </c>
      <c r="N142" s="176">
        <v>0.25494995116785879</v>
      </c>
      <c r="O142" s="177">
        <v>0.77837535794692414</v>
      </c>
      <c r="P142" s="178">
        <v>0.22162464205307594</v>
      </c>
      <c r="Q142" s="179">
        <f t="shared" si="18"/>
        <v>0.77837535794692414</v>
      </c>
      <c r="S142" s="180">
        <f t="shared" si="19"/>
        <v>0</v>
      </c>
      <c r="AG142" s="191"/>
    </row>
    <row r="143" spans="1:33">
      <c r="A143" s="169">
        <v>1984</v>
      </c>
      <c r="B143" s="170">
        <f t="shared" si="16"/>
        <v>0.22812343086310516</v>
      </c>
      <c r="C143" s="171">
        <v>0.13955075253156474</v>
      </c>
      <c r="D143" s="171">
        <v>3.615538863687863E-2</v>
      </c>
      <c r="E143" s="171">
        <v>2.1804650022734778E-2</v>
      </c>
      <c r="F143" s="171">
        <v>-1.146567156829988E-3</v>
      </c>
      <c r="G143" s="173">
        <v>3.1759206828757026E-2</v>
      </c>
      <c r="H143" s="174"/>
      <c r="I143" s="170">
        <f t="shared" si="17"/>
        <v>0.67021545359035861</v>
      </c>
      <c r="J143" s="171">
        <v>0.45260560308649472</v>
      </c>
      <c r="K143" s="171">
        <v>0.14722133318327138</v>
      </c>
      <c r="L143" s="171">
        <v>7.071912257440241E-2</v>
      </c>
      <c r="M143" s="175">
        <v>-3.3060525380987382E-4</v>
      </c>
      <c r="N143" s="176">
        <v>0.26324576580008319</v>
      </c>
      <c r="O143" s="177">
        <v>0.77340315137255222</v>
      </c>
      <c r="P143" s="178">
        <v>0.22659684862744772</v>
      </c>
      <c r="Q143" s="179">
        <f t="shared" si="18"/>
        <v>0.77340315137255222</v>
      </c>
      <c r="S143" s="180">
        <f t="shared" si="19"/>
        <v>0</v>
      </c>
      <c r="AG143" s="191"/>
    </row>
    <row r="144" spans="1:33">
      <c r="A144" s="169">
        <v>1985</v>
      </c>
      <c r="B144" s="170">
        <f t="shared" si="16"/>
        <v>0.23786347203270003</v>
      </c>
      <c r="C144" s="171">
        <v>0.15514663666863679</v>
      </c>
      <c r="D144" s="171">
        <v>3.691869027196424E-2</v>
      </c>
      <c r="E144" s="171">
        <v>2.349978824754994E-2</v>
      </c>
      <c r="F144" s="171">
        <v>-8.4009260660546561E-3</v>
      </c>
      <c r="G144" s="173">
        <v>3.0699282910603715E-2</v>
      </c>
      <c r="H144" s="174"/>
      <c r="I144" s="170">
        <f t="shared" si="17"/>
        <v>0.66385631892624197</v>
      </c>
      <c r="J144" s="171">
        <v>0.45365316073067918</v>
      </c>
      <c r="K144" s="171">
        <v>0.14187550915923119</v>
      </c>
      <c r="L144" s="171">
        <v>6.8714046555659505E-2</v>
      </c>
      <c r="M144" s="175">
        <v>-3.863975193279259E-4</v>
      </c>
      <c r="N144" s="176">
        <v>0.27308596047373379</v>
      </c>
      <c r="O144" s="177">
        <v>0.76215922907913958</v>
      </c>
      <c r="P144" s="178">
        <v>0.23784077092086042</v>
      </c>
      <c r="Q144" s="179">
        <f t="shared" si="18"/>
        <v>0.76215922907913958</v>
      </c>
      <c r="S144" s="180">
        <f t="shared" si="19"/>
        <v>0</v>
      </c>
      <c r="AG144" s="191"/>
    </row>
    <row r="145" spans="1:33">
      <c r="A145" s="169">
        <v>1986</v>
      </c>
      <c r="B145" s="170">
        <f t="shared" si="16"/>
        <v>0.23318724761680562</v>
      </c>
      <c r="C145" s="171">
        <v>0.14146178871343595</v>
      </c>
      <c r="D145" s="171">
        <v>3.4086420583320266E-2</v>
      </c>
      <c r="E145" s="171">
        <v>2.3337707078511145E-2</v>
      </c>
      <c r="F145" s="171">
        <v>2.1124074231496364E-4</v>
      </c>
      <c r="G145" s="173">
        <v>3.4090090499223284E-2</v>
      </c>
      <c r="H145" s="174"/>
      <c r="I145" s="170">
        <f t="shared" si="17"/>
        <v>0.66615207583753011</v>
      </c>
      <c r="J145" s="171">
        <v>0.45129572122960832</v>
      </c>
      <c r="K145" s="171">
        <v>0.14086782290685329</v>
      </c>
      <c r="L145" s="171">
        <v>7.445266628981681E-2</v>
      </c>
      <c r="M145" s="175">
        <v>-4.641345887483708E-4</v>
      </c>
      <c r="N145" s="176">
        <v>0.26950298103171272</v>
      </c>
      <c r="O145" s="177">
        <v>0.76989617611378913</v>
      </c>
      <c r="P145" s="178">
        <v>0.23010382388621101</v>
      </c>
      <c r="Q145" s="179">
        <f t="shared" si="18"/>
        <v>0.76989617611378913</v>
      </c>
      <c r="S145" s="180">
        <f t="shared" si="19"/>
        <v>0</v>
      </c>
      <c r="AG145" s="191"/>
    </row>
    <row r="146" spans="1:33">
      <c r="A146" s="169">
        <v>1987</v>
      </c>
      <c r="B146" s="170">
        <f t="shared" si="16"/>
        <v>0.23314360594455186</v>
      </c>
      <c r="C146" s="171">
        <v>0.15186122310198977</v>
      </c>
      <c r="D146" s="171">
        <v>3.1376945713246E-2</v>
      </c>
      <c r="E146" s="171">
        <v>2.4598657371475544E-2</v>
      </c>
      <c r="F146" s="171">
        <v>-1.9858055705926679E-3</v>
      </c>
      <c r="G146" s="173">
        <v>2.7292585328433198E-2</v>
      </c>
      <c r="H146" s="174"/>
      <c r="I146" s="170">
        <f t="shared" si="17"/>
        <v>0.65832531891855006</v>
      </c>
      <c r="J146" s="171">
        <v>0.44618330889613694</v>
      </c>
      <c r="K146" s="171">
        <v>0.14034204820883059</v>
      </c>
      <c r="L146" s="171">
        <v>7.2273290812600477E-2</v>
      </c>
      <c r="M146" s="175">
        <v>-4.7332899901797833E-4</v>
      </c>
      <c r="N146" s="176">
        <v>0.26978707386283252</v>
      </c>
      <c r="O146" s="177">
        <v>0.76179512074241384</v>
      </c>
      <c r="P146" s="178">
        <v>0.23820487925758632</v>
      </c>
      <c r="Q146" s="179">
        <f t="shared" si="18"/>
        <v>0.76179512074241384</v>
      </c>
      <c r="S146" s="180">
        <f t="shared" si="19"/>
        <v>0</v>
      </c>
      <c r="AG146" s="191"/>
    </row>
    <row r="147" spans="1:33">
      <c r="A147" s="169">
        <v>1988</v>
      </c>
      <c r="B147" s="170">
        <f t="shared" si="16"/>
        <v>0.23816025358117562</v>
      </c>
      <c r="C147" s="171">
        <v>0.15780715813576973</v>
      </c>
      <c r="D147" s="171">
        <v>3.0144993767874616E-2</v>
      </c>
      <c r="E147" s="171">
        <v>2.482940930568546E-2</v>
      </c>
      <c r="F147" s="171">
        <v>-2.8801955041796775E-3</v>
      </c>
      <c r="G147" s="173">
        <v>2.8258887876025523E-2</v>
      </c>
      <c r="H147" s="174"/>
      <c r="I147" s="170">
        <f t="shared" si="17"/>
        <v>0.6524068637019369</v>
      </c>
      <c r="J147" s="171">
        <v>0.44692245776683021</v>
      </c>
      <c r="K147" s="171">
        <v>0.13532070055664386</v>
      </c>
      <c r="L147" s="171">
        <v>7.0318867425826007E-2</v>
      </c>
      <c r="M147" s="175">
        <v>-1.5516204736321497E-4</v>
      </c>
      <c r="N147" s="176">
        <v>0.27618923890466845</v>
      </c>
      <c r="O147" s="177">
        <v>0.75658197550836792</v>
      </c>
      <c r="P147" s="178">
        <v>0.24341802449163197</v>
      </c>
      <c r="Q147" s="179">
        <f t="shared" si="18"/>
        <v>0.75658197550836792</v>
      </c>
      <c r="S147" s="180">
        <f t="shared" si="19"/>
        <v>0</v>
      </c>
      <c r="AG147" s="191"/>
    </row>
    <row r="148" spans="1:33">
      <c r="A148" s="181">
        <v>1989</v>
      </c>
      <c r="B148" s="182">
        <f t="shared" si="16"/>
        <v>0.22828495709617924</v>
      </c>
      <c r="C148" s="183">
        <v>0.15284278801109194</v>
      </c>
      <c r="D148" s="183">
        <v>2.9878866953580593E-2</v>
      </c>
      <c r="E148" s="183">
        <v>2.4672473984703895E-2</v>
      </c>
      <c r="F148" s="183">
        <v>-5.1141775011628162E-3</v>
      </c>
      <c r="G148" s="184">
        <v>2.6005005647965623E-2</v>
      </c>
      <c r="H148" s="185"/>
      <c r="I148" s="182">
        <f t="shared" si="17"/>
        <v>0.66466283798233861</v>
      </c>
      <c r="J148" s="183">
        <v>0.45923497751888193</v>
      </c>
      <c r="K148" s="183">
        <v>0.13160202883784802</v>
      </c>
      <c r="L148" s="183">
        <v>7.4131486235899005E-2</v>
      </c>
      <c r="M148" s="186">
        <v>-3.0565461029037188E-4</v>
      </c>
      <c r="N148" s="187">
        <v>0.26332182455329872</v>
      </c>
      <c r="O148" s="188">
        <v>0.76667439430336537</v>
      </c>
      <c r="P148" s="189">
        <v>0.23332560569663471</v>
      </c>
      <c r="Q148" s="190">
        <f t="shared" si="18"/>
        <v>0.76667439430336537</v>
      </c>
      <c r="S148" s="180">
        <f t="shared" si="19"/>
        <v>0</v>
      </c>
      <c r="AG148" s="191"/>
    </row>
    <row r="149" spans="1:33">
      <c r="A149" s="169">
        <v>1990</v>
      </c>
      <c r="B149" s="170">
        <f t="shared" si="16"/>
        <v>0.20787107245057432</v>
      </c>
      <c r="C149" s="171">
        <v>0.13574838559581009</v>
      </c>
      <c r="D149" s="171">
        <v>3.3385955665781258E-2</v>
      </c>
      <c r="E149" s="171">
        <v>2.3864814924561318E-2</v>
      </c>
      <c r="F149" s="171">
        <v>-9.4398073340674956E-3</v>
      </c>
      <c r="G149" s="173">
        <v>2.4311723598489137E-2</v>
      </c>
      <c r="H149" s="174"/>
      <c r="I149" s="170">
        <f t="shared" si="17"/>
        <v>0.68712187754067744</v>
      </c>
      <c r="J149" s="171">
        <v>0.47129668701048755</v>
      </c>
      <c r="K149" s="171">
        <v>0.13319679301791834</v>
      </c>
      <c r="L149" s="171">
        <v>8.2854821150899496E-2</v>
      </c>
      <c r="M149" s="175">
        <v>-2.2642363862787276E-4</v>
      </c>
      <c r="N149" s="176">
        <v>0.23874532509651708</v>
      </c>
      <c r="O149" s="177">
        <v>0.78917732082891845</v>
      </c>
      <c r="P149" s="178">
        <v>0.2108226791710815</v>
      </c>
      <c r="Q149" s="179">
        <f t="shared" si="18"/>
        <v>0.78917732082891845</v>
      </c>
      <c r="S149" s="180">
        <f t="shared" si="19"/>
        <v>0</v>
      </c>
      <c r="AG149" s="191"/>
    </row>
    <row r="150" spans="1:33">
      <c r="A150" s="169">
        <v>1991</v>
      </c>
      <c r="B150" s="170">
        <f t="shared" si="16"/>
        <v>0.1817883985250493</v>
      </c>
      <c r="C150" s="171">
        <v>0.11548597233415295</v>
      </c>
      <c r="D150" s="171">
        <v>3.7132991082877195E-2</v>
      </c>
      <c r="E150" s="171">
        <v>2.0801719284214707E-2</v>
      </c>
      <c r="F150" s="171">
        <v>-1.1084914927895005E-2</v>
      </c>
      <c r="G150" s="173">
        <v>1.9452630751699479E-2</v>
      </c>
      <c r="H150" s="174"/>
      <c r="I150" s="170">
        <f t="shared" si="17"/>
        <v>0.69538752194333842</v>
      </c>
      <c r="J150" s="171">
        <v>0.47215018271837789</v>
      </c>
      <c r="K150" s="171">
        <v>0.13831584738103658</v>
      </c>
      <c r="L150" s="171">
        <v>8.5045268809620017E-2</v>
      </c>
      <c r="M150" s="175">
        <v>-1.2377696569609807E-4</v>
      </c>
      <c r="N150" s="176">
        <v>0.21194294325981891</v>
      </c>
      <c r="O150" s="177">
        <v>0.8107364347924253</v>
      </c>
      <c r="P150" s="178">
        <v>0.18926356520757456</v>
      </c>
      <c r="Q150" s="179">
        <f t="shared" si="18"/>
        <v>0.8107364347924253</v>
      </c>
      <c r="S150" s="180">
        <f t="shared" si="19"/>
        <v>0</v>
      </c>
      <c r="AG150" s="191"/>
    </row>
    <row r="151" spans="1:33">
      <c r="A151" s="169">
        <v>1992</v>
      </c>
      <c r="B151" s="170">
        <f t="shared" si="16"/>
        <v>0.1890571590760835</v>
      </c>
      <c r="C151" s="171">
        <v>0.10826953129523571</v>
      </c>
      <c r="D151" s="171">
        <v>4.2196284850937606E-2</v>
      </c>
      <c r="E151" s="171">
        <v>2.1275438969771517E-2</v>
      </c>
      <c r="F151" s="171">
        <v>-1.9395757622233487E-3</v>
      </c>
      <c r="G151" s="173">
        <v>1.9255479722361982E-2</v>
      </c>
      <c r="H151" s="174"/>
      <c r="I151" s="170">
        <f t="shared" si="17"/>
        <v>0.69029075443043375</v>
      </c>
      <c r="J151" s="171">
        <v>0.45821682474427339</v>
      </c>
      <c r="K151" s="171">
        <v>0.14212395703381445</v>
      </c>
      <c r="L151" s="171">
        <v>9.0041620880262047E-2</v>
      </c>
      <c r="M151" s="175">
        <v>-9.1648227916050223E-5</v>
      </c>
      <c r="N151" s="176">
        <v>0.21981028044193721</v>
      </c>
      <c r="O151" s="177">
        <v>0.80257740600432459</v>
      </c>
      <c r="P151" s="178">
        <v>0.1974225939956753</v>
      </c>
      <c r="Q151" s="179">
        <f t="shared" si="18"/>
        <v>0.80257740600432459</v>
      </c>
      <c r="S151" s="180">
        <f t="shared" si="19"/>
        <v>0</v>
      </c>
      <c r="AG151" s="191"/>
    </row>
    <row r="152" spans="1:33">
      <c r="A152" s="169">
        <v>1993</v>
      </c>
      <c r="B152" s="170">
        <f t="shared" si="16"/>
        <v>0.21528924070402555</v>
      </c>
      <c r="C152" s="171">
        <v>0.13067814070220643</v>
      </c>
      <c r="D152" s="171">
        <v>4.2707208235808335E-2</v>
      </c>
      <c r="E152" s="171">
        <v>2.610734952464986E-2</v>
      </c>
      <c r="F152" s="171">
        <v>-4.5247180711590522E-3</v>
      </c>
      <c r="G152" s="173">
        <v>2.0321260312519986E-2</v>
      </c>
      <c r="H152" s="174"/>
      <c r="I152" s="170">
        <f t="shared" si="17"/>
        <v>0.6693988433168091</v>
      </c>
      <c r="J152" s="171">
        <v>0.44359824340744847</v>
      </c>
      <c r="K152" s="171">
        <v>0.1371147683102745</v>
      </c>
      <c r="L152" s="171">
        <v>8.8623654476003899E-2</v>
      </c>
      <c r="M152" s="175">
        <v>6.217712308227988E-5</v>
      </c>
      <c r="N152" s="176">
        <v>0.24907161496595809</v>
      </c>
      <c r="O152" s="177">
        <v>0.77443838073857096</v>
      </c>
      <c r="P152" s="178">
        <v>0.22556161926142895</v>
      </c>
      <c r="Q152" s="179">
        <f t="shared" si="18"/>
        <v>0.77443838073857096</v>
      </c>
      <c r="S152" s="180">
        <f t="shared" si="19"/>
        <v>0</v>
      </c>
      <c r="AG152" s="191"/>
    </row>
    <row r="153" spans="1:33">
      <c r="A153" s="169">
        <v>1994</v>
      </c>
      <c r="B153" s="170">
        <f t="shared" si="16"/>
        <v>0.24495692754525719</v>
      </c>
      <c r="C153" s="171">
        <v>0.14748614430456661</v>
      </c>
      <c r="D153" s="171">
        <v>4.2727076299040184E-2</v>
      </c>
      <c r="E153" s="171">
        <v>2.8797346180063178E-2</v>
      </c>
      <c r="F153" s="171">
        <v>2.5155797245266544E-3</v>
      </c>
      <c r="G153" s="173">
        <v>2.3430781037060561E-2</v>
      </c>
      <c r="H153" s="174"/>
      <c r="I153" s="170">
        <f t="shared" si="17"/>
        <v>0.64073883450504787</v>
      </c>
      <c r="J153" s="171">
        <v>0.43105558422313073</v>
      </c>
      <c r="K153" s="171">
        <v>0.12579883300916922</v>
      </c>
      <c r="L153" s="171">
        <v>8.4165580029598244E-2</v>
      </c>
      <c r="M153" s="175">
        <v>-2.8116275685044788E-4</v>
      </c>
      <c r="N153" s="176">
        <v>0.28408544118005258</v>
      </c>
      <c r="O153" s="177">
        <v>0.74308808616130739</v>
      </c>
      <c r="P153" s="178">
        <v>0.25691191383869266</v>
      </c>
      <c r="Q153" s="179">
        <f t="shared" si="18"/>
        <v>0.74308808616130739</v>
      </c>
      <c r="S153" s="180">
        <f t="shared" si="19"/>
        <v>0</v>
      </c>
      <c r="AG153" s="191"/>
    </row>
    <row r="154" spans="1:33">
      <c r="A154" s="169">
        <v>1995</v>
      </c>
      <c r="B154" s="170">
        <f t="shared" si="16"/>
        <v>0.25498500623948162</v>
      </c>
      <c r="C154" s="171">
        <v>0.15389634770913552</v>
      </c>
      <c r="D154" s="171">
        <v>4.439648919240579E-2</v>
      </c>
      <c r="E154" s="171">
        <v>3.0342205602232584E-2</v>
      </c>
      <c r="F154" s="171">
        <v>-8.5530469054731668E-4</v>
      </c>
      <c r="G154" s="173">
        <v>2.7205268426255036E-2</v>
      </c>
      <c r="H154" s="174"/>
      <c r="I154" s="170">
        <f t="shared" si="17"/>
        <v>0.63348858818631293</v>
      </c>
      <c r="J154" s="171">
        <v>0.42732494842324742</v>
      </c>
      <c r="K154" s="171">
        <v>0.12237592990887715</v>
      </c>
      <c r="L154" s="171">
        <v>8.425139151792832E-2</v>
      </c>
      <c r="M154" s="175">
        <v>-4.6368166373993722E-4</v>
      </c>
      <c r="N154" s="176">
        <v>0.29605756828867519</v>
      </c>
      <c r="O154" s="177">
        <v>0.73552987967033601</v>
      </c>
      <c r="P154" s="178">
        <v>0.2644701203296641</v>
      </c>
      <c r="Q154" s="179">
        <f t="shared" si="18"/>
        <v>0.73552987967033601</v>
      </c>
      <c r="S154" s="180">
        <f t="shared" si="19"/>
        <v>0</v>
      </c>
      <c r="AG154" s="191"/>
    </row>
    <row r="155" spans="1:33">
      <c r="A155" s="169">
        <v>1996</v>
      </c>
      <c r="B155" s="170">
        <f t="shared" si="16"/>
        <v>0.26953900054283914</v>
      </c>
      <c r="C155" s="171">
        <v>0.16916496721633117</v>
      </c>
      <c r="D155" s="171">
        <v>4.4389462170238522E-2</v>
      </c>
      <c r="E155" s="171">
        <v>3.2999598778637805E-2</v>
      </c>
      <c r="F155" s="171">
        <v>-3.6010082823190494E-3</v>
      </c>
      <c r="G155" s="173">
        <v>2.6585980659950641E-2</v>
      </c>
      <c r="H155" s="174"/>
      <c r="I155" s="170">
        <f t="shared" si="17"/>
        <v>0.61868775172828472</v>
      </c>
      <c r="J155" s="171">
        <v>0.41681963632744001</v>
      </c>
      <c r="K155" s="171">
        <v>0.12042152290446204</v>
      </c>
      <c r="L155" s="171">
        <v>8.1310456817416901E-2</v>
      </c>
      <c r="M155" s="175">
        <v>1.3613567896572016E-4</v>
      </c>
      <c r="N155" s="176">
        <v>0.31282062017426471</v>
      </c>
      <c r="O155" s="177">
        <v>0.71803444325343035</v>
      </c>
      <c r="P155" s="178">
        <v>0.28196555674656992</v>
      </c>
      <c r="Q155" s="179">
        <f t="shared" si="18"/>
        <v>0.71803444325343035</v>
      </c>
      <c r="S155" s="180">
        <f t="shared" si="19"/>
        <v>0</v>
      </c>
      <c r="AG155" s="191"/>
    </row>
    <row r="156" spans="1:33">
      <c r="A156" s="169">
        <v>1997</v>
      </c>
      <c r="B156" s="170">
        <f t="shared" si="16"/>
        <v>0.28079180276827387</v>
      </c>
      <c r="C156" s="171">
        <v>0.17633420868611627</v>
      </c>
      <c r="D156" s="171">
        <v>4.5130893559212439E-2</v>
      </c>
      <c r="E156" s="171">
        <v>3.0967240406678476E-2</v>
      </c>
      <c r="F156" s="171">
        <v>3.3039617504990073E-4</v>
      </c>
      <c r="G156" s="173">
        <v>2.8029063941216785E-2</v>
      </c>
      <c r="H156" s="174"/>
      <c r="I156" s="170">
        <f t="shared" si="17"/>
        <v>0.60784557241160087</v>
      </c>
      <c r="J156" s="171">
        <v>0.41981202915131871</v>
      </c>
      <c r="K156" s="171">
        <v>0.11419420195670991</v>
      </c>
      <c r="L156" s="171">
        <v>7.3726023607170857E-2</v>
      </c>
      <c r="M156" s="175">
        <v>1.1331769640141224E-4</v>
      </c>
      <c r="N156" s="176">
        <v>0.32627131193299225</v>
      </c>
      <c r="O156" s="177">
        <v>0.70629758564234602</v>
      </c>
      <c r="P156" s="178">
        <v>0.29370241435765387</v>
      </c>
      <c r="Q156" s="179">
        <f t="shared" si="18"/>
        <v>0.70629758564234602</v>
      </c>
      <c r="S156" s="180">
        <f t="shared" si="19"/>
        <v>0</v>
      </c>
      <c r="AG156" s="191"/>
    </row>
    <row r="157" spans="1:33">
      <c r="A157" s="169">
        <v>1998</v>
      </c>
      <c r="B157" s="170">
        <f t="shared" si="16"/>
        <v>0.27447431213301432</v>
      </c>
      <c r="C157" s="171">
        <v>0.15811561046537848</v>
      </c>
      <c r="D157" s="171">
        <v>4.7109197544928601E-2</v>
      </c>
      <c r="E157" s="171">
        <v>2.8511928924630687E-2</v>
      </c>
      <c r="F157" s="171">
        <v>1.4974942428454039E-2</v>
      </c>
      <c r="G157" s="173">
        <v>2.5762632769622512E-2</v>
      </c>
      <c r="H157" s="174"/>
      <c r="I157" s="170">
        <f t="shared" si="17"/>
        <v>0.61373670914055956</v>
      </c>
      <c r="J157" s="171">
        <v>0.42835385957615174</v>
      </c>
      <c r="K157" s="171">
        <v>0.10815334827995496</v>
      </c>
      <c r="L157" s="171">
        <v>7.7242182241713031E-2</v>
      </c>
      <c r="M157" s="175">
        <v>-1.2680957260101651E-5</v>
      </c>
      <c r="N157" s="176">
        <v>0.31825013043288536</v>
      </c>
      <c r="O157" s="177">
        <v>0.71162137621380417</v>
      </c>
      <c r="P157" s="178">
        <v>0.28837862378619578</v>
      </c>
      <c r="Q157" s="179">
        <f t="shared" si="18"/>
        <v>0.71162137621380417</v>
      </c>
      <c r="S157" s="180">
        <f t="shared" si="19"/>
        <v>0</v>
      </c>
      <c r="AG157" s="191"/>
    </row>
    <row r="158" spans="1:33">
      <c r="A158" s="192">
        <v>1999</v>
      </c>
      <c r="B158" s="182">
        <f t="shared" si="16"/>
        <v>0.24637241092396059</v>
      </c>
      <c r="C158" s="183">
        <v>0.15028397282583456</v>
      </c>
      <c r="D158" s="183">
        <v>4.9162091705572425E-2</v>
      </c>
      <c r="E158" s="183">
        <v>2.7216350774722703E-2</v>
      </c>
      <c r="F158" s="183">
        <v>-1.5172802720606815E-3</v>
      </c>
      <c r="G158" s="184">
        <v>2.1227275889891595E-2</v>
      </c>
      <c r="H158" s="185"/>
      <c r="I158" s="182">
        <f t="shared" si="17"/>
        <v>0.63037511632422039</v>
      </c>
      <c r="J158" s="183">
        <v>0.44108057698152775</v>
      </c>
      <c r="K158" s="183">
        <v>0.10916971933366616</v>
      </c>
      <c r="L158" s="183">
        <v>7.98794673664808E-2</v>
      </c>
      <c r="M158" s="186">
        <v>2.4535264254561302E-4</v>
      </c>
      <c r="N158" s="187">
        <v>0.2879796364058021</v>
      </c>
      <c r="O158" s="188">
        <v>0.73683248914726296</v>
      </c>
      <c r="P158" s="189">
        <v>0.2631675108527371</v>
      </c>
      <c r="Q158" s="190">
        <f t="shared" si="18"/>
        <v>0.73683248914726296</v>
      </c>
      <c r="S158" s="180">
        <f t="shared" si="19"/>
        <v>0</v>
      </c>
      <c r="AG158" s="191"/>
    </row>
    <row r="159" spans="1:33">
      <c r="A159" s="193">
        <v>2000</v>
      </c>
      <c r="B159" s="170">
        <f t="shared" si="16"/>
        <v>0.23144957151688014</v>
      </c>
      <c r="C159" s="171">
        <v>0.13677450473779856</v>
      </c>
      <c r="D159" s="171">
        <v>4.8448822753197569E-2</v>
      </c>
      <c r="E159" s="171">
        <v>2.5176453643382758E-2</v>
      </c>
      <c r="F159" s="171">
        <v>2.1002294845344103E-3</v>
      </c>
      <c r="G159" s="173">
        <v>1.8949560897966844E-2</v>
      </c>
      <c r="H159" s="174"/>
      <c r="I159" s="170">
        <f t="shared" si="17"/>
        <v>0.64308691258543682</v>
      </c>
      <c r="J159" s="171">
        <v>0.44953599177052939</v>
      </c>
      <c r="K159" s="171">
        <v>0.11062984874409057</v>
      </c>
      <c r="L159" s="171">
        <v>8.2747307910485873E-2</v>
      </c>
      <c r="M159" s="175">
        <v>1.737641603310323E-4</v>
      </c>
      <c r="N159" s="176">
        <v>0.27051555515838599</v>
      </c>
      <c r="O159" s="177">
        <v>0.75163247023101198</v>
      </c>
      <c r="P159" s="178">
        <v>0.24836752976898802</v>
      </c>
      <c r="Q159" s="179">
        <f t="shared" si="18"/>
        <v>0.75163247023101198</v>
      </c>
      <c r="S159" s="180">
        <f t="shared" si="19"/>
        <v>0</v>
      </c>
      <c r="AG159" s="191"/>
    </row>
    <row r="160" spans="1:33">
      <c r="A160" s="193">
        <v>2001</v>
      </c>
      <c r="B160" s="170">
        <f t="shared" si="16"/>
        <v>0.22952232878965256</v>
      </c>
      <c r="C160" s="171">
        <v>0.12885633891769932</v>
      </c>
      <c r="D160" s="171">
        <v>5.0882520613204023E-2</v>
      </c>
      <c r="E160" s="171">
        <v>2.4279122948808584E-2</v>
      </c>
      <c r="F160" s="171">
        <v>1.0262927900710915E-2</v>
      </c>
      <c r="G160" s="173">
        <v>1.5241418409229726E-2</v>
      </c>
      <c r="H160" s="174"/>
      <c r="I160" s="170">
        <f t="shared" si="17"/>
        <v>0.6462106004159931</v>
      </c>
      <c r="J160" s="171">
        <v>0.44849400662117306</v>
      </c>
      <c r="K160" s="171">
        <v>0.11313893826562112</v>
      </c>
      <c r="L160" s="171">
        <v>8.4505280997577245E-2</v>
      </c>
      <c r="M160" s="175">
        <v>7.2374531621639107E-5</v>
      </c>
      <c r="N160" s="176">
        <v>0.26673398390324776</v>
      </c>
      <c r="O160" s="177">
        <v>0.75097847254518746</v>
      </c>
      <c r="P160" s="178">
        <v>0.24902152745481257</v>
      </c>
      <c r="Q160" s="179">
        <f t="shared" si="18"/>
        <v>0.75097847254518746</v>
      </c>
      <c r="S160" s="180">
        <f t="shared" si="19"/>
        <v>0</v>
      </c>
      <c r="AG160" s="191"/>
    </row>
    <row r="161" spans="1:33">
      <c r="A161" s="193">
        <v>2002</v>
      </c>
      <c r="B161" s="170">
        <f t="shared" si="16"/>
        <v>0.24526298830013313</v>
      </c>
      <c r="C161" s="171">
        <v>0.13576789188329552</v>
      </c>
      <c r="D161" s="171">
        <v>5.0656581318070396E-2</v>
      </c>
      <c r="E161" s="171">
        <v>2.5882079187659043E-2</v>
      </c>
      <c r="F161" s="171">
        <v>1.9014359781473065E-2</v>
      </c>
      <c r="G161" s="173">
        <v>1.3942076129635111E-2</v>
      </c>
      <c r="H161" s="174"/>
      <c r="I161" s="170">
        <f t="shared" si="17"/>
        <v>0.63177693504835786</v>
      </c>
      <c r="J161" s="171">
        <v>0.4344558433883432</v>
      </c>
      <c r="K161" s="171">
        <v>0.11442960530454845</v>
      </c>
      <c r="L161" s="171">
        <v>8.2822384483836844E-2</v>
      </c>
      <c r="M161" s="175">
        <v>6.9101871629349943E-5</v>
      </c>
      <c r="N161" s="176">
        <v>0.28416591362200644</v>
      </c>
      <c r="O161" s="177">
        <v>0.73198761540666668</v>
      </c>
      <c r="P161" s="178">
        <v>0.26801238459333326</v>
      </c>
      <c r="Q161" s="179">
        <f t="shared" si="18"/>
        <v>0.73198761540666668</v>
      </c>
      <c r="S161" s="180">
        <f t="shared" si="19"/>
        <v>0</v>
      </c>
      <c r="AG161" s="191"/>
    </row>
    <row r="162" spans="1:33">
      <c r="A162" s="193">
        <v>2003</v>
      </c>
      <c r="B162" s="170">
        <f t="shared" si="16"/>
        <v>0.25391393948409607</v>
      </c>
      <c r="C162" s="171">
        <v>0.14176499199280235</v>
      </c>
      <c r="D162" s="171">
        <v>5.2336063943048981E-2</v>
      </c>
      <c r="E162" s="171">
        <v>2.7876457257850734E-2</v>
      </c>
      <c r="F162" s="171">
        <v>1.7201692294543165E-2</v>
      </c>
      <c r="G162" s="173">
        <v>1.4734733995850848E-2</v>
      </c>
      <c r="H162" s="174"/>
      <c r="I162" s="170">
        <f t="shared" si="17"/>
        <v>0.62559554373670256</v>
      </c>
      <c r="J162" s="171">
        <v>0.42387102664314968</v>
      </c>
      <c r="K162" s="171">
        <v>0.11831784523818774</v>
      </c>
      <c r="L162" s="171">
        <v>8.3349368493308928E-2</v>
      </c>
      <c r="M162" s="175">
        <v>5.7303362056238882E-5</v>
      </c>
      <c r="N162" s="176">
        <v>0.29361858647198685</v>
      </c>
      <c r="O162" s="177">
        <v>0.72342022509028048</v>
      </c>
      <c r="P162" s="178">
        <v>0.27657977490971952</v>
      </c>
      <c r="Q162" s="179">
        <f t="shared" si="18"/>
        <v>0.72342022509028048</v>
      </c>
      <c r="S162" s="180">
        <f t="shared" si="19"/>
        <v>0</v>
      </c>
      <c r="AG162" s="191"/>
    </row>
    <row r="163" spans="1:33">
      <c r="A163" s="193">
        <v>2004</v>
      </c>
      <c r="B163" s="170">
        <f t="shared" si="16"/>
        <v>0.26152208130248489</v>
      </c>
      <c r="C163" s="171">
        <v>0.14938706722698747</v>
      </c>
      <c r="D163" s="171">
        <v>5.2907203457495479E-2</v>
      </c>
      <c r="E163" s="171">
        <v>2.7271568258349227E-2</v>
      </c>
      <c r="F163" s="171">
        <v>1.7076579558256554E-2</v>
      </c>
      <c r="G163" s="173">
        <v>1.4879662801396144E-2</v>
      </c>
      <c r="H163" s="174"/>
      <c r="I163" s="170">
        <f t="shared" si="17"/>
        <v>0.61685188684729264</v>
      </c>
      <c r="J163" s="171">
        <v>0.41916858270750862</v>
      </c>
      <c r="K163" s="171">
        <v>0.1216168127282885</v>
      </c>
      <c r="L163" s="171">
        <v>7.6521916035032722E-2</v>
      </c>
      <c r="M163" s="175">
        <v>-4.5542462353715584E-4</v>
      </c>
      <c r="N163" s="176">
        <v>0.30286485930787044</v>
      </c>
      <c r="O163" s="177">
        <v>0.71436705838890324</v>
      </c>
      <c r="P163" s="178">
        <v>0.2856329416110967</v>
      </c>
      <c r="Q163" s="179">
        <f t="shared" si="18"/>
        <v>0.71436705838890324</v>
      </c>
      <c r="S163" s="180">
        <f t="shared" si="19"/>
        <v>0</v>
      </c>
      <c r="AG163" s="191"/>
    </row>
    <row r="164" spans="1:33">
      <c r="A164" s="193">
        <v>2005</v>
      </c>
      <c r="B164" s="170">
        <f t="shared" si="16"/>
        <v>0.26505321831344381</v>
      </c>
      <c r="C164" s="171">
        <v>0.14723074598311442</v>
      </c>
      <c r="D164" s="171">
        <v>5.378305126271294E-2</v>
      </c>
      <c r="E164" s="171">
        <v>2.7767676268735775E-2</v>
      </c>
      <c r="F164" s="171">
        <v>1.97834688082342E-2</v>
      </c>
      <c r="G164" s="173">
        <v>1.6488275990646471E-2</v>
      </c>
      <c r="H164" s="174"/>
      <c r="I164" s="170">
        <f t="shared" si="17"/>
        <v>0.61911552158969663</v>
      </c>
      <c r="J164" s="171">
        <v>0.41669107061667682</v>
      </c>
      <c r="K164" s="171">
        <v>0.12437308231122556</v>
      </c>
      <c r="L164" s="171">
        <v>7.8587815851206791E-2</v>
      </c>
      <c r="M164" s="175">
        <v>-5.3644718941246717E-4</v>
      </c>
      <c r="N164" s="176">
        <v>0.3054733042141819</v>
      </c>
      <c r="O164" s="177">
        <v>0.71352940090182171</v>
      </c>
      <c r="P164" s="178">
        <v>0.28647059909817812</v>
      </c>
      <c r="Q164" s="179">
        <f t="shared" si="18"/>
        <v>0.71352940090182171</v>
      </c>
      <c r="S164" s="180">
        <f t="shared" si="19"/>
        <v>0</v>
      </c>
      <c r="AG164" s="191"/>
    </row>
    <row r="165" spans="1:33">
      <c r="A165" s="193">
        <v>2006</v>
      </c>
      <c r="B165" s="170">
        <f t="shared" si="16"/>
        <v>0.26522580208140611</v>
      </c>
      <c r="C165" s="171">
        <v>0.15841674489423235</v>
      </c>
      <c r="D165" s="171">
        <v>5.3371203185665406E-2</v>
      </c>
      <c r="E165" s="171">
        <v>2.80797263533814E-2</v>
      </c>
      <c r="F165" s="171">
        <v>8.8018696617122878E-3</v>
      </c>
      <c r="G165" s="173">
        <v>1.6556257986414687E-2</v>
      </c>
      <c r="H165" s="174"/>
      <c r="I165" s="170">
        <f t="shared" si="17"/>
        <v>0.61858111163168805</v>
      </c>
      <c r="J165" s="171">
        <v>0.419581007465196</v>
      </c>
      <c r="K165" s="171">
        <v>0.12543378841885802</v>
      </c>
      <c r="L165" s="171">
        <v>7.4371682618304652E-2</v>
      </c>
      <c r="M165" s="175">
        <v>-8.0536687067052262E-4</v>
      </c>
      <c r="N165" s="176">
        <v>0.305823697370595</v>
      </c>
      <c r="O165" s="177">
        <v>0.71326681340283526</v>
      </c>
      <c r="P165" s="178">
        <v>0.28673318659716468</v>
      </c>
      <c r="Q165" s="179">
        <f t="shared" si="18"/>
        <v>0.71326681340283526</v>
      </c>
      <c r="S165" s="180">
        <f t="shared" si="19"/>
        <v>0</v>
      </c>
      <c r="AG165" s="191"/>
    </row>
    <row r="166" spans="1:33">
      <c r="A166" s="193">
        <v>2007</v>
      </c>
      <c r="B166" s="170">
        <f t="shared" si="16"/>
        <v>0.2782958223329362</v>
      </c>
      <c r="C166" s="171">
        <v>0.1631595220354454</v>
      </c>
      <c r="D166" s="171">
        <v>5.2711905445836982E-2</v>
      </c>
      <c r="E166" s="171">
        <v>2.7825176992226738E-2</v>
      </c>
      <c r="F166" s="171">
        <v>1.7388506419893528E-2</v>
      </c>
      <c r="G166" s="173">
        <v>1.721071143953358E-2</v>
      </c>
      <c r="H166" s="174"/>
      <c r="I166" s="170">
        <f t="shared" si="17"/>
        <v>0.6078925758365622</v>
      </c>
      <c r="J166" s="171">
        <v>0.41650362237604899</v>
      </c>
      <c r="K166" s="171">
        <v>0.12093598830014625</v>
      </c>
      <c r="L166" s="171">
        <v>7.103040549481035E-2</v>
      </c>
      <c r="M166" s="175">
        <v>-5.774403344433719E-4</v>
      </c>
      <c r="N166" s="176">
        <v>0.32025658032738041</v>
      </c>
      <c r="O166" s="177">
        <v>0.69954911975255929</v>
      </c>
      <c r="P166" s="178">
        <v>0.3004508802474406</v>
      </c>
      <c r="Q166" s="179">
        <f t="shared" si="18"/>
        <v>0.69954911975255929</v>
      </c>
      <c r="S166" s="180">
        <f t="shared" si="19"/>
        <v>0</v>
      </c>
      <c r="AG166" s="191"/>
    </row>
    <row r="167" spans="1:33">
      <c r="A167" s="193">
        <v>2008</v>
      </c>
      <c r="B167" s="170">
        <f t="shared" si="16"/>
        <v>0.28176890572918356</v>
      </c>
      <c r="C167" s="171">
        <v>0.1558849996884237</v>
      </c>
      <c r="D167" s="171">
        <v>5.4306567926541212E-2</v>
      </c>
      <c r="E167" s="171">
        <v>2.9186305134873351E-2</v>
      </c>
      <c r="F167" s="171">
        <v>2.576587465900234E-2</v>
      </c>
      <c r="G167" s="173">
        <v>1.6625158320342948E-2</v>
      </c>
      <c r="H167" s="174"/>
      <c r="I167" s="170">
        <f t="shared" si="17"/>
        <v>0.60944066169092559</v>
      </c>
      <c r="J167" s="171">
        <v>0.41270383744154326</v>
      </c>
      <c r="K167" s="171">
        <v>0.12001062573070928</v>
      </c>
      <c r="L167" s="171">
        <v>7.727042469755066E-2</v>
      </c>
      <c r="M167" s="175">
        <v>-5.4422617887763057E-4</v>
      </c>
      <c r="N167" s="176">
        <v>0.3221746269399155</v>
      </c>
      <c r="O167" s="177">
        <v>0.69683458263135478</v>
      </c>
      <c r="P167" s="178">
        <v>0.30316541736864527</v>
      </c>
      <c r="Q167" s="179">
        <f t="shared" si="18"/>
        <v>0.69683458263135478</v>
      </c>
      <c r="S167" s="180">
        <f t="shared" si="19"/>
        <v>0</v>
      </c>
    </row>
    <row r="168" spans="1:33">
      <c r="A168" s="192">
        <v>2009</v>
      </c>
      <c r="B168" s="182">
        <f t="shared" si="16"/>
        <v>0.24851007215429066</v>
      </c>
      <c r="C168" s="183">
        <v>0.128840943230807</v>
      </c>
      <c r="D168" s="183">
        <v>6.3075985320059688E-2</v>
      </c>
      <c r="E168" s="183">
        <v>2.4863224692500775E-2</v>
      </c>
      <c r="F168" s="183">
        <v>1.6471393154834764E-2</v>
      </c>
      <c r="G168" s="184">
        <v>1.5258525756088459E-2</v>
      </c>
      <c r="H168" s="185"/>
      <c r="I168" s="182">
        <f t="shared" si="17"/>
        <v>0.64426080754537118</v>
      </c>
      <c r="J168" s="183">
        <v>0.43172816459910385</v>
      </c>
      <c r="K168" s="183">
        <v>0.12942594930198326</v>
      </c>
      <c r="L168" s="183">
        <v>8.3313223990290133E-2</v>
      </c>
      <c r="M168" s="186">
        <v>-2.0653034600610979E-4</v>
      </c>
      <c r="N168" s="187">
        <v>0.28319837440177009</v>
      </c>
      <c r="O168" s="188">
        <v>0.73419001413488827</v>
      </c>
      <c r="P168" s="189">
        <v>0.26580998586511179</v>
      </c>
      <c r="Q168" s="190">
        <f t="shared" si="18"/>
        <v>0.73419001413488827</v>
      </c>
      <c r="S168" s="180">
        <f t="shared" si="19"/>
        <v>0</v>
      </c>
    </row>
    <row r="169" spans="1:33" ht="13" thickBot="1">
      <c r="A169" s="194">
        <v>2010</v>
      </c>
      <c r="B169" s="195">
        <f t="shared" si="16"/>
        <v>0.25913341810292645</v>
      </c>
      <c r="C169" s="196">
        <v>0.12186620684843749</v>
      </c>
      <c r="D169" s="196">
        <v>6.7502077842563041E-2</v>
      </c>
      <c r="E169" s="196">
        <v>2.36925890242097E-2</v>
      </c>
      <c r="F169" s="196">
        <v>1.7852625161929436E-2</v>
      </c>
      <c r="G169" s="197">
        <v>2.8219919225786788E-2</v>
      </c>
      <c r="H169" s="198"/>
      <c r="I169" s="195">
        <f t="shared" si="17"/>
        <v>0.63431091627183545</v>
      </c>
      <c r="J169" s="196">
        <v>0.42512840051817419</v>
      </c>
      <c r="K169" s="196">
        <v>0.12682770707917396</v>
      </c>
      <c r="L169" s="196">
        <v>8.2651234796562986E-2</v>
      </c>
      <c r="M169" s="199">
        <v>-2.9642612207574488E-4</v>
      </c>
      <c r="N169" s="200">
        <v>0.29949850416358009</v>
      </c>
      <c r="O169" s="201">
        <v>0.73311721810649466</v>
      </c>
      <c r="P169" s="195">
        <v>0.26688278189350539</v>
      </c>
      <c r="Q169" s="202">
        <f t="shared" si="18"/>
        <v>0.73311721810649466</v>
      </c>
      <c r="S169" s="180">
        <f t="shared" si="19"/>
        <v>0</v>
      </c>
    </row>
    <row r="170" spans="1:33" ht="13" thickTop="1"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3"/>
      <c r="O170" s="203"/>
      <c r="P170" s="203"/>
      <c r="Q170" s="203"/>
    </row>
    <row r="171" spans="1:33">
      <c r="A171" s="205" t="s">
        <v>115</v>
      </c>
      <c r="B171" s="204"/>
      <c r="C171" s="204"/>
      <c r="D171" s="204"/>
      <c r="E171" s="204"/>
      <c r="F171" s="204"/>
      <c r="G171" s="204"/>
      <c r="H171" s="204"/>
      <c r="I171" s="204"/>
      <c r="J171" s="204"/>
      <c r="K171" s="204"/>
      <c r="L171" s="204"/>
      <c r="M171" s="204"/>
      <c r="N171" s="204"/>
      <c r="O171" s="204"/>
      <c r="P171" s="203"/>
      <c r="Q171" s="203"/>
    </row>
    <row r="172" spans="1:33">
      <c r="B172" s="204"/>
      <c r="C172" s="204"/>
      <c r="D172" s="204"/>
      <c r="E172" s="204"/>
      <c r="F172" s="204"/>
      <c r="G172" s="204"/>
      <c r="H172" s="204"/>
      <c r="I172" s="204"/>
      <c r="J172" s="204"/>
      <c r="K172" s="204"/>
      <c r="L172" s="204"/>
      <c r="M172" s="204"/>
      <c r="N172" s="204"/>
      <c r="O172" s="204"/>
      <c r="P172" s="203"/>
      <c r="Q172" s="203"/>
    </row>
    <row r="173" spans="1:33">
      <c r="B173" s="204"/>
      <c r="C173" s="204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204"/>
      <c r="P173" s="203"/>
      <c r="Q173" s="203"/>
    </row>
    <row r="174" spans="1:33"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3"/>
      <c r="Q174" s="203"/>
    </row>
    <row r="175" spans="1:33">
      <c r="B175" s="204"/>
      <c r="C175" s="204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4"/>
      <c r="O175" s="204"/>
      <c r="P175" s="203"/>
      <c r="Q175" s="203"/>
    </row>
    <row r="176" spans="1:33"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3"/>
      <c r="Q176" s="203"/>
    </row>
    <row r="177" spans="2:17">
      <c r="B177" s="204"/>
      <c r="C177" s="204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204"/>
      <c r="P177" s="203"/>
      <c r="Q177" s="203"/>
    </row>
    <row r="178" spans="2:17"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3"/>
      <c r="Q178" s="203"/>
    </row>
    <row r="179" spans="2:17"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4"/>
      <c r="O179" s="204"/>
      <c r="P179" s="203"/>
      <c r="Q179" s="203"/>
    </row>
    <row r="180" spans="2:17"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3"/>
      <c r="Q180" s="203"/>
    </row>
    <row r="181" spans="2:17"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204"/>
      <c r="P181" s="203"/>
      <c r="Q181" s="203"/>
    </row>
    <row r="182" spans="2:17"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3"/>
      <c r="Q182" s="203"/>
    </row>
    <row r="183" spans="2:17">
      <c r="B183" s="204"/>
      <c r="C183" s="204"/>
      <c r="D183" s="204"/>
      <c r="E183" s="204"/>
      <c r="F183" s="204"/>
      <c r="G183" s="204"/>
      <c r="H183" s="204"/>
      <c r="I183" s="204"/>
      <c r="J183" s="204"/>
      <c r="K183" s="204"/>
      <c r="L183" s="204"/>
      <c r="M183" s="204"/>
      <c r="N183" s="204"/>
      <c r="O183" s="204"/>
      <c r="P183" s="204"/>
      <c r="Q183" s="204"/>
    </row>
    <row r="184" spans="2:17"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204"/>
      <c r="P184" s="204"/>
      <c r="Q184" s="204"/>
    </row>
    <row r="185" spans="2:17">
      <c r="B185" s="204"/>
      <c r="C185" s="204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04"/>
      <c r="O185" s="204"/>
      <c r="P185" s="204"/>
      <c r="Q185" s="204"/>
    </row>
    <row r="186" spans="2:17"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</row>
    <row r="187" spans="2:17"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204"/>
      <c r="P187" s="204"/>
      <c r="Q187" s="204"/>
    </row>
    <row r="188" spans="2:17"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</row>
    <row r="189" spans="2:17">
      <c r="B189" s="204"/>
      <c r="C189" s="204"/>
      <c r="D189" s="204"/>
      <c r="E189" s="204"/>
      <c r="F189" s="204"/>
      <c r="G189" s="204"/>
      <c r="H189" s="204"/>
      <c r="I189" s="204"/>
      <c r="J189" s="204"/>
      <c r="K189" s="204"/>
      <c r="L189" s="204"/>
      <c r="M189" s="204"/>
      <c r="N189" s="204"/>
      <c r="O189" s="204"/>
      <c r="P189" s="204"/>
      <c r="Q189" s="204"/>
    </row>
    <row r="190" spans="2:17">
      <c r="B190" s="204"/>
      <c r="C190" s="204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04"/>
      <c r="O190" s="204"/>
      <c r="P190" s="204"/>
      <c r="Q190" s="204"/>
    </row>
    <row r="191" spans="2:17"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204"/>
      <c r="P191" s="204"/>
      <c r="Q191" s="204"/>
    </row>
    <row r="192" spans="2:17">
      <c r="B192" s="204"/>
      <c r="C192" s="204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204"/>
      <c r="P192" s="204"/>
      <c r="Q192" s="204"/>
    </row>
    <row r="193" spans="2:17"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</row>
    <row r="194" spans="2:17">
      <c r="B194" s="204"/>
      <c r="C194" s="204"/>
      <c r="D194" s="204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</row>
    <row r="195" spans="2:17">
      <c r="B195" s="204"/>
      <c r="C195" s="204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204"/>
      <c r="P195" s="204"/>
      <c r="Q195" s="204"/>
    </row>
    <row r="196" spans="2:17">
      <c r="B196" s="204"/>
      <c r="C196" s="204"/>
      <c r="D196" s="204"/>
      <c r="E196" s="204"/>
      <c r="F196" s="204"/>
      <c r="G196" s="204"/>
      <c r="H196" s="204"/>
      <c r="I196" s="204"/>
      <c r="J196" s="204"/>
      <c r="K196" s="204"/>
      <c r="L196" s="204"/>
      <c r="M196" s="204"/>
      <c r="N196" s="204"/>
      <c r="O196" s="204"/>
      <c r="P196" s="204"/>
      <c r="Q196" s="204"/>
    </row>
    <row r="197" spans="2:17"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4"/>
      <c r="O197" s="204"/>
      <c r="P197" s="204"/>
      <c r="Q197" s="204"/>
    </row>
    <row r="198" spans="2:17"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</row>
    <row r="199" spans="2:17"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</row>
    <row r="200" spans="2:17"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</row>
    <row r="201" spans="2:17">
      <c r="B201" s="204"/>
      <c r="C201" s="204"/>
      <c r="D201" s="204"/>
      <c r="E201" s="204"/>
      <c r="F201" s="204"/>
      <c r="G201" s="204"/>
      <c r="H201" s="204"/>
      <c r="I201" s="204"/>
      <c r="J201" s="204"/>
      <c r="K201" s="204"/>
      <c r="L201" s="204"/>
      <c r="M201" s="204"/>
      <c r="N201" s="204"/>
      <c r="O201" s="204"/>
      <c r="P201" s="204"/>
      <c r="Q201" s="204"/>
    </row>
    <row r="202" spans="2:17">
      <c r="B202" s="204"/>
      <c r="C202" s="204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204"/>
      <c r="P202" s="204"/>
      <c r="Q202" s="204"/>
    </row>
    <row r="203" spans="2:17">
      <c r="B203" s="204"/>
      <c r="C203" s="204"/>
      <c r="D203" s="204"/>
      <c r="E203" s="204"/>
      <c r="F203" s="204"/>
      <c r="G203" s="204"/>
      <c r="H203" s="204"/>
      <c r="I203" s="204"/>
      <c r="J203" s="204"/>
      <c r="K203" s="204"/>
      <c r="L203" s="204"/>
      <c r="M203" s="204"/>
      <c r="N203" s="204"/>
      <c r="O203" s="204"/>
      <c r="P203" s="204"/>
      <c r="Q203" s="204"/>
    </row>
    <row r="204" spans="2:17"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204"/>
      <c r="P204" s="204"/>
      <c r="Q204" s="204"/>
    </row>
    <row r="205" spans="2:17">
      <c r="B205" s="204"/>
      <c r="C205" s="204"/>
      <c r="D205" s="204"/>
      <c r="E205" s="204"/>
      <c r="F205" s="204"/>
      <c r="G205" s="204"/>
      <c r="H205" s="204"/>
      <c r="I205" s="204"/>
      <c r="J205" s="204"/>
      <c r="K205" s="204"/>
      <c r="L205" s="204"/>
      <c r="M205" s="204"/>
      <c r="N205" s="204"/>
      <c r="O205" s="204"/>
      <c r="P205" s="204"/>
      <c r="Q205" s="204"/>
    </row>
    <row r="206" spans="2:17">
      <c r="B206" s="204"/>
      <c r="C206" s="204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204"/>
      <c r="P206" s="204"/>
      <c r="Q206" s="204"/>
    </row>
    <row r="207" spans="2:17">
      <c r="B207" s="204"/>
      <c r="C207" s="204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4"/>
      <c r="O207" s="204"/>
      <c r="P207" s="204"/>
      <c r="Q207" s="204"/>
    </row>
    <row r="208" spans="2:17">
      <c r="B208" s="204"/>
      <c r="C208" s="204"/>
      <c r="D208" s="204"/>
      <c r="E208" s="204"/>
      <c r="F208" s="204"/>
      <c r="G208" s="204"/>
      <c r="H208" s="204"/>
      <c r="I208" s="204"/>
      <c r="J208" s="204"/>
      <c r="K208" s="204"/>
      <c r="L208" s="204"/>
      <c r="M208" s="204"/>
      <c r="N208" s="204"/>
      <c r="O208" s="204"/>
      <c r="P208" s="204"/>
      <c r="Q208" s="204"/>
    </row>
    <row r="209" spans="2:17">
      <c r="B209" s="204"/>
      <c r="C209" s="204"/>
      <c r="D209" s="204"/>
      <c r="E209" s="204"/>
      <c r="F209" s="204"/>
      <c r="G209" s="204"/>
      <c r="H209" s="204"/>
      <c r="I209" s="204"/>
      <c r="J209" s="204"/>
      <c r="K209" s="204"/>
      <c r="L209" s="204"/>
      <c r="M209" s="204"/>
      <c r="N209" s="204"/>
      <c r="O209" s="204"/>
      <c r="P209" s="204"/>
      <c r="Q209" s="204"/>
    </row>
    <row r="210" spans="2:17">
      <c r="B210" s="204"/>
      <c r="C210" s="204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204"/>
      <c r="P210" s="204"/>
      <c r="Q210" s="204"/>
    </row>
    <row r="211" spans="2:17">
      <c r="B211" s="204"/>
      <c r="C211" s="204"/>
      <c r="D211" s="204"/>
      <c r="E211" s="204"/>
      <c r="F211" s="204"/>
      <c r="G211" s="204"/>
      <c r="H211" s="204"/>
      <c r="I211" s="204"/>
      <c r="J211" s="204"/>
      <c r="K211" s="204"/>
      <c r="L211" s="204"/>
      <c r="M211" s="204"/>
      <c r="N211" s="204"/>
      <c r="O211" s="204"/>
      <c r="P211" s="204"/>
      <c r="Q211" s="204"/>
    </row>
    <row r="212" spans="2:17">
      <c r="B212" s="204"/>
      <c r="C212" s="204"/>
      <c r="D212" s="204"/>
      <c r="E212" s="204"/>
      <c r="F212" s="204"/>
      <c r="G212" s="204"/>
      <c r="H212" s="204"/>
      <c r="I212" s="204"/>
      <c r="J212" s="204"/>
      <c r="K212" s="204"/>
      <c r="L212" s="204"/>
      <c r="M212" s="204"/>
      <c r="N212" s="204"/>
      <c r="O212" s="204"/>
      <c r="P212" s="204"/>
      <c r="Q212" s="204"/>
    </row>
    <row r="213" spans="2:17">
      <c r="B213" s="204"/>
      <c r="C213" s="204"/>
      <c r="D213" s="204"/>
      <c r="E213" s="204"/>
      <c r="F213" s="204"/>
      <c r="G213" s="204"/>
      <c r="H213" s="204"/>
      <c r="I213" s="204"/>
      <c r="J213" s="204"/>
      <c r="K213" s="204"/>
      <c r="L213" s="204"/>
      <c r="M213" s="204"/>
      <c r="N213" s="204"/>
      <c r="O213" s="204"/>
      <c r="P213" s="204"/>
      <c r="Q213" s="204"/>
    </row>
    <row r="214" spans="2:17">
      <c r="B214" s="204"/>
      <c r="C214" s="204"/>
      <c r="D214" s="204"/>
      <c r="E214" s="204"/>
      <c r="F214" s="204"/>
      <c r="G214" s="204"/>
      <c r="H214" s="204"/>
      <c r="I214" s="204"/>
      <c r="J214" s="204"/>
      <c r="K214" s="204"/>
      <c r="L214" s="204"/>
      <c r="M214" s="204"/>
      <c r="N214" s="204"/>
      <c r="O214" s="204"/>
      <c r="P214" s="204"/>
      <c r="Q214" s="204"/>
    </row>
    <row r="215" spans="2:17">
      <c r="B215" s="204"/>
      <c r="C215" s="204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04"/>
      <c r="O215" s="204"/>
      <c r="P215" s="204"/>
      <c r="Q215" s="204"/>
    </row>
    <row r="216" spans="2:17"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204"/>
      <c r="P216" s="204"/>
      <c r="Q216" s="204"/>
    </row>
    <row r="217" spans="2:17"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</row>
    <row r="218" spans="2:17">
      <c r="B218" s="204"/>
      <c r="C218" s="204"/>
      <c r="D218" s="204"/>
      <c r="E218" s="204"/>
      <c r="F218" s="204"/>
      <c r="G218" s="204"/>
      <c r="H218" s="204"/>
      <c r="I218" s="204"/>
      <c r="J218" s="204"/>
      <c r="K218" s="204"/>
      <c r="L218" s="204"/>
      <c r="M218" s="204"/>
      <c r="N218" s="204"/>
      <c r="O218" s="204"/>
      <c r="P218" s="204"/>
      <c r="Q218" s="204"/>
    </row>
    <row r="219" spans="2:17">
      <c r="B219" s="204"/>
      <c r="C219" s="204"/>
      <c r="D219" s="204"/>
      <c r="E219" s="204"/>
      <c r="F219" s="204"/>
      <c r="G219" s="204"/>
      <c r="H219" s="204"/>
      <c r="I219" s="204"/>
      <c r="J219" s="204"/>
      <c r="K219" s="204"/>
      <c r="L219" s="204"/>
      <c r="M219" s="204"/>
      <c r="N219" s="204"/>
      <c r="O219" s="204"/>
      <c r="P219" s="204"/>
      <c r="Q219" s="204"/>
    </row>
    <row r="220" spans="2:17">
      <c r="B220" s="204"/>
      <c r="C220" s="204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4"/>
      <c r="O220" s="204"/>
      <c r="P220" s="204"/>
      <c r="Q220" s="204"/>
    </row>
    <row r="221" spans="2:17">
      <c r="B221" s="204"/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</row>
    <row r="222" spans="2:17">
      <c r="B222" s="204"/>
      <c r="C222" s="204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04"/>
      <c r="O222" s="204"/>
      <c r="P222" s="204"/>
      <c r="Q222" s="204"/>
    </row>
    <row r="223" spans="2:17"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</row>
    <row r="224" spans="2:17">
      <c r="B224" s="204"/>
      <c r="C224" s="204"/>
      <c r="D224" s="204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204"/>
      <c r="P224" s="204"/>
      <c r="Q224" s="204"/>
    </row>
    <row r="225" spans="2:17">
      <c r="B225" s="204"/>
      <c r="C225" s="204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204"/>
      <c r="P225" s="204"/>
      <c r="Q225" s="204"/>
    </row>
    <row r="226" spans="2:17">
      <c r="B226" s="204"/>
      <c r="C226" s="204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4"/>
      <c r="O226" s="204"/>
      <c r="P226" s="204"/>
      <c r="Q226" s="204"/>
    </row>
    <row r="227" spans="2:17"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</row>
    <row r="228" spans="2:17">
      <c r="B228" s="204"/>
      <c r="C228" s="204"/>
      <c r="D228" s="204"/>
      <c r="E228" s="204"/>
      <c r="F228" s="204"/>
      <c r="G228" s="204"/>
      <c r="H228" s="204"/>
      <c r="I228" s="204"/>
      <c r="J228" s="204"/>
      <c r="K228" s="204"/>
      <c r="L228" s="204"/>
      <c r="M228" s="204"/>
      <c r="N228" s="204"/>
      <c r="O228" s="204"/>
      <c r="P228" s="204"/>
      <c r="Q228" s="204"/>
    </row>
    <row r="229" spans="2:17">
      <c r="B229" s="204"/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</row>
    <row r="230" spans="2:17">
      <c r="B230" s="204"/>
      <c r="C230" s="204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204"/>
      <c r="P230" s="204"/>
      <c r="Q230" s="204"/>
    </row>
    <row r="231" spans="2:17">
      <c r="B231" s="204"/>
      <c r="C231" s="204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204"/>
      <c r="P231" s="204"/>
      <c r="Q231" s="204"/>
    </row>
    <row r="232" spans="2:17">
      <c r="B232" s="204"/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</row>
    <row r="233" spans="2:17"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4"/>
      <c r="O233" s="204"/>
      <c r="P233" s="204"/>
      <c r="Q233" s="204"/>
    </row>
    <row r="234" spans="2:17"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</row>
    <row r="235" spans="2:17">
      <c r="B235" s="204"/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</row>
    <row r="236" spans="2:17">
      <c r="B236" s="204"/>
      <c r="C236" s="204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204"/>
      <c r="P236" s="204"/>
      <c r="Q236" s="204"/>
    </row>
    <row r="237" spans="2:17"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</row>
    <row r="238" spans="2:17">
      <c r="B238" s="204"/>
      <c r="C238" s="204"/>
      <c r="D238" s="204"/>
      <c r="E238" s="204"/>
      <c r="F238" s="204"/>
      <c r="G238" s="204"/>
      <c r="H238" s="204"/>
      <c r="I238" s="204"/>
      <c r="J238" s="204"/>
      <c r="K238" s="204"/>
      <c r="L238" s="204"/>
      <c r="M238" s="204"/>
      <c r="N238" s="204"/>
      <c r="O238" s="204"/>
      <c r="P238" s="204"/>
      <c r="Q238" s="204"/>
    </row>
    <row r="239" spans="2:17">
      <c r="B239" s="204"/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204"/>
      <c r="P239" s="204"/>
      <c r="Q239" s="204"/>
    </row>
    <row r="240" spans="2:17">
      <c r="B240" s="204"/>
      <c r="C240" s="204"/>
      <c r="D240" s="204"/>
      <c r="E240" s="204"/>
      <c r="F240" s="204"/>
      <c r="G240" s="204"/>
      <c r="H240" s="204"/>
      <c r="I240" s="204"/>
      <c r="J240" s="204"/>
      <c r="K240" s="204"/>
      <c r="L240" s="204"/>
      <c r="M240" s="204"/>
      <c r="N240" s="204"/>
      <c r="O240" s="204"/>
      <c r="P240" s="204"/>
      <c r="Q240" s="204"/>
    </row>
    <row r="241" spans="2:17">
      <c r="B241" s="204"/>
      <c r="C241" s="204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204"/>
      <c r="P241" s="204"/>
      <c r="Q241" s="204"/>
    </row>
    <row r="242" spans="2:17"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</row>
    <row r="243" spans="2:17">
      <c r="B243" s="204"/>
      <c r="C243" s="204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204"/>
      <c r="P243" s="204"/>
      <c r="Q243" s="204"/>
    </row>
    <row r="244" spans="2:17">
      <c r="B244" s="204"/>
      <c r="C244" s="204"/>
      <c r="D244" s="204"/>
      <c r="E244" s="204"/>
      <c r="F244" s="204"/>
      <c r="G244" s="204"/>
      <c r="H244" s="204"/>
      <c r="I244" s="204"/>
      <c r="J244" s="204"/>
      <c r="K244" s="204"/>
      <c r="L244" s="204"/>
      <c r="M244" s="204"/>
      <c r="N244" s="204"/>
      <c r="O244" s="204"/>
      <c r="P244" s="204"/>
      <c r="Q244" s="204"/>
    </row>
    <row r="245" spans="2:17">
      <c r="B245" s="204"/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204"/>
      <c r="P245" s="204"/>
      <c r="Q245" s="204"/>
    </row>
    <row r="246" spans="2:17">
      <c r="B246" s="204"/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4"/>
      <c r="O246" s="204"/>
      <c r="P246" s="204"/>
      <c r="Q246" s="204"/>
    </row>
    <row r="247" spans="2:17">
      <c r="B247" s="204"/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04"/>
      <c r="P247" s="204"/>
      <c r="Q247" s="204"/>
    </row>
    <row r="248" spans="2:17">
      <c r="B248" s="204"/>
      <c r="C248" s="204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204"/>
      <c r="P248" s="204"/>
      <c r="Q248" s="204"/>
    </row>
    <row r="249" spans="2:17">
      <c r="B249" s="204"/>
      <c r="C249" s="204"/>
      <c r="D249" s="204"/>
      <c r="E249" s="204"/>
      <c r="F249" s="204"/>
      <c r="G249" s="204"/>
      <c r="H249" s="204"/>
      <c r="I249" s="204"/>
      <c r="J249" s="204"/>
      <c r="K249" s="204"/>
      <c r="L249" s="204"/>
      <c r="M249" s="204"/>
      <c r="N249" s="204"/>
      <c r="O249" s="204"/>
      <c r="P249" s="204"/>
      <c r="Q249" s="204"/>
    </row>
    <row r="250" spans="2:17">
      <c r="B250" s="204"/>
      <c r="C250" s="204"/>
      <c r="D250" s="204"/>
      <c r="E250" s="204"/>
      <c r="F250" s="204"/>
      <c r="G250" s="204"/>
      <c r="H250" s="204"/>
      <c r="I250" s="204"/>
      <c r="J250" s="204"/>
      <c r="K250" s="204"/>
      <c r="L250" s="204"/>
      <c r="M250" s="204"/>
      <c r="N250" s="204"/>
      <c r="O250" s="204"/>
      <c r="P250" s="204"/>
      <c r="Q250" s="204"/>
    </row>
    <row r="251" spans="2:17">
      <c r="B251" s="204"/>
      <c r="C251" s="204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04"/>
      <c r="O251" s="204"/>
      <c r="P251" s="204"/>
      <c r="Q251" s="204"/>
    </row>
    <row r="252" spans="2:17">
      <c r="B252" s="204"/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</row>
    <row r="253" spans="2:17">
      <c r="B253" s="204"/>
      <c r="C253" s="204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204"/>
      <c r="P253" s="204"/>
      <c r="Q253" s="204"/>
    </row>
    <row r="254" spans="2:17">
      <c r="B254" s="204"/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</row>
    <row r="255" spans="2:17">
      <c r="B255" s="204"/>
      <c r="C255" s="204"/>
      <c r="D255" s="204"/>
      <c r="E255" s="204"/>
      <c r="F255" s="204"/>
      <c r="G255" s="204"/>
      <c r="H255" s="204"/>
      <c r="I255" s="204"/>
      <c r="J255" s="204"/>
      <c r="K255" s="204"/>
      <c r="L255" s="204"/>
      <c r="M255" s="204"/>
      <c r="N255" s="204"/>
      <c r="O255" s="204"/>
      <c r="P255" s="204"/>
      <c r="Q255" s="204"/>
    </row>
    <row r="256" spans="2:17">
      <c r="B256" s="204"/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</row>
    <row r="257" spans="2:17">
      <c r="B257" s="204"/>
      <c r="C257" s="204"/>
      <c r="D257" s="204"/>
      <c r="E257" s="204"/>
      <c r="F257" s="204"/>
      <c r="G257" s="204"/>
      <c r="H257" s="204"/>
      <c r="I257" s="204"/>
      <c r="J257" s="204"/>
      <c r="K257" s="204"/>
      <c r="L257" s="204"/>
      <c r="M257" s="204"/>
      <c r="N257" s="204"/>
      <c r="O257" s="204"/>
      <c r="P257" s="204"/>
      <c r="Q257" s="204"/>
    </row>
    <row r="258" spans="2:17">
      <c r="B258" s="204"/>
      <c r="C258" s="204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04"/>
      <c r="O258" s="204"/>
      <c r="P258" s="204"/>
      <c r="Q258" s="204"/>
    </row>
    <row r="259" spans="2:17">
      <c r="B259" s="204"/>
      <c r="C259" s="204"/>
      <c r="D259" s="204"/>
      <c r="E259" s="204"/>
      <c r="F259" s="204"/>
      <c r="G259" s="204"/>
      <c r="H259" s="204"/>
      <c r="I259" s="204"/>
      <c r="J259" s="204"/>
      <c r="K259" s="204"/>
      <c r="L259" s="204"/>
      <c r="M259" s="204"/>
      <c r="N259" s="204"/>
      <c r="O259" s="204"/>
      <c r="P259" s="204"/>
      <c r="Q259" s="204"/>
    </row>
    <row r="260" spans="2:17">
      <c r="B260" s="204"/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</row>
    <row r="261" spans="2:17">
      <c r="B261" s="204"/>
      <c r="C261" s="204"/>
      <c r="D261" s="204"/>
      <c r="E261" s="204"/>
      <c r="F261" s="204"/>
      <c r="G261" s="204"/>
      <c r="H261" s="204"/>
      <c r="I261" s="204"/>
      <c r="J261" s="204"/>
      <c r="K261" s="204"/>
      <c r="L261" s="204"/>
      <c r="M261" s="204"/>
      <c r="N261" s="204"/>
      <c r="O261" s="204"/>
      <c r="P261" s="204"/>
      <c r="Q261" s="204"/>
    </row>
    <row r="262" spans="2:17">
      <c r="B262" s="204"/>
      <c r="C262" s="204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204"/>
      <c r="P262" s="204"/>
      <c r="Q262" s="204"/>
    </row>
    <row r="263" spans="2:17">
      <c r="B263" s="204"/>
      <c r="C263" s="204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04"/>
      <c r="O263" s="204"/>
      <c r="P263" s="204"/>
      <c r="Q263" s="204"/>
    </row>
    <row r="264" spans="2:17"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4"/>
      <c r="O264" s="204"/>
      <c r="P264" s="204"/>
      <c r="Q264" s="204"/>
    </row>
    <row r="265" spans="2:17">
      <c r="B265" s="204"/>
      <c r="C265" s="204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204"/>
      <c r="P265" s="204"/>
      <c r="Q265" s="204"/>
    </row>
    <row r="266" spans="2:17">
      <c r="B266" s="204"/>
      <c r="C266" s="204"/>
      <c r="D266" s="204"/>
      <c r="E266" s="204"/>
      <c r="F266" s="204"/>
      <c r="G266" s="204"/>
      <c r="H266" s="204"/>
      <c r="I266" s="204"/>
      <c r="J266" s="204"/>
      <c r="K266" s="204"/>
      <c r="L266" s="204"/>
      <c r="M266" s="204"/>
      <c r="N266" s="204"/>
      <c r="O266" s="204"/>
      <c r="P266" s="204"/>
      <c r="Q266" s="204"/>
    </row>
    <row r="267" spans="2:17">
      <c r="B267" s="204"/>
      <c r="C267" s="204"/>
      <c r="D267" s="204"/>
      <c r="E267" s="204"/>
      <c r="F267" s="204"/>
      <c r="G267" s="204"/>
      <c r="H267" s="204"/>
      <c r="I267" s="204"/>
      <c r="J267" s="204"/>
      <c r="K267" s="204"/>
      <c r="L267" s="204"/>
      <c r="M267" s="204"/>
      <c r="N267" s="204"/>
      <c r="O267" s="204"/>
      <c r="P267" s="204"/>
      <c r="Q267" s="204"/>
    </row>
    <row r="268" spans="2:17">
      <c r="B268" s="204"/>
      <c r="C268" s="204"/>
      <c r="D268" s="204"/>
      <c r="E268" s="204"/>
      <c r="F268" s="204"/>
      <c r="G268" s="204"/>
      <c r="H268" s="204"/>
      <c r="I268" s="204"/>
      <c r="J268" s="204"/>
      <c r="K268" s="204"/>
      <c r="L268" s="204"/>
      <c r="M268" s="204"/>
      <c r="N268" s="204"/>
      <c r="O268" s="204"/>
      <c r="P268" s="204"/>
      <c r="Q268" s="204"/>
    </row>
    <row r="269" spans="2:17">
      <c r="B269" s="204"/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</row>
    <row r="270" spans="2:17">
      <c r="B270" s="204"/>
      <c r="C270" s="204"/>
      <c r="D270" s="204"/>
      <c r="E270" s="204"/>
      <c r="F270" s="204"/>
      <c r="G270" s="204"/>
      <c r="H270" s="204"/>
      <c r="I270" s="204"/>
      <c r="J270" s="204"/>
      <c r="K270" s="204"/>
      <c r="L270" s="204"/>
      <c r="M270" s="204"/>
      <c r="N270" s="204"/>
      <c r="O270" s="204"/>
      <c r="P270" s="204"/>
      <c r="Q270" s="204"/>
    </row>
    <row r="271" spans="2:17">
      <c r="B271" s="204"/>
      <c r="C271" s="204"/>
      <c r="D271" s="204"/>
      <c r="E271" s="204"/>
      <c r="F271" s="204"/>
      <c r="G271" s="204"/>
      <c r="H271" s="204"/>
      <c r="I271" s="204"/>
      <c r="J271" s="204"/>
      <c r="K271" s="204"/>
      <c r="L271" s="204"/>
      <c r="M271" s="204"/>
      <c r="N271" s="204"/>
      <c r="O271" s="204"/>
      <c r="P271" s="204"/>
      <c r="Q271" s="204"/>
    </row>
    <row r="272" spans="2:17">
      <c r="B272" s="204"/>
      <c r="C272" s="204"/>
      <c r="D272" s="204"/>
      <c r="E272" s="204"/>
      <c r="F272" s="204"/>
      <c r="G272" s="204"/>
      <c r="H272" s="204"/>
      <c r="I272" s="204"/>
      <c r="J272" s="204"/>
      <c r="K272" s="204"/>
      <c r="L272" s="204"/>
      <c r="M272" s="204"/>
      <c r="N272" s="204"/>
      <c r="O272" s="204"/>
      <c r="P272" s="204"/>
      <c r="Q272" s="204"/>
    </row>
    <row r="273" spans="2:17">
      <c r="B273" s="204"/>
      <c r="C273" s="204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204"/>
      <c r="P273" s="204"/>
      <c r="Q273" s="204"/>
    </row>
    <row r="274" spans="2:17">
      <c r="B274" s="204"/>
      <c r="C274" s="204"/>
      <c r="D274" s="204"/>
      <c r="E274" s="204"/>
      <c r="F274" s="204"/>
      <c r="G274" s="204"/>
      <c r="H274" s="204"/>
      <c r="I274" s="204"/>
      <c r="J274" s="204"/>
      <c r="K274" s="204"/>
      <c r="L274" s="204"/>
      <c r="M274" s="204"/>
      <c r="N274" s="204"/>
      <c r="O274" s="204"/>
      <c r="P274" s="204"/>
      <c r="Q274" s="204"/>
    </row>
    <row r="275" spans="2:17">
      <c r="B275" s="204"/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</row>
    <row r="276" spans="2:17">
      <c r="B276" s="204"/>
      <c r="C276" s="204"/>
      <c r="D276" s="204"/>
      <c r="E276" s="204"/>
      <c r="F276" s="204"/>
      <c r="G276" s="204"/>
      <c r="H276" s="204"/>
      <c r="I276" s="204"/>
      <c r="J276" s="204"/>
      <c r="K276" s="204"/>
      <c r="L276" s="204"/>
      <c r="M276" s="204"/>
      <c r="N276" s="204"/>
      <c r="O276" s="204"/>
      <c r="P276" s="204"/>
      <c r="Q276" s="204"/>
    </row>
    <row r="277" spans="2:17">
      <c r="B277" s="204"/>
      <c r="C277" s="204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204"/>
      <c r="P277" s="204"/>
      <c r="Q277" s="204"/>
    </row>
    <row r="278" spans="2:17">
      <c r="B278" s="204"/>
      <c r="C278" s="204"/>
      <c r="D278" s="204"/>
      <c r="E278" s="204"/>
      <c r="F278" s="204"/>
      <c r="G278" s="204"/>
      <c r="H278" s="204"/>
      <c r="I278" s="204"/>
      <c r="J278" s="204"/>
      <c r="K278" s="204"/>
      <c r="L278" s="204"/>
      <c r="M278" s="204"/>
      <c r="N278" s="204"/>
      <c r="O278" s="204"/>
      <c r="P278" s="204"/>
      <c r="Q278" s="204"/>
    </row>
    <row r="279" spans="2:17">
      <c r="B279" s="204"/>
      <c r="C279" s="204"/>
      <c r="D279" s="204"/>
      <c r="E279" s="204"/>
      <c r="F279" s="204"/>
      <c r="G279" s="204"/>
      <c r="H279" s="204"/>
      <c r="I279" s="204"/>
      <c r="J279" s="204"/>
      <c r="K279" s="204"/>
      <c r="L279" s="204"/>
      <c r="M279" s="204"/>
      <c r="N279" s="204"/>
      <c r="O279" s="204"/>
      <c r="P279" s="204"/>
      <c r="Q279" s="204"/>
    </row>
    <row r="280" spans="2:17">
      <c r="B280" s="204"/>
      <c r="C280" s="204"/>
      <c r="D280" s="204"/>
      <c r="E280" s="204"/>
      <c r="F280" s="204"/>
      <c r="G280" s="204"/>
      <c r="H280" s="204"/>
      <c r="I280" s="204"/>
      <c r="J280" s="204"/>
      <c r="K280" s="204"/>
      <c r="L280" s="204"/>
      <c r="M280" s="204"/>
      <c r="N280" s="204"/>
      <c r="O280" s="204"/>
      <c r="P280" s="204"/>
      <c r="Q280" s="204"/>
    </row>
    <row r="281" spans="2:17">
      <c r="B281" s="204"/>
      <c r="C281" s="204"/>
      <c r="D281" s="204"/>
      <c r="E281" s="204"/>
      <c r="F281" s="204"/>
      <c r="G281" s="204"/>
      <c r="H281" s="204"/>
      <c r="I281" s="204"/>
      <c r="J281" s="204"/>
      <c r="K281" s="204"/>
      <c r="L281" s="204"/>
      <c r="M281" s="204"/>
      <c r="N281" s="204"/>
      <c r="O281" s="204"/>
      <c r="P281" s="204"/>
      <c r="Q281" s="204"/>
    </row>
    <row r="282" spans="2:17">
      <c r="B282" s="204"/>
      <c r="C282" s="204"/>
      <c r="D282" s="204"/>
      <c r="E282" s="204"/>
      <c r="F282" s="204"/>
      <c r="G282" s="204"/>
      <c r="H282" s="204"/>
      <c r="I282" s="204"/>
      <c r="J282" s="204"/>
      <c r="K282" s="204"/>
      <c r="L282" s="204"/>
      <c r="M282" s="204"/>
      <c r="N282" s="204"/>
      <c r="O282" s="204"/>
      <c r="P282" s="204"/>
      <c r="Q282" s="204"/>
    </row>
    <row r="283" spans="2:17">
      <c r="B283" s="204"/>
      <c r="C283" s="204"/>
      <c r="D283" s="204"/>
      <c r="E283" s="204"/>
      <c r="F283" s="204"/>
      <c r="G283" s="204"/>
      <c r="H283" s="204"/>
      <c r="I283" s="204"/>
      <c r="J283" s="204"/>
      <c r="K283" s="204"/>
      <c r="L283" s="204"/>
      <c r="M283" s="204"/>
      <c r="N283" s="204"/>
      <c r="O283" s="204"/>
      <c r="P283" s="204"/>
      <c r="Q283" s="204"/>
    </row>
    <row r="284" spans="2:17">
      <c r="B284" s="204"/>
      <c r="C284" s="204"/>
      <c r="D284" s="204"/>
      <c r="E284" s="204"/>
      <c r="F284" s="204"/>
      <c r="G284" s="204"/>
      <c r="H284" s="204"/>
      <c r="I284" s="204"/>
      <c r="J284" s="204"/>
      <c r="K284" s="204"/>
      <c r="L284" s="204"/>
      <c r="M284" s="204"/>
      <c r="N284" s="204"/>
      <c r="O284" s="204"/>
      <c r="P284" s="204"/>
      <c r="Q284" s="204"/>
    </row>
    <row r="285" spans="2:17">
      <c r="B285" s="204"/>
      <c r="C285" s="204"/>
      <c r="D285" s="204"/>
      <c r="E285" s="204"/>
      <c r="F285" s="204"/>
      <c r="G285" s="204"/>
      <c r="H285" s="204"/>
      <c r="I285" s="204"/>
      <c r="J285" s="204"/>
      <c r="K285" s="204"/>
      <c r="L285" s="204"/>
      <c r="M285" s="204"/>
      <c r="N285" s="204"/>
      <c r="O285" s="204"/>
      <c r="P285" s="204"/>
      <c r="Q285" s="204"/>
    </row>
    <row r="286" spans="2:17">
      <c r="B286" s="204"/>
      <c r="C286" s="204"/>
      <c r="D286" s="204"/>
      <c r="E286" s="204"/>
      <c r="F286" s="204"/>
      <c r="G286" s="204"/>
      <c r="H286" s="204"/>
      <c r="I286" s="204"/>
      <c r="J286" s="204"/>
      <c r="K286" s="204"/>
      <c r="L286" s="204"/>
      <c r="M286" s="204"/>
      <c r="N286" s="204"/>
      <c r="O286" s="204"/>
      <c r="P286" s="204"/>
      <c r="Q286" s="204"/>
    </row>
    <row r="287" spans="2:17">
      <c r="B287" s="204"/>
      <c r="C287" s="204"/>
      <c r="D287" s="204"/>
      <c r="E287" s="204"/>
      <c r="F287" s="204"/>
      <c r="G287" s="204"/>
      <c r="H287" s="204"/>
      <c r="I287" s="204"/>
      <c r="J287" s="204"/>
      <c r="K287" s="204"/>
      <c r="L287" s="204"/>
      <c r="M287" s="204"/>
      <c r="N287" s="204"/>
      <c r="O287" s="204"/>
      <c r="P287" s="204"/>
      <c r="Q287" s="204"/>
    </row>
    <row r="288" spans="2:17">
      <c r="B288" s="204"/>
      <c r="C288" s="204"/>
      <c r="D288" s="204"/>
      <c r="E288" s="204"/>
      <c r="F288" s="204"/>
      <c r="G288" s="204"/>
      <c r="H288" s="204"/>
      <c r="I288" s="204"/>
      <c r="J288" s="204"/>
      <c r="K288" s="204"/>
      <c r="L288" s="204"/>
      <c r="M288" s="204"/>
      <c r="N288" s="204"/>
      <c r="O288" s="204"/>
      <c r="P288" s="204"/>
      <c r="Q288" s="204"/>
    </row>
    <row r="289" spans="2:17">
      <c r="B289" s="204"/>
      <c r="C289" s="204"/>
      <c r="D289" s="204"/>
      <c r="E289" s="204"/>
      <c r="F289" s="204"/>
      <c r="G289" s="204"/>
      <c r="H289" s="204"/>
      <c r="I289" s="204"/>
      <c r="J289" s="204"/>
      <c r="K289" s="204"/>
      <c r="L289" s="204"/>
      <c r="M289" s="204"/>
      <c r="N289" s="204"/>
      <c r="O289" s="204"/>
      <c r="P289" s="204"/>
      <c r="Q289" s="204"/>
    </row>
    <row r="290" spans="2:17">
      <c r="B290" s="204"/>
      <c r="C290" s="204"/>
      <c r="D290" s="204"/>
      <c r="E290" s="204"/>
      <c r="F290" s="204"/>
      <c r="G290" s="204"/>
      <c r="H290" s="204"/>
      <c r="I290" s="204"/>
      <c r="J290" s="204"/>
      <c r="K290" s="204"/>
      <c r="L290" s="204"/>
      <c r="M290" s="204"/>
      <c r="N290" s="204"/>
      <c r="O290" s="204"/>
      <c r="P290" s="204"/>
      <c r="Q290" s="204"/>
    </row>
    <row r="291" spans="2:17">
      <c r="B291" s="204"/>
      <c r="C291" s="204"/>
      <c r="D291" s="204"/>
      <c r="E291" s="204"/>
      <c r="F291" s="204"/>
      <c r="G291" s="204"/>
      <c r="H291" s="204"/>
      <c r="I291" s="204"/>
      <c r="J291" s="204"/>
      <c r="K291" s="204"/>
      <c r="L291" s="204"/>
      <c r="M291" s="204"/>
      <c r="N291" s="204"/>
      <c r="O291" s="204"/>
      <c r="P291" s="204"/>
      <c r="Q291" s="204"/>
    </row>
    <row r="292" spans="2:17">
      <c r="B292" s="204"/>
      <c r="C292" s="204"/>
      <c r="D292" s="204"/>
      <c r="E292" s="204"/>
      <c r="F292" s="204"/>
      <c r="G292" s="204"/>
      <c r="H292" s="204"/>
      <c r="I292" s="204"/>
      <c r="J292" s="204"/>
      <c r="K292" s="204"/>
      <c r="L292" s="204"/>
      <c r="M292" s="204"/>
      <c r="N292" s="204"/>
      <c r="O292" s="204"/>
      <c r="P292" s="204"/>
      <c r="Q292" s="204"/>
    </row>
    <row r="293" spans="2:17">
      <c r="B293" s="204"/>
      <c r="C293" s="204"/>
      <c r="D293" s="204"/>
      <c r="E293" s="204"/>
      <c r="F293" s="204"/>
      <c r="G293" s="204"/>
      <c r="H293" s="204"/>
      <c r="I293" s="204"/>
      <c r="J293" s="204"/>
      <c r="K293" s="204"/>
      <c r="L293" s="204"/>
      <c r="M293" s="204"/>
      <c r="N293" s="204"/>
      <c r="O293" s="204"/>
      <c r="P293" s="204"/>
      <c r="Q293" s="204"/>
    </row>
    <row r="294" spans="2:17">
      <c r="B294" s="204"/>
      <c r="C294" s="204"/>
      <c r="D294" s="204"/>
      <c r="E294" s="204"/>
      <c r="F294" s="204"/>
      <c r="G294" s="204"/>
      <c r="H294" s="204"/>
      <c r="I294" s="204"/>
      <c r="J294" s="204"/>
      <c r="K294" s="204"/>
      <c r="L294" s="204"/>
      <c r="M294" s="204"/>
      <c r="N294" s="204"/>
      <c r="O294" s="204"/>
      <c r="P294" s="204"/>
      <c r="Q294" s="204"/>
    </row>
    <row r="295" spans="2:17">
      <c r="B295" s="204"/>
      <c r="C295" s="204"/>
      <c r="D295" s="204"/>
      <c r="E295" s="204"/>
      <c r="F295" s="204"/>
      <c r="G295" s="204"/>
      <c r="H295" s="204"/>
      <c r="I295" s="204"/>
      <c r="J295" s="204"/>
      <c r="K295" s="204"/>
      <c r="L295" s="204"/>
      <c r="M295" s="204"/>
      <c r="N295" s="204"/>
      <c r="O295" s="204"/>
      <c r="P295" s="204"/>
      <c r="Q295" s="204"/>
    </row>
    <row r="296" spans="2:17">
      <c r="B296" s="204"/>
      <c r="C296" s="204"/>
      <c r="D296" s="204"/>
      <c r="E296" s="204"/>
      <c r="F296" s="204"/>
      <c r="G296" s="204"/>
      <c r="H296" s="204"/>
      <c r="I296" s="204"/>
      <c r="J296" s="204"/>
      <c r="K296" s="204"/>
      <c r="L296" s="204"/>
      <c r="M296" s="204"/>
      <c r="N296" s="204"/>
      <c r="O296" s="204"/>
      <c r="P296" s="204"/>
      <c r="Q296" s="204"/>
    </row>
    <row r="297" spans="2:17">
      <c r="B297" s="204"/>
      <c r="C297" s="204"/>
      <c r="D297" s="204"/>
      <c r="E297" s="204"/>
      <c r="F297" s="204"/>
      <c r="G297" s="204"/>
      <c r="H297" s="204"/>
      <c r="I297" s="204"/>
      <c r="J297" s="204"/>
      <c r="K297" s="204"/>
      <c r="L297" s="204"/>
      <c r="M297" s="204"/>
      <c r="N297" s="204"/>
      <c r="O297" s="204"/>
      <c r="P297" s="204"/>
      <c r="Q297" s="204"/>
    </row>
    <row r="298" spans="2:17">
      <c r="B298" s="204"/>
      <c r="C298" s="204"/>
      <c r="D298" s="204"/>
      <c r="E298" s="204"/>
      <c r="F298" s="204"/>
      <c r="G298" s="204"/>
      <c r="H298" s="204"/>
      <c r="I298" s="204"/>
      <c r="J298" s="204"/>
      <c r="K298" s="204"/>
      <c r="L298" s="204"/>
      <c r="M298" s="204"/>
      <c r="N298" s="204"/>
      <c r="O298" s="204"/>
      <c r="P298" s="204"/>
      <c r="Q298" s="204"/>
    </row>
    <row r="299" spans="2:17">
      <c r="B299" s="204"/>
      <c r="C299" s="204"/>
      <c r="D299" s="204"/>
      <c r="E299" s="204"/>
      <c r="F299" s="204"/>
      <c r="G299" s="204"/>
      <c r="H299" s="204"/>
      <c r="I299" s="204"/>
      <c r="J299" s="204"/>
      <c r="K299" s="204"/>
      <c r="L299" s="204"/>
      <c r="M299" s="204"/>
      <c r="N299" s="204"/>
      <c r="O299" s="204"/>
      <c r="P299" s="204"/>
      <c r="Q299" s="204"/>
    </row>
    <row r="300" spans="2:17">
      <c r="B300" s="204"/>
      <c r="C300" s="204"/>
      <c r="D300" s="204"/>
      <c r="E300" s="204"/>
      <c r="F300" s="204"/>
      <c r="G300" s="204"/>
      <c r="H300" s="204"/>
      <c r="I300" s="204"/>
      <c r="J300" s="204"/>
      <c r="K300" s="204"/>
      <c r="L300" s="204"/>
      <c r="M300" s="204"/>
      <c r="N300" s="204"/>
      <c r="O300" s="204"/>
      <c r="P300" s="204"/>
      <c r="Q300" s="204"/>
    </row>
    <row r="301" spans="2:17">
      <c r="B301" s="204"/>
      <c r="C301" s="204"/>
      <c r="D301" s="204"/>
      <c r="E301" s="204"/>
      <c r="F301" s="204"/>
      <c r="G301" s="204"/>
      <c r="H301" s="204"/>
      <c r="I301" s="204"/>
      <c r="J301" s="204"/>
      <c r="K301" s="204"/>
      <c r="L301" s="204"/>
      <c r="M301" s="204"/>
      <c r="N301" s="204"/>
      <c r="O301" s="204"/>
      <c r="P301" s="204"/>
      <c r="Q301" s="204"/>
    </row>
    <row r="302" spans="2:17">
      <c r="B302" s="204"/>
      <c r="C302" s="204"/>
      <c r="D302" s="204"/>
      <c r="E302" s="204"/>
      <c r="F302" s="204"/>
      <c r="G302" s="204"/>
      <c r="H302" s="204"/>
      <c r="I302" s="204"/>
      <c r="J302" s="204"/>
      <c r="K302" s="204"/>
      <c r="L302" s="204"/>
      <c r="M302" s="204"/>
      <c r="N302" s="204"/>
      <c r="O302" s="204"/>
      <c r="P302" s="204"/>
      <c r="Q302" s="204"/>
    </row>
    <row r="303" spans="2:17">
      <c r="B303" s="204"/>
      <c r="C303" s="204"/>
      <c r="D303" s="204"/>
      <c r="E303" s="204"/>
      <c r="F303" s="204"/>
      <c r="G303" s="204"/>
      <c r="H303" s="204"/>
      <c r="I303" s="204"/>
      <c r="J303" s="204"/>
      <c r="K303" s="204"/>
      <c r="L303" s="204"/>
      <c r="M303" s="204"/>
      <c r="N303" s="204"/>
      <c r="O303" s="204"/>
      <c r="P303" s="204"/>
      <c r="Q303" s="204"/>
    </row>
    <row r="304" spans="2:17">
      <c r="B304" s="204"/>
      <c r="C304" s="204"/>
      <c r="D304" s="204"/>
      <c r="E304" s="204"/>
      <c r="F304" s="204"/>
      <c r="G304" s="204"/>
      <c r="H304" s="204"/>
      <c r="I304" s="204"/>
      <c r="J304" s="204"/>
      <c r="K304" s="204"/>
      <c r="L304" s="204"/>
      <c r="M304" s="204"/>
      <c r="N304" s="204"/>
      <c r="O304" s="204"/>
      <c r="P304" s="204"/>
      <c r="Q304" s="204"/>
    </row>
    <row r="305" spans="2:17">
      <c r="B305" s="204"/>
      <c r="C305" s="204"/>
      <c r="D305" s="204"/>
      <c r="E305" s="204"/>
      <c r="F305" s="204"/>
      <c r="G305" s="204"/>
      <c r="H305" s="204"/>
      <c r="I305" s="204"/>
      <c r="J305" s="204"/>
      <c r="K305" s="204"/>
      <c r="L305" s="204"/>
      <c r="M305" s="204"/>
      <c r="N305" s="204"/>
      <c r="O305" s="204"/>
      <c r="P305" s="204"/>
      <c r="Q305" s="204"/>
    </row>
    <row r="306" spans="2:17">
      <c r="B306" s="204"/>
      <c r="C306" s="204"/>
      <c r="D306" s="204"/>
      <c r="E306" s="204"/>
      <c r="F306" s="204"/>
      <c r="G306" s="204"/>
      <c r="H306" s="204"/>
      <c r="I306" s="204"/>
      <c r="J306" s="204"/>
      <c r="K306" s="204"/>
      <c r="L306" s="204"/>
      <c r="M306" s="204"/>
      <c r="N306" s="204"/>
      <c r="O306" s="204"/>
      <c r="P306" s="204"/>
      <c r="Q306" s="204"/>
    </row>
    <row r="307" spans="2:17">
      <c r="B307" s="204"/>
      <c r="C307" s="204"/>
      <c r="D307" s="204"/>
      <c r="E307" s="204"/>
      <c r="F307" s="204"/>
      <c r="G307" s="204"/>
      <c r="H307" s="204"/>
      <c r="I307" s="204"/>
      <c r="J307" s="204"/>
      <c r="K307" s="204"/>
      <c r="L307" s="204"/>
      <c r="M307" s="204"/>
      <c r="N307" s="204"/>
      <c r="O307" s="204"/>
      <c r="P307" s="204"/>
      <c r="Q307" s="204"/>
    </row>
    <row r="308" spans="2:17"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204"/>
      <c r="N308" s="204"/>
      <c r="O308" s="204"/>
      <c r="P308" s="204"/>
      <c r="Q308" s="204"/>
    </row>
    <row r="309" spans="2:17">
      <c r="B309" s="204"/>
      <c r="C309" s="204"/>
      <c r="D309" s="204"/>
      <c r="E309" s="204"/>
      <c r="F309" s="204"/>
      <c r="G309" s="204"/>
      <c r="H309" s="204"/>
      <c r="I309" s="204"/>
      <c r="J309" s="204"/>
      <c r="K309" s="204"/>
      <c r="L309" s="204"/>
      <c r="M309" s="204"/>
      <c r="N309" s="204"/>
      <c r="O309" s="204"/>
      <c r="P309" s="204"/>
      <c r="Q309" s="204"/>
    </row>
    <row r="310" spans="2:17">
      <c r="B310" s="204"/>
      <c r="C310" s="204"/>
      <c r="D310" s="204"/>
      <c r="E310" s="204"/>
      <c r="F310" s="204"/>
      <c r="G310" s="204"/>
      <c r="H310" s="204"/>
      <c r="I310" s="204"/>
      <c r="J310" s="204"/>
      <c r="K310" s="204"/>
      <c r="L310" s="204"/>
      <c r="M310" s="204"/>
      <c r="N310" s="204"/>
      <c r="O310" s="204"/>
      <c r="P310" s="204"/>
      <c r="Q310" s="204"/>
    </row>
    <row r="311" spans="2:17">
      <c r="B311" s="204"/>
      <c r="C311" s="204"/>
      <c r="D311" s="204"/>
      <c r="E311" s="204"/>
      <c r="F311" s="204"/>
      <c r="G311" s="204"/>
      <c r="H311" s="204"/>
      <c r="I311" s="204"/>
      <c r="J311" s="204"/>
      <c r="K311" s="204"/>
      <c r="L311" s="204"/>
      <c r="M311" s="204"/>
      <c r="N311" s="204"/>
      <c r="O311" s="204"/>
      <c r="P311" s="204"/>
      <c r="Q311" s="204"/>
    </row>
    <row r="312" spans="2:17">
      <c r="B312" s="204"/>
      <c r="C312" s="204"/>
      <c r="D312" s="204"/>
      <c r="E312" s="204"/>
      <c r="F312" s="204"/>
      <c r="G312" s="204"/>
      <c r="H312" s="204"/>
      <c r="I312" s="204"/>
      <c r="J312" s="204"/>
      <c r="K312" s="204"/>
      <c r="L312" s="204"/>
      <c r="M312" s="204"/>
      <c r="N312" s="204"/>
      <c r="O312" s="204"/>
      <c r="P312" s="204"/>
      <c r="Q312" s="204"/>
    </row>
    <row r="313" spans="2:17">
      <c r="B313" s="204"/>
      <c r="C313" s="204"/>
      <c r="D313" s="204"/>
      <c r="E313" s="204"/>
      <c r="F313" s="204"/>
      <c r="G313" s="204"/>
      <c r="H313" s="204"/>
      <c r="I313" s="204"/>
      <c r="J313" s="204"/>
      <c r="K313" s="204"/>
      <c r="L313" s="204"/>
      <c r="M313" s="204"/>
      <c r="N313" s="204"/>
      <c r="O313" s="204"/>
      <c r="P313" s="204"/>
      <c r="Q313" s="204"/>
    </row>
    <row r="314" spans="2:17">
      <c r="B314" s="204"/>
      <c r="C314" s="204"/>
      <c r="D314" s="204"/>
      <c r="E314" s="204"/>
      <c r="F314" s="204"/>
      <c r="G314" s="204"/>
      <c r="H314" s="204"/>
      <c r="I314" s="204"/>
      <c r="J314" s="204"/>
      <c r="K314" s="204"/>
      <c r="L314" s="204"/>
      <c r="M314" s="204"/>
      <c r="N314" s="204"/>
      <c r="O314" s="204"/>
      <c r="P314" s="204"/>
      <c r="Q314" s="204"/>
    </row>
    <row r="315" spans="2:17">
      <c r="B315" s="204"/>
      <c r="C315" s="204"/>
      <c r="D315" s="204"/>
      <c r="E315" s="204"/>
      <c r="F315" s="204"/>
      <c r="G315" s="204"/>
      <c r="H315" s="204"/>
      <c r="I315" s="204"/>
      <c r="J315" s="204"/>
      <c r="K315" s="204"/>
      <c r="L315" s="204"/>
      <c r="M315" s="204"/>
      <c r="N315" s="204"/>
      <c r="O315" s="204"/>
      <c r="P315" s="204"/>
      <c r="Q315" s="204"/>
    </row>
    <row r="316" spans="2:17">
      <c r="B316" s="204"/>
      <c r="C316" s="204"/>
      <c r="D316" s="204"/>
      <c r="E316" s="204"/>
      <c r="F316" s="204"/>
      <c r="G316" s="204"/>
      <c r="H316" s="204"/>
      <c r="I316" s="204"/>
      <c r="J316" s="204"/>
      <c r="K316" s="204"/>
      <c r="L316" s="204"/>
      <c r="M316" s="204"/>
      <c r="N316" s="204"/>
      <c r="O316" s="204"/>
      <c r="P316" s="204"/>
      <c r="Q316" s="204"/>
    </row>
    <row r="317" spans="2:17">
      <c r="B317" s="204"/>
      <c r="C317" s="204"/>
      <c r="D317" s="204"/>
      <c r="E317" s="204"/>
      <c r="F317" s="204"/>
      <c r="G317" s="204"/>
      <c r="H317" s="204"/>
      <c r="I317" s="204"/>
      <c r="J317" s="204"/>
      <c r="K317" s="204"/>
      <c r="L317" s="204"/>
      <c r="M317" s="204"/>
      <c r="N317" s="204"/>
      <c r="O317" s="204"/>
      <c r="P317" s="204"/>
      <c r="Q317" s="204"/>
    </row>
    <row r="318" spans="2:17">
      <c r="B318" s="204"/>
      <c r="C318" s="204"/>
      <c r="D318" s="204"/>
      <c r="E318" s="204"/>
      <c r="F318" s="204"/>
      <c r="G318" s="204"/>
      <c r="H318" s="204"/>
      <c r="I318" s="204"/>
      <c r="J318" s="204"/>
      <c r="K318" s="204"/>
      <c r="L318" s="204"/>
      <c r="M318" s="204"/>
      <c r="N318" s="204"/>
      <c r="O318" s="204"/>
      <c r="P318" s="204"/>
      <c r="Q318" s="204"/>
    </row>
    <row r="319" spans="2:17">
      <c r="B319" s="204"/>
      <c r="C319" s="204"/>
      <c r="D319" s="204"/>
      <c r="E319" s="204"/>
      <c r="F319" s="204"/>
      <c r="G319" s="204"/>
      <c r="H319" s="204"/>
      <c r="I319" s="204"/>
      <c r="J319" s="204"/>
      <c r="K319" s="204"/>
      <c r="L319" s="204"/>
      <c r="M319" s="204"/>
      <c r="N319" s="204"/>
      <c r="O319" s="204"/>
      <c r="P319" s="204"/>
      <c r="Q319" s="204"/>
    </row>
    <row r="320" spans="2:17">
      <c r="B320" s="204"/>
      <c r="C320" s="204"/>
      <c r="D320" s="204"/>
      <c r="E320" s="204"/>
      <c r="F320" s="204"/>
      <c r="G320" s="204"/>
      <c r="H320" s="204"/>
      <c r="I320" s="204"/>
      <c r="J320" s="204"/>
      <c r="K320" s="204"/>
      <c r="L320" s="204"/>
      <c r="M320" s="204"/>
      <c r="N320" s="204"/>
      <c r="O320" s="204"/>
      <c r="P320" s="204"/>
      <c r="Q320" s="204"/>
    </row>
    <row r="321" spans="2:17">
      <c r="B321" s="204"/>
      <c r="C321" s="204"/>
      <c r="D321" s="204"/>
      <c r="E321" s="204"/>
      <c r="F321" s="204"/>
      <c r="G321" s="204"/>
      <c r="H321" s="204"/>
      <c r="I321" s="204"/>
      <c r="J321" s="204"/>
      <c r="K321" s="204"/>
      <c r="L321" s="204"/>
      <c r="M321" s="204"/>
      <c r="N321" s="204"/>
      <c r="O321" s="204"/>
      <c r="P321" s="204"/>
      <c r="Q321" s="204"/>
    </row>
    <row r="322" spans="2:17">
      <c r="B322" s="204"/>
      <c r="C322" s="204"/>
      <c r="D322" s="204"/>
      <c r="E322" s="204"/>
      <c r="F322" s="204"/>
      <c r="G322" s="204"/>
      <c r="H322" s="204"/>
      <c r="I322" s="204"/>
      <c r="J322" s="204"/>
      <c r="K322" s="204"/>
      <c r="L322" s="204"/>
      <c r="M322" s="204"/>
      <c r="N322" s="204"/>
      <c r="O322" s="204"/>
      <c r="P322" s="204"/>
      <c r="Q322" s="204"/>
    </row>
    <row r="323" spans="2:17">
      <c r="B323" s="204"/>
      <c r="C323" s="204"/>
      <c r="D323" s="204"/>
      <c r="E323" s="204"/>
      <c r="F323" s="204"/>
      <c r="G323" s="204"/>
      <c r="H323" s="204"/>
      <c r="I323" s="204"/>
      <c r="J323" s="204"/>
      <c r="K323" s="204"/>
      <c r="L323" s="204"/>
      <c r="M323" s="204"/>
      <c r="N323" s="204"/>
      <c r="O323" s="204"/>
      <c r="P323" s="204"/>
      <c r="Q323" s="204"/>
    </row>
    <row r="324" spans="2:17">
      <c r="B324" s="204"/>
      <c r="C324" s="204"/>
      <c r="D324" s="204"/>
      <c r="E324" s="204"/>
      <c r="F324" s="204"/>
      <c r="G324" s="204"/>
      <c r="H324" s="204"/>
      <c r="I324" s="204"/>
      <c r="J324" s="204"/>
      <c r="K324" s="204"/>
      <c r="L324" s="204"/>
      <c r="M324" s="204"/>
      <c r="N324" s="204"/>
      <c r="O324" s="204"/>
      <c r="P324" s="204"/>
      <c r="Q324" s="204"/>
    </row>
    <row r="325" spans="2:17">
      <c r="B325" s="204"/>
      <c r="C325" s="204"/>
      <c r="D325" s="204"/>
      <c r="E325" s="204"/>
      <c r="F325" s="204"/>
      <c r="G325" s="204"/>
      <c r="H325" s="204"/>
      <c r="I325" s="204"/>
      <c r="J325" s="204"/>
      <c r="K325" s="204"/>
      <c r="L325" s="204"/>
      <c r="M325" s="204"/>
      <c r="N325" s="204"/>
      <c r="O325" s="204"/>
      <c r="P325" s="204"/>
      <c r="Q325" s="204"/>
    </row>
    <row r="326" spans="2:17">
      <c r="B326" s="204"/>
      <c r="C326" s="204"/>
      <c r="D326" s="204"/>
      <c r="E326" s="204"/>
      <c r="F326" s="204"/>
      <c r="G326" s="204"/>
      <c r="H326" s="204"/>
      <c r="I326" s="204"/>
      <c r="J326" s="204"/>
      <c r="K326" s="204"/>
      <c r="L326" s="204"/>
      <c r="M326" s="204"/>
      <c r="N326" s="204"/>
      <c r="O326" s="204"/>
      <c r="P326" s="204"/>
      <c r="Q326" s="204"/>
    </row>
    <row r="327" spans="2:17">
      <c r="B327" s="204"/>
      <c r="C327" s="204"/>
      <c r="D327" s="204"/>
      <c r="E327" s="204"/>
      <c r="F327" s="204"/>
      <c r="G327" s="204"/>
      <c r="H327" s="204"/>
      <c r="I327" s="204"/>
      <c r="J327" s="204"/>
      <c r="K327" s="204"/>
      <c r="L327" s="204"/>
      <c r="M327" s="204"/>
      <c r="N327" s="204"/>
      <c r="O327" s="204"/>
      <c r="P327" s="204"/>
      <c r="Q327" s="204"/>
    </row>
    <row r="328" spans="2:17">
      <c r="B328" s="204"/>
      <c r="C328" s="204"/>
      <c r="D328" s="204"/>
      <c r="E328" s="204"/>
      <c r="F328" s="204"/>
      <c r="G328" s="204"/>
      <c r="H328" s="204"/>
      <c r="I328" s="204"/>
      <c r="J328" s="204"/>
      <c r="K328" s="204"/>
      <c r="L328" s="204"/>
      <c r="M328" s="204"/>
      <c r="N328" s="204"/>
      <c r="O328" s="204"/>
      <c r="P328" s="204"/>
      <c r="Q328" s="204"/>
    </row>
    <row r="329" spans="2:17">
      <c r="B329" s="204"/>
      <c r="C329" s="204"/>
      <c r="D329" s="204"/>
      <c r="E329" s="204"/>
      <c r="F329" s="204"/>
      <c r="G329" s="204"/>
      <c r="H329" s="204"/>
      <c r="I329" s="204"/>
      <c r="J329" s="204"/>
      <c r="K329" s="204"/>
      <c r="L329" s="204"/>
      <c r="M329" s="204"/>
      <c r="N329" s="204"/>
      <c r="O329" s="204"/>
      <c r="P329" s="204"/>
      <c r="Q329" s="204"/>
    </row>
    <row r="330" spans="2:17">
      <c r="B330" s="204"/>
      <c r="C330" s="204"/>
      <c r="D330" s="204"/>
      <c r="E330" s="204"/>
      <c r="F330" s="204"/>
      <c r="G330" s="204"/>
      <c r="H330" s="204"/>
      <c r="I330" s="204"/>
      <c r="J330" s="204"/>
      <c r="K330" s="204"/>
      <c r="L330" s="204"/>
      <c r="M330" s="204"/>
      <c r="N330" s="204"/>
      <c r="O330" s="204"/>
      <c r="P330" s="204"/>
      <c r="Q330" s="204"/>
    </row>
    <row r="331" spans="2:17">
      <c r="B331" s="204"/>
      <c r="C331" s="204"/>
      <c r="D331" s="204"/>
      <c r="E331" s="204"/>
      <c r="F331" s="204"/>
      <c r="G331" s="204"/>
      <c r="H331" s="204"/>
      <c r="I331" s="204"/>
      <c r="J331" s="204"/>
      <c r="K331" s="204"/>
      <c r="L331" s="204"/>
      <c r="M331" s="204"/>
      <c r="N331" s="204"/>
      <c r="O331" s="204"/>
      <c r="P331" s="204"/>
      <c r="Q331" s="204"/>
    </row>
    <row r="332" spans="2:17">
      <c r="B332" s="204"/>
      <c r="C332" s="204"/>
      <c r="D332" s="204"/>
      <c r="E332" s="204"/>
      <c r="F332" s="204"/>
      <c r="G332" s="204"/>
      <c r="H332" s="204"/>
      <c r="I332" s="204"/>
      <c r="J332" s="204"/>
      <c r="K332" s="204"/>
      <c r="L332" s="204"/>
      <c r="M332" s="204"/>
      <c r="N332" s="204"/>
      <c r="O332" s="204"/>
      <c r="P332" s="204"/>
      <c r="Q332" s="204"/>
    </row>
    <row r="333" spans="2:17">
      <c r="B333" s="204"/>
      <c r="C333" s="204"/>
      <c r="D333" s="204"/>
      <c r="E333" s="204"/>
      <c r="F333" s="204"/>
      <c r="G333" s="204"/>
      <c r="H333" s="204"/>
      <c r="I333" s="204"/>
      <c r="J333" s="204"/>
      <c r="K333" s="204"/>
      <c r="L333" s="204"/>
      <c r="M333" s="204"/>
      <c r="N333" s="204"/>
      <c r="O333" s="204"/>
      <c r="P333" s="204"/>
      <c r="Q333" s="204"/>
    </row>
    <row r="334" spans="2:17">
      <c r="B334" s="204"/>
      <c r="C334" s="204"/>
      <c r="D334" s="204"/>
      <c r="E334" s="204"/>
      <c r="F334" s="204"/>
      <c r="G334" s="204"/>
      <c r="H334" s="204"/>
      <c r="I334" s="204"/>
      <c r="J334" s="204"/>
      <c r="K334" s="204"/>
      <c r="L334" s="204"/>
      <c r="M334" s="204"/>
      <c r="N334" s="204"/>
      <c r="O334" s="204"/>
      <c r="P334" s="204"/>
      <c r="Q334" s="204"/>
    </row>
    <row r="335" spans="2:17">
      <c r="B335" s="204"/>
      <c r="C335" s="204"/>
      <c r="D335" s="204"/>
      <c r="E335" s="204"/>
      <c r="F335" s="204"/>
      <c r="G335" s="204"/>
      <c r="H335" s="204"/>
      <c r="I335" s="204"/>
      <c r="J335" s="204"/>
      <c r="K335" s="204"/>
      <c r="L335" s="204"/>
      <c r="M335" s="204"/>
      <c r="N335" s="204"/>
      <c r="O335" s="204"/>
      <c r="P335" s="204"/>
      <c r="Q335" s="204"/>
    </row>
    <row r="336" spans="2:17">
      <c r="B336" s="204"/>
      <c r="C336" s="204"/>
      <c r="D336" s="204"/>
      <c r="E336" s="204"/>
      <c r="F336" s="204"/>
      <c r="G336" s="204"/>
      <c r="H336" s="204"/>
      <c r="I336" s="204"/>
      <c r="J336" s="204"/>
      <c r="K336" s="204"/>
      <c r="L336" s="204"/>
      <c r="M336" s="204"/>
      <c r="N336" s="204"/>
      <c r="O336" s="204"/>
      <c r="P336" s="204"/>
      <c r="Q336" s="204"/>
    </row>
    <row r="337" spans="2:17">
      <c r="B337" s="204"/>
      <c r="C337" s="204"/>
      <c r="D337" s="204"/>
      <c r="E337" s="204"/>
      <c r="F337" s="204"/>
      <c r="G337" s="204"/>
      <c r="H337" s="204"/>
      <c r="I337" s="204"/>
      <c r="J337" s="204"/>
      <c r="K337" s="204"/>
      <c r="L337" s="204"/>
      <c r="M337" s="204"/>
      <c r="N337" s="204"/>
      <c r="O337" s="204"/>
      <c r="P337" s="204"/>
      <c r="Q337" s="204"/>
    </row>
    <row r="338" spans="2:17">
      <c r="B338" s="204"/>
      <c r="C338" s="204"/>
      <c r="D338" s="204"/>
      <c r="E338" s="204"/>
      <c r="F338" s="204"/>
      <c r="G338" s="204"/>
      <c r="H338" s="204"/>
      <c r="I338" s="204"/>
      <c r="J338" s="204"/>
      <c r="K338" s="204"/>
      <c r="L338" s="204"/>
      <c r="M338" s="204"/>
      <c r="N338" s="204"/>
      <c r="O338" s="204"/>
      <c r="P338" s="204"/>
      <c r="Q338" s="204"/>
    </row>
    <row r="339" spans="2:17">
      <c r="B339" s="204"/>
      <c r="C339" s="204"/>
      <c r="D339" s="204"/>
      <c r="E339" s="204"/>
      <c r="F339" s="204"/>
      <c r="G339" s="204"/>
      <c r="H339" s="204"/>
      <c r="I339" s="204"/>
      <c r="J339" s="204"/>
      <c r="K339" s="204"/>
      <c r="L339" s="204"/>
      <c r="M339" s="204"/>
      <c r="N339" s="204"/>
      <c r="O339" s="204"/>
      <c r="P339" s="204"/>
      <c r="Q339" s="204"/>
    </row>
    <row r="340" spans="2:17">
      <c r="B340" s="204"/>
      <c r="C340" s="204"/>
      <c r="D340" s="204"/>
      <c r="E340" s="204"/>
      <c r="F340" s="204"/>
      <c r="G340" s="204"/>
      <c r="H340" s="204"/>
      <c r="I340" s="204"/>
      <c r="J340" s="204"/>
      <c r="K340" s="204"/>
      <c r="L340" s="204"/>
      <c r="M340" s="204"/>
      <c r="N340" s="204"/>
      <c r="O340" s="204"/>
      <c r="P340" s="204"/>
      <c r="Q340" s="204"/>
    </row>
    <row r="341" spans="2:17">
      <c r="B341" s="204"/>
      <c r="C341" s="204"/>
      <c r="D341" s="204"/>
      <c r="E341" s="204"/>
      <c r="F341" s="204"/>
      <c r="G341" s="204"/>
      <c r="H341" s="204"/>
      <c r="I341" s="204"/>
      <c r="J341" s="204"/>
      <c r="K341" s="204"/>
      <c r="L341" s="204"/>
      <c r="M341" s="204"/>
      <c r="N341" s="204"/>
      <c r="O341" s="204"/>
      <c r="P341" s="204"/>
      <c r="Q341" s="204"/>
    </row>
    <row r="342" spans="2:17">
      <c r="B342" s="204"/>
      <c r="C342" s="204"/>
      <c r="D342" s="204"/>
      <c r="E342" s="204"/>
      <c r="F342" s="204"/>
      <c r="G342" s="204"/>
      <c r="H342" s="204"/>
      <c r="I342" s="204"/>
      <c r="J342" s="204"/>
      <c r="K342" s="204"/>
      <c r="L342" s="204"/>
      <c r="M342" s="204"/>
      <c r="N342" s="204"/>
      <c r="O342" s="204"/>
      <c r="P342" s="204"/>
      <c r="Q342" s="204"/>
    </row>
    <row r="343" spans="2:17">
      <c r="B343" s="204"/>
      <c r="C343" s="204"/>
      <c r="D343" s="204"/>
      <c r="E343" s="204"/>
      <c r="F343" s="204"/>
      <c r="G343" s="204"/>
      <c r="H343" s="204"/>
      <c r="I343" s="204"/>
      <c r="J343" s="204"/>
      <c r="K343" s="204"/>
      <c r="L343" s="204"/>
      <c r="M343" s="204"/>
      <c r="N343" s="204"/>
      <c r="O343" s="204"/>
      <c r="P343" s="204"/>
      <c r="Q343" s="204"/>
    </row>
    <row r="344" spans="2:17">
      <c r="B344" s="204"/>
      <c r="C344" s="204"/>
      <c r="D344" s="204"/>
      <c r="E344" s="204"/>
      <c r="F344" s="204"/>
      <c r="G344" s="204"/>
      <c r="H344" s="204"/>
      <c r="I344" s="204"/>
      <c r="J344" s="204"/>
      <c r="K344" s="204"/>
      <c r="L344" s="204"/>
      <c r="M344" s="204"/>
      <c r="N344" s="204"/>
      <c r="O344" s="204"/>
      <c r="P344" s="204"/>
      <c r="Q344" s="204"/>
    </row>
    <row r="345" spans="2:17">
      <c r="B345" s="204"/>
      <c r="C345" s="204"/>
      <c r="D345" s="204"/>
      <c r="E345" s="204"/>
      <c r="F345" s="204"/>
      <c r="G345" s="204"/>
      <c r="H345" s="204"/>
      <c r="I345" s="204"/>
      <c r="J345" s="204"/>
      <c r="K345" s="204"/>
      <c r="L345" s="204"/>
      <c r="M345" s="204"/>
      <c r="N345" s="204"/>
      <c r="O345" s="204"/>
      <c r="P345" s="204"/>
      <c r="Q345" s="204"/>
    </row>
    <row r="346" spans="2:17">
      <c r="B346" s="204"/>
      <c r="C346" s="204"/>
      <c r="D346" s="204"/>
      <c r="E346" s="204"/>
      <c r="F346" s="204"/>
      <c r="G346" s="204"/>
      <c r="H346" s="204"/>
      <c r="I346" s="204"/>
      <c r="J346" s="204"/>
      <c r="K346" s="204"/>
      <c r="L346" s="204"/>
      <c r="M346" s="204"/>
      <c r="N346" s="204"/>
      <c r="O346" s="204"/>
      <c r="P346" s="204"/>
      <c r="Q346" s="204"/>
    </row>
    <row r="347" spans="2:17">
      <c r="B347" s="204"/>
      <c r="C347" s="204"/>
      <c r="D347" s="204"/>
      <c r="E347" s="204"/>
      <c r="F347" s="204"/>
      <c r="G347" s="204"/>
      <c r="H347" s="204"/>
      <c r="I347" s="204"/>
      <c r="J347" s="204"/>
      <c r="K347" s="204"/>
      <c r="L347" s="204"/>
      <c r="M347" s="204"/>
      <c r="N347" s="204"/>
      <c r="O347" s="204"/>
      <c r="P347" s="204"/>
      <c r="Q347" s="204"/>
    </row>
    <row r="348" spans="2:17">
      <c r="B348" s="204"/>
      <c r="C348" s="204"/>
      <c r="D348" s="204"/>
      <c r="E348" s="204"/>
      <c r="F348" s="204"/>
      <c r="G348" s="204"/>
      <c r="H348" s="204"/>
      <c r="I348" s="204"/>
      <c r="J348" s="204"/>
      <c r="K348" s="204"/>
      <c r="L348" s="204"/>
      <c r="M348" s="204"/>
      <c r="N348" s="204"/>
      <c r="O348" s="204"/>
      <c r="P348" s="204"/>
      <c r="Q348" s="204"/>
    </row>
    <row r="349" spans="2:17">
      <c r="B349" s="204"/>
      <c r="C349" s="204"/>
      <c r="D349" s="204"/>
      <c r="E349" s="204"/>
      <c r="F349" s="204"/>
      <c r="G349" s="204"/>
      <c r="H349" s="204"/>
      <c r="I349" s="204"/>
      <c r="J349" s="204"/>
      <c r="K349" s="204"/>
      <c r="L349" s="204"/>
      <c r="M349" s="204"/>
      <c r="N349" s="204"/>
      <c r="O349" s="204"/>
      <c r="P349" s="204"/>
      <c r="Q349" s="204"/>
    </row>
    <row r="350" spans="2:17">
      <c r="B350" s="204"/>
      <c r="C350" s="204"/>
      <c r="D350" s="204"/>
      <c r="E350" s="204"/>
      <c r="F350" s="204"/>
      <c r="G350" s="204"/>
      <c r="H350" s="204"/>
      <c r="I350" s="204"/>
      <c r="J350" s="204"/>
      <c r="K350" s="204"/>
      <c r="L350" s="204"/>
      <c r="M350" s="204"/>
      <c r="N350" s="204"/>
      <c r="O350" s="204"/>
      <c r="P350" s="204"/>
      <c r="Q350" s="204"/>
    </row>
    <row r="351" spans="2:17">
      <c r="B351" s="204"/>
      <c r="C351" s="204"/>
      <c r="D351" s="204"/>
      <c r="E351" s="204"/>
      <c r="F351" s="204"/>
      <c r="G351" s="204"/>
      <c r="H351" s="204"/>
      <c r="I351" s="204"/>
      <c r="J351" s="204"/>
      <c r="K351" s="204"/>
      <c r="L351" s="204"/>
      <c r="M351" s="204"/>
      <c r="N351" s="204"/>
      <c r="O351" s="204"/>
      <c r="P351" s="204"/>
      <c r="Q351" s="204"/>
    </row>
    <row r="352" spans="2:17">
      <c r="B352" s="204"/>
      <c r="C352" s="204"/>
      <c r="D352" s="204"/>
      <c r="E352" s="204"/>
      <c r="F352" s="204"/>
      <c r="G352" s="204"/>
      <c r="H352" s="204"/>
      <c r="I352" s="204"/>
      <c r="J352" s="204"/>
      <c r="K352" s="204"/>
      <c r="L352" s="204"/>
      <c r="M352" s="204"/>
      <c r="N352" s="204"/>
      <c r="O352" s="204"/>
      <c r="P352" s="204"/>
      <c r="Q352" s="204"/>
    </row>
    <row r="353" spans="2:17">
      <c r="B353" s="204"/>
      <c r="C353" s="204"/>
      <c r="D353" s="204"/>
      <c r="E353" s="204"/>
      <c r="F353" s="204"/>
      <c r="G353" s="204"/>
      <c r="H353" s="204"/>
      <c r="I353" s="204"/>
      <c r="J353" s="204"/>
      <c r="K353" s="204"/>
      <c r="L353" s="204"/>
      <c r="M353" s="204"/>
      <c r="N353" s="204"/>
      <c r="O353" s="204"/>
      <c r="P353" s="204"/>
      <c r="Q353" s="204"/>
    </row>
    <row r="354" spans="2:17">
      <c r="B354" s="204"/>
      <c r="C354" s="204"/>
      <c r="D354" s="204"/>
      <c r="E354" s="204"/>
      <c r="F354" s="204"/>
      <c r="G354" s="204"/>
      <c r="H354" s="204"/>
      <c r="I354" s="204"/>
      <c r="J354" s="204"/>
      <c r="K354" s="204"/>
      <c r="L354" s="204"/>
      <c r="M354" s="204"/>
      <c r="N354" s="204"/>
      <c r="O354" s="204"/>
      <c r="P354" s="204"/>
      <c r="Q354" s="204"/>
    </row>
    <row r="355" spans="2:17">
      <c r="B355" s="204"/>
      <c r="C355" s="204"/>
      <c r="D355" s="204"/>
      <c r="E355" s="204"/>
      <c r="F355" s="204"/>
      <c r="G355" s="204"/>
      <c r="H355" s="204"/>
      <c r="I355" s="204"/>
      <c r="J355" s="204"/>
      <c r="K355" s="204"/>
      <c r="L355" s="204"/>
      <c r="M355" s="204"/>
      <c r="N355" s="204"/>
      <c r="O355" s="204"/>
      <c r="P355" s="204"/>
      <c r="Q355" s="204"/>
    </row>
    <row r="356" spans="2:17">
      <c r="B356" s="204"/>
      <c r="C356" s="204"/>
      <c r="D356" s="204"/>
      <c r="E356" s="204"/>
      <c r="F356" s="204"/>
      <c r="G356" s="204"/>
      <c r="H356" s="204"/>
      <c r="I356" s="204"/>
      <c r="J356" s="204"/>
      <c r="K356" s="204"/>
      <c r="L356" s="204"/>
      <c r="M356" s="204"/>
      <c r="N356" s="204"/>
      <c r="O356" s="204"/>
      <c r="P356" s="204"/>
      <c r="Q356" s="204"/>
    </row>
    <row r="357" spans="2:17">
      <c r="B357" s="204"/>
      <c r="C357" s="204"/>
      <c r="D357" s="204"/>
      <c r="E357" s="204"/>
      <c r="F357" s="204"/>
      <c r="G357" s="204"/>
      <c r="H357" s="204"/>
      <c r="I357" s="204"/>
      <c r="J357" s="204"/>
      <c r="K357" s="204"/>
      <c r="L357" s="204"/>
      <c r="M357" s="204"/>
      <c r="N357" s="204"/>
      <c r="O357" s="204"/>
      <c r="P357" s="204"/>
      <c r="Q357" s="204"/>
    </row>
    <row r="358" spans="2:17">
      <c r="B358" s="204"/>
      <c r="C358" s="204"/>
      <c r="D358" s="204"/>
      <c r="E358" s="204"/>
      <c r="F358" s="204"/>
      <c r="G358" s="204"/>
      <c r="H358" s="204"/>
      <c r="I358" s="204"/>
      <c r="J358" s="204"/>
      <c r="K358" s="204"/>
      <c r="L358" s="204"/>
      <c r="M358" s="204"/>
      <c r="N358" s="204"/>
      <c r="O358" s="204"/>
      <c r="P358" s="204"/>
      <c r="Q358" s="204"/>
    </row>
    <row r="359" spans="2:17">
      <c r="B359" s="204"/>
      <c r="C359" s="204"/>
      <c r="D359" s="204"/>
      <c r="E359" s="204"/>
      <c r="F359" s="204"/>
      <c r="G359" s="204"/>
      <c r="H359" s="204"/>
      <c r="I359" s="204"/>
      <c r="J359" s="204"/>
      <c r="K359" s="204"/>
      <c r="L359" s="204"/>
      <c r="M359" s="204"/>
      <c r="N359" s="204"/>
      <c r="O359" s="204"/>
      <c r="P359" s="204"/>
      <c r="Q359" s="204"/>
    </row>
    <row r="360" spans="2:17">
      <c r="B360" s="204"/>
      <c r="C360" s="204"/>
      <c r="D360" s="204"/>
      <c r="E360" s="204"/>
      <c r="F360" s="204"/>
      <c r="G360" s="204"/>
      <c r="H360" s="204"/>
      <c r="I360" s="204"/>
      <c r="J360" s="204"/>
      <c r="K360" s="204"/>
      <c r="L360" s="204"/>
      <c r="M360" s="204"/>
      <c r="N360" s="204"/>
      <c r="O360" s="204"/>
      <c r="P360" s="204"/>
      <c r="Q360" s="204"/>
    </row>
    <row r="361" spans="2:17">
      <c r="B361" s="204"/>
      <c r="C361" s="204"/>
      <c r="D361" s="204"/>
      <c r="E361" s="204"/>
      <c r="F361" s="204"/>
      <c r="G361" s="204"/>
      <c r="H361" s="204"/>
      <c r="I361" s="204"/>
      <c r="J361" s="204"/>
      <c r="K361" s="204"/>
      <c r="L361" s="204"/>
      <c r="M361" s="204"/>
      <c r="N361" s="204"/>
      <c r="O361" s="204"/>
      <c r="P361" s="204"/>
      <c r="Q361" s="204"/>
    </row>
    <row r="362" spans="2:17">
      <c r="B362" s="204"/>
      <c r="C362" s="204"/>
      <c r="D362" s="204"/>
      <c r="E362" s="204"/>
      <c r="F362" s="204"/>
      <c r="G362" s="204"/>
      <c r="H362" s="204"/>
      <c r="I362" s="204"/>
      <c r="J362" s="204"/>
      <c r="K362" s="204"/>
      <c r="L362" s="204"/>
      <c r="M362" s="204"/>
      <c r="N362" s="204"/>
      <c r="O362" s="204"/>
      <c r="P362" s="204"/>
      <c r="Q362" s="204"/>
    </row>
    <row r="363" spans="2:17">
      <c r="B363" s="204"/>
      <c r="C363" s="204"/>
      <c r="D363" s="204"/>
      <c r="E363" s="204"/>
      <c r="F363" s="204"/>
      <c r="G363" s="204"/>
      <c r="H363" s="204"/>
      <c r="I363" s="204"/>
      <c r="J363" s="204"/>
      <c r="K363" s="204"/>
      <c r="L363" s="204"/>
      <c r="M363" s="204"/>
      <c r="N363" s="204"/>
      <c r="O363" s="204"/>
      <c r="P363" s="204"/>
      <c r="Q363" s="204"/>
    </row>
    <row r="364" spans="2:17">
      <c r="B364" s="204"/>
      <c r="C364" s="204"/>
      <c r="D364" s="204"/>
      <c r="E364" s="204"/>
      <c r="F364" s="204"/>
      <c r="G364" s="204"/>
      <c r="H364" s="204"/>
      <c r="I364" s="204"/>
      <c r="J364" s="204"/>
      <c r="K364" s="204"/>
      <c r="L364" s="204"/>
      <c r="M364" s="204"/>
      <c r="N364" s="204"/>
      <c r="O364" s="204"/>
      <c r="P364" s="204"/>
      <c r="Q364" s="204"/>
    </row>
    <row r="365" spans="2:17">
      <c r="B365" s="204"/>
      <c r="C365" s="204"/>
      <c r="D365" s="204"/>
      <c r="E365" s="204"/>
      <c r="F365" s="204"/>
      <c r="G365" s="204"/>
      <c r="H365" s="204"/>
      <c r="I365" s="204"/>
      <c r="J365" s="204"/>
      <c r="K365" s="204"/>
      <c r="L365" s="204"/>
      <c r="M365" s="204"/>
      <c r="N365" s="204"/>
      <c r="O365" s="204"/>
      <c r="P365" s="204"/>
      <c r="Q365" s="204"/>
    </row>
    <row r="366" spans="2:17">
      <c r="B366" s="204"/>
      <c r="C366" s="204"/>
      <c r="D366" s="204"/>
      <c r="E366" s="204"/>
      <c r="F366" s="204"/>
      <c r="G366" s="204"/>
      <c r="H366" s="204"/>
      <c r="I366" s="204"/>
      <c r="J366" s="204"/>
      <c r="K366" s="204"/>
      <c r="L366" s="204"/>
      <c r="M366" s="204"/>
      <c r="N366" s="204"/>
      <c r="O366" s="204"/>
      <c r="P366" s="204"/>
      <c r="Q366" s="204"/>
    </row>
    <row r="367" spans="2:17">
      <c r="B367" s="204"/>
      <c r="C367" s="204"/>
      <c r="D367" s="204"/>
      <c r="E367" s="204"/>
      <c r="F367" s="204"/>
      <c r="G367" s="204"/>
      <c r="H367" s="204"/>
      <c r="I367" s="204"/>
      <c r="J367" s="204"/>
      <c r="K367" s="204"/>
      <c r="L367" s="204"/>
      <c r="M367" s="204"/>
      <c r="N367" s="204"/>
      <c r="O367" s="204"/>
      <c r="P367" s="204"/>
      <c r="Q367" s="204"/>
    </row>
    <row r="368" spans="2:17">
      <c r="B368" s="204"/>
      <c r="C368" s="204"/>
      <c r="D368" s="204"/>
      <c r="E368" s="204"/>
      <c r="F368" s="204"/>
      <c r="G368" s="204"/>
      <c r="H368" s="204"/>
      <c r="I368" s="204"/>
      <c r="J368" s="204"/>
      <c r="K368" s="204"/>
      <c r="L368" s="204"/>
      <c r="M368" s="204"/>
      <c r="N368" s="204"/>
      <c r="O368" s="204"/>
      <c r="P368" s="204"/>
      <c r="Q368" s="204"/>
    </row>
    <row r="369" spans="2:17">
      <c r="B369" s="204"/>
      <c r="C369" s="204"/>
      <c r="D369" s="204"/>
      <c r="E369" s="204"/>
      <c r="F369" s="204"/>
      <c r="G369" s="204"/>
      <c r="H369" s="204"/>
      <c r="I369" s="204"/>
      <c r="J369" s="204"/>
      <c r="K369" s="204"/>
      <c r="L369" s="204"/>
      <c r="M369" s="204"/>
      <c r="N369" s="204"/>
      <c r="O369" s="204"/>
      <c r="P369" s="204"/>
      <c r="Q369" s="204"/>
    </row>
    <row r="370" spans="2:17">
      <c r="B370" s="204"/>
      <c r="C370" s="204"/>
      <c r="D370" s="204"/>
      <c r="E370" s="204"/>
      <c r="F370" s="204"/>
      <c r="G370" s="204"/>
      <c r="H370" s="204"/>
      <c r="I370" s="204"/>
      <c r="J370" s="204"/>
      <c r="K370" s="204"/>
      <c r="L370" s="204"/>
      <c r="M370" s="204"/>
      <c r="N370" s="204"/>
      <c r="O370" s="204"/>
      <c r="P370" s="204"/>
      <c r="Q370" s="204"/>
    </row>
    <row r="371" spans="2:17">
      <c r="B371" s="204"/>
      <c r="C371" s="204"/>
      <c r="D371" s="204"/>
      <c r="E371" s="204"/>
      <c r="F371" s="204"/>
      <c r="G371" s="204"/>
      <c r="H371" s="204"/>
      <c r="I371" s="204"/>
      <c r="J371" s="204"/>
      <c r="K371" s="204"/>
      <c r="L371" s="204"/>
      <c r="M371" s="204"/>
      <c r="N371" s="204"/>
      <c r="O371" s="204"/>
      <c r="P371" s="204"/>
      <c r="Q371" s="204"/>
    </row>
    <row r="372" spans="2:17">
      <c r="B372" s="204"/>
      <c r="C372" s="204"/>
      <c r="D372" s="204"/>
      <c r="E372" s="204"/>
      <c r="F372" s="204"/>
      <c r="G372" s="204"/>
      <c r="H372" s="204"/>
      <c r="I372" s="204"/>
      <c r="J372" s="204"/>
      <c r="K372" s="204"/>
      <c r="L372" s="204"/>
      <c r="M372" s="204"/>
      <c r="N372" s="204"/>
      <c r="O372" s="204"/>
      <c r="P372" s="204"/>
      <c r="Q372" s="204"/>
    </row>
    <row r="373" spans="2:17">
      <c r="B373" s="204"/>
      <c r="C373" s="204"/>
      <c r="D373" s="204"/>
      <c r="E373" s="204"/>
      <c r="F373" s="204"/>
      <c r="G373" s="204"/>
      <c r="H373" s="204"/>
      <c r="I373" s="204"/>
      <c r="J373" s="204"/>
      <c r="K373" s="204"/>
      <c r="L373" s="204"/>
      <c r="M373" s="204"/>
      <c r="N373" s="204"/>
      <c r="O373" s="204"/>
      <c r="P373" s="204"/>
      <c r="Q373" s="204"/>
    </row>
    <row r="374" spans="2:17">
      <c r="B374" s="204"/>
      <c r="C374" s="204"/>
      <c r="D374" s="204"/>
      <c r="E374" s="204"/>
      <c r="F374" s="204"/>
      <c r="G374" s="204"/>
      <c r="H374" s="204"/>
      <c r="I374" s="204"/>
      <c r="J374" s="204"/>
      <c r="K374" s="204"/>
      <c r="L374" s="204"/>
      <c r="M374" s="204"/>
      <c r="N374" s="204"/>
      <c r="O374" s="204"/>
      <c r="P374" s="204"/>
      <c r="Q374" s="204"/>
    </row>
    <row r="375" spans="2:17">
      <c r="B375" s="204"/>
      <c r="C375" s="204"/>
      <c r="D375" s="204"/>
      <c r="E375" s="204"/>
      <c r="F375" s="204"/>
      <c r="G375" s="204"/>
      <c r="H375" s="204"/>
      <c r="I375" s="204"/>
      <c r="J375" s="204"/>
      <c r="K375" s="204"/>
      <c r="L375" s="204"/>
      <c r="M375" s="204"/>
      <c r="N375" s="204"/>
      <c r="O375" s="204"/>
      <c r="P375" s="204"/>
      <c r="Q375" s="204"/>
    </row>
    <row r="376" spans="2:17">
      <c r="B376" s="204"/>
      <c r="C376" s="204"/>
      <c r="D376" s="204"/>
      <c r="E376" s="204"/>
      <c r="F376" s="204"/>
      <c r="G376" s="204"/>
      <c r="H376" s="204"/>
      <c r="I376" s="204"/>
      <c r="J376" s="204"/>
      <c r="K376" s="204"/>
      <c r="L376" s="204"/>
      <c r="M376" s="204"/>
      <c r="N376" s="204"/>
      <c r="O376" s="204"/>
      <c r="P376" s="204"/>
      <c r="Q376" s="204"/>
    </row>
    <row r="377" spans="2:17">
      <c r="P377" s="204"/>
      <c r="Q377" s="204"/>
    </row>
    <row r="378" spans="2:17">
      <c r="P378" s="204"/>
      <c r="Q378" s="204"/>
    </row>
    <row r="379" spans="2:17">
      <c r="P379" s="204"/>
      <c r="Q379" s="204"/>
    </row>
    <row r="380" spans="2:17">
      <c r="P380" s="204"/>
      <c r="Q380" s="204"/>
    </row>
    <row r="381" spans="2:17">
      <c r="P381" s="204"/>
      <c r="Q381" s="204"/>
    </row>
    <row r="382" spans="2:17">
      <c r="P382" s="204"/>
      <c r="Q382" s="204"/>
    </row>
    <row r="383" spans="2:17">
      <c r="P383" s="204"/>
      <c r="Q383" s="204"/>
    </row>
    <row r="384" spans="2:17">
      <c r="P384" s="204"/>
      <c r="Q384" s="204"/>
    </row>
    <row r="385" spans="16:17">
      <c r="P385" s="204"/>
      <c r="Q385" s="204"/>
    </row>
    <row r="386" spans="16:17">
      <c r="P386" s="204"/>
      <c r="Q386" s="204"/>
    </row>
    <row r="387" spans="16:17">
      <c r="P387" s="204"/>
      <c r="Q387" s="204"/>
    </row>
    <row r="388" spans="16:17">
      <c r="P388" s="204"/>
      <c r="Q388" s="204"/>
    </row>
  </sheetData>
  <mergeCells count="5">
    <mergeCell ref="N7:Q10"/>
    <mergeCell ref="A4:Q4"/>
    <mergeCell ref="H11:H12"/>
    <mergeCell ref="B7:M10"/>
    <mergeCell ref="A11:A12"/>
  </mergeCells>
  <phoneticPr fontId="5" type="noConversion"/>
  <pageMargins left="0.78740157499999996" right="0.78740157499999996" top="0.984251969" bottom="0.984251969" header="0.4921259845" footer="0.492125984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Graphiques</vt:lpstr>
      </vt:variant>
      <vt:variant>
        <vt:i4>11</vt:i4>
      </vt:variant>
    </vt:vector>
  </HeadingPairs>
  <TitlesOfParts>
    <vt:vector size="20" baseType="lpstr">
      <vt:lpstr>TS6.1</vt:lpstr>
      <vt:lpstr>TS6.2</vt:lpstr>
      <vt:lpstr>TS6.3</vt:lpstr>
      <vt:lpstr>TS6.4</vt:lpstr>
      <vt:lpstr>DetailsTS6.4(1)</vt:lpstr>
      <vt:lpstr>DetailsTS6.4(2)</vt:lpstr>
      <vt:lpstr>DetailsTS6.4(3)</vt:lpstr>
      <vt:lpstr>DetailsTS6.4(4)</vt:lpstr>
      <vt:lpstr>DetailsUK</vt:lpstr>
      <vt:lpstr>F6.1</vt:lpstr>
      <vt:lpstr>F6.2</vt:lpstr>
      <vt:lpstr>F6.3</vt:lpstr>
      <vt:lpstr>F6.4</vt:lpstr>
      <vt:lpstr>F6.5</vt:lpstr>
      <vt:lpstr>F6.6</vt:lpstr>
      <vt:lpstr>F6.7</vt:lpstr>
      <vt:lpstr>F6.8</vt:lpstr>
      <vt:lpstr>FS6.1</vt:lpstr>
      <vt:lpstr>FS6.2</vt:lpstr>
      <vt:lpstr>FS6.3</vt:lpstr>
    </vt:vector>
  </TitlesOfParts>
  <Company>PSE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t.piketty</dc:creator>
  <cp:lastModifiedBy>Pierre BERTRAND</cp:lastModifiedBy>
  <cp:lastPrinted>2014-01-22T23:05:36Z</cp:lastPrinted>
  <dcterms:created xsi:type="dcterms:W3CDTF">2013-01-24T21:59:32Z</dcterms:created>
  <dcterms:modified xsi:type="dcterms:W3CDTF">2014-01-22T23:05:48Z</dcterms:modified>
</cp:coreProperties>
</file>