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5480"/>
  </bookViews>
  <sheets>
    <sheet name="F8.1" sheetId="15" r:id="rId1"/>
    <sheet name="F8.2" sheetId="16" r:id="rId2"/>
    <sheet name="F8.3" sheetId="28" r:id="rId3"/>
    <sheet name="F8.4" sheetId="26" r:id="rId4"/>
    <sheet name="F8.5" sheetId="14" r:id="rId5"/>
    <sheet name="F8.6" sheetId="35" r:id="rId6"/>
    <sheet name="F8.7" sheetId="33" r:id="rId7"/>
    <sheet name="F8.8" sheetId="34" r:id="rId8"/>
    <sheet name="F8.9" sheetId="30" r:id="rId9"/>
    <sheet name="F8.10" sheetId="29" r:id="rId10"/>
    <sheet name="FS8.1" sheetId="31" r:id="rId11"/>
    <sheet name="FS8.2" sheetId="32" r:id="rId12"/>
    <sheet name="TS8.1" sheetId="41" r:id="rId13"/>
    <sheet name="TS8.2" sheetId="37" r:id="rId14"/>
    <sheet name="TS8.3" sheetId="25" r:id="rId15"/>
    <sheet name="DetailsTS9.2" sheetId="36" r:id="rId16"/>
    <sheet name="DetailsTS9.3" sheetId="38" r:id="rId17"/>
    <sheet name="DetailsTS9.4" sheetId="40" r:id="rId18"/>
    <sheet name="DetailsTS9.5" sheetId="39" r:id="rId19"/>
    <sheet name="DetailsWTIDSeries" sheetId="10" r:id="rId20"/>
    <sheet name="Feuil1" sheetId="42" r:id="rId21"/>
  </sheets>
  <externalReferences>
    <externalReference r:id="rId22"/>
    <externalReference r:id="rId23"/>
  </externalReferences>
  <definedNames>
    <definedName name="column_head">#REF!</definedName>
    <definedName name="column_headings" localSheetId="15">#REF!</definedName>
    <definedName name="column_headings" localSheetId="16">#REF!</definedName>
    <definedName name="column_headings" localSheetId="17">#REF!</definedName>
    <definedName name="column_headings" localSheetId="18">#REF!</definedName>
    <definedName name="column_headings" localSheetId="19">#REF!</definedName>
    <definedName name="column_headings" localSheetId="12">#REF!</definedName>
    <definedName name="column_headings" localSheetId="13">#REF!</definedName>
    <definedName name="column_headings" localSheetId="14">#REF!</definedName>
    <definedName name="column_headings">#REF!</definedName>
    <definedName name="column_numbers" localSheetId="15">#REF!</definedName>
    <definedName name="column_numbers" localSheetId="16">#REF!</definedName>
    <definedName name="column_numbers" localSheetId="17">#REF!</definedName>
    <definedName name="column_numbers" localSheetId="18">#REF!</definedName>
    <definedName name="column_numbers" localSheetId="19">#REF!</definedName>
    <definedName name="column_numbers" localSheetId="12">#REF!</definedName>
    <definedName name="column_numbers" localSheetId="13">#REF!</definedName>
    <definedName name="column_numbers" localSheetId="14">#REF!</definedName>
    <definedName name="column_numbers">#REF!</definedName>
    <definedName name="data" localSheetId="15">#REF!</definedName>
    <definedName name="data" localSheetId="16">#REF!</definedName>
    <definedName name="data" localSheetId="17">#REF!</definedName>
    <definedName name="data" localSheetId="18">#REF!</definedName>
    <definedName name="data" localSheetId="19">#REF!</definedName>
    <definedName name="data" localSheetId="12">#REF!</definedName>
    <definedName name="data" localSheetId="13">#REF!</definedName>
    <definedName name="data" localSheetId="14">#REF!</definedName>
    <definedName name="data">#REF!</definedName>
    <definedName name="data2" localSheetId="15">#REF!</definedName>
    <definedName name="data2" localSheetId="16">#REF!</definedName>
    <definedName name="data2" localSheetId="17">#REF!</definedName>
    <definedName name="data2" localSheetId="18">#REF!</definedName>
    <definedName name="data2" localSheetId="19">#REF!</definedName>
    <definedName name="data2" localSheetId="12">#REF!</definedName>
    <definedName name="data2" localSheetId="13">#REF!</definedName>
    <definedName name="data2" localSheetId="14">#REF!</definedName>
    <definedName name="data2">#REF!</definedName>
    <definedName name="Diag">#REF!,#REF!</definedName>
    <definedName name="ea_flux" localSheetId="15">#REF!</definedName>
    <definedName name="ea_flux" localSheetId="16">#REF!</definedName>
    <definedName name="ea_flux" localSheetId="17">#REF!</definedName>
    <definedName name="ea_flux" localSheetId="18">#REF!</definedName>
    <definedName name="ea_flux" localSheetId="19">#REF!</definedName>
    <definedName name="ea_flux" localSheetId="12">#REF!</definedName>
    <definedName name="ea_flux" localSheetId="13">#REF!</definedName>
    <definedName name="ea_flux" localSheetId="14">#REF!</definedName>
    <definedName name="ea_flux">#REF!</definedName>
    <definedName name="Equilibre" localSheetId="15">#REF!</definedName>
    <definedName name="Equilibre" localSheetId="16">#REF!</definedName>
    <definedName name="Equilibre" localSheetId="17">#REF!</definedName>
    <definedName name="Equilibre" localSheetId="18">#REF!</definedName>
    <definedName name="Equilibre" localSheetId="19">#REF!</definedName>
    <definedName name="Equilibre" localSheetId="12">#REF!</definedName>
    <definedName name="Equilibre" localSheetId="13">#REF!</definedName>
    <definedName name="Equilibre" localSheetId="14">#REF!</definedName>
    <definedName name="Equilibre">#REF!</definedName>
    <definedName name="females">'[1]rba table'!$I$10:$I$49</definedName>
    <definedName name="fig4b" localSheetId="14">#REF!</definedName>
    <definedName name="fig4b">#REF!</definedName>
    <definedName name="fmtr">#REF!</definedName>
    <definedName name="footno">#REF!</definedName>
    <definedName name="footnotes" localSheetId="15">#REF!</definedName>
    <definedName name="footnotes" localSheetId="16">#REF!</definedName>
    <definedName name="footnotes" localSheetId="17">#REF!</definedName>
    <definedName name="footnotes" localSheetId="18">#REF!</definedName>
    <definedName name="footnotes" localSheetId="19">#REF!</definedName>
    <definedName name="footnotes" localSheetId="12">#REF!</definedName>
    <definedName name="footnotes" localSheetId="13">#REF!</definedName>
    <definedName name="footnotes" localSheetId="14">#REF!</definedName>
    <definedName name="footnotes">#REF!</definedName>
    <definedName name="footnotes2">#REF!</definedName>
    <definedName name="GEOG9703">#REF!</definedName>
    <definedName name="HTML_CodePage" hidden="1">1252</definedName>
    <definedName name="HTML_Control" localSheetId="15" hidden="1">{"'swa xoffs'!$A$4:$Q$37"}</definedName>
    <definedName name="HTML_Control" localSheetId="16" hidden="1">{"'swa xoffs'!$A$4:$Q$37"}</definedName>
    <definedName name="HTML_Control" localSheetId="17" hidden="1">{"'swa xoffs'!$A$4:$Q$37"}</definedName>
    <definedName name="HTML_Control" localSheetId="18" hidden="1">{"'swa xoffs'!$A$4:$Q$37"}</definedName>
    <definedName name="HTML_Control" localSheetId="12" hidden="1">{"'swa xoffs'!$A$4:$Q$37"}</definedName>
    <definedName name="HTML_Control" localSheetId="13" hidden="1">{"'swa xoffs'!$A$4:$Q$37"}</definedName>
    <definedName name="HTML_Control" localSheetId="14"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'[1]rba table'!$C$10:$C$49</definedName>
    <definedName name="PIB" localSheetId="15">#REF!</definedName>
    <definedName name="PIB" localSheetId="16">#REF!</definedName>
    <definedName name="PIB" localSheetId="17">#REF!</definedName>
    <definedName name="PIB" localSheetId="18">#REF!</definedName>
    <definedName name="PIB" localSheetId="19">#REF!</definedName>
    <definedName name="PIB" localSheetId="12">#REF!</definedName>
    <definedName name="PIB" localSheetId="13">#REF!</definedName>
    <definedName name="PIB" localSheetId="14">#REF!</definedName>
    <definedName name="PIB">#REF!</definedName>
    <definedName name="Rentflag">IF([2]Comparison!$B$7,"","not ")</definedName>
    <definedName name="ressources" localSheetId="15">#REF!</definedName>
    <definedName name="ressources" localSheetId="16">#REF!</definedName>
    <definedName name="ressources" localSheetId="17">#REF!</definedName>
    <definedName name="ressources" localSheetId="18">#REF!</definedName>
    <definedName name="ressources" localSheetId="19">#REF!</definedName>
    <definedName name="ressources" localSheetId="12">#REF!</definedName>
    <definedName name="ressources" localSheetId="13">#REF!</definedName>
    <definedName name="ressources" localSheetId="14">#REF!</definedName>
    <definedName name="ressources">#REF!</definedName>
    <definedName name="rpflux" localSheetId="15">#REF!</definedName>
    <definedName name="rpflux" localSheetId="16">#REF!</definedName>
    <definedName name="rpflux" localSheetId="17">#REF!</definedName>
    <definedName name="rpflux" localSheetId="18">#REF!</definedName>
    <definedName name="rpflux" localSheetId="19">#REF!</definedName>
    <definedName name="rpflux" localSheetId="12">#REF!</definedName>
    <definedName name="rpflux" localSheetId="13">#REF!</definedName>
    <definedName name="rpflux" localSheetId="14">#REF!</definedName>
    <definedName name="rpflux">#REF!</definedName>
    <definedName name="rptof" localSheetId="15">#REF!</definedName>
    <definedName name="rptof" localSheetId="16">#REF!</definedName>
    <definedName name="rptof" localSheetId="17">#REF!</definedName>
    <definedName name="rptof" localSheetId="18">#REF!</definedName>
    <definedName name="rptof" localSheetId="19">#REF!</definedName>
    <definedName name="rptof" localSheetId="12">#REF!</definedName>
    <definedName name="rptof" localSheetId="13">#REF!</definedName>
    <definedName name="rptof" localSheetId="14">#REF!</definedName>
    <definedName name="rptof">#REF!</definedName>
    <definedName name="spanners_level1" localSheetId="15">#REF!</definedName>
    <definedName name="spanners_level1" localSheetId="16">#REF!</definedName>
    <definedName name="spanners_level1" localSheetId="17">#REF!</definedName>
    <definedName name="spanners_level1" localSheetId="18">#REF!</definedName>
    <definedName name="spanners_level1" localSheetId="19">#REF!</definedName>
    <definedName name="spanners_level1" localSheetId="12">#REF!</definedName>
    <definedName name="spanners_level1" localSheetId="13">#REF!</definedName>
    <definedName name="spanners_level1" localSheetId="14">#REF!</definedName>
    <definedName name="spanners_level1">#REF!</definedName>
    <definedName name="spanners_level2" localSheetId="15">#REF!</definedName>
    <definedName name="spanners_level2" localSheetId="16">#REF!</definedName>
    <definedName name="spanners_level2" localSheetId="17">#REF!</definedName>
    <definedName name="spanners_level2" localSheetId="18">#REF!</definedName>
    <definedName name="spanners_level2" localSheetId="19">#REF!</definedName>
    <definedName name="spanners_level2" localSheetId="12">#REF!</definedName>
    <definedName name="spanners_level2" localSheetId="13">#REF!</definedName>
    <definedName name="spanners_level2" localSheetId="14">#REF!</definedName>
    <definedName name="spanners_level2">#REF!</definedName>
    <definedName name="spanners_level3" localSheetId="15">#REF!</definedName>
    <definedName name="spanners_level3" localSheetId="16">#REF!</definedName>
    <definedName name="spanners_level3" localSheetId="17">#REF!</definedName>
    <definedName name="spanners_level3" localSheetId="18">#REF!</definedName>
    <definedName name="spanners_level3" localSheetId="19">#REF!</definedName>
    <definedName name="spanners_level3" localSheetId="12">#REF!</definedName>
    <definedName name="spanners_level3" localSheetId="13">#REF!</definedName>
    <definedName name="spanners_level3" localSheetId="14">#REF!</definedName>
    <definedName name="spanners_level3">#REF!</definedName>
    <definedName name="spanners_level4" localSheetId="15">#REF!</definedName>
    <definedName name="spanners_level4" localSheetId="16">#REF!</definedName>
    <definedName name="spanners_level4" localSheetId="17">#REF!</definedName>
    <definedName name="spanners_level4" localSheetId="18">#REF!</definedName>
    <definedName name="spanners_level4" localSheetId="19">#REF!</definedName>
    <definedName name="spanners_level4" localSheetId="12">#REF!</definedName>
    <definedName name="spanners_level4" localSheetId="13">#REF!</definedName>
    <definedName name="spanners_level4" localSheetId="14">#REF!</definedName>
    <definedName name="spanners_level4">#REF!</definedName>
    <definedName name="spanners_level5" localSheetId="15">#REF!</definedName>
    <definedName name="spanners_level5" localSheetId="16">#REF!</definedName>
    <definedName name="spanners_level5" localSheetId="17">#REF!</definedName>
    <definedName name="spanners_level5" localSheetId="18">#REF!</definedName>
    <definedName name="spanners_level5" localSheetId="19">#REF!</definedName>
    <definedName name="spanners_level5" localSheetId="12">#REF!</definedName>
    <definedName name="spanners_level5" localSheetId="13">#REF!</definedName>
    <definedName name="spanners_level5" localSheetId="14">#REF!</definedName>
    <definedName name="spanners_level5">#REF!</definedName>
    <definedName name="spanners_levelV">#REF!</definedName>
    <definedName name="spanners_levelX">#REF!</definedName>
    <definedName name="spanners_levelY">#REF!</definedName>
    <definedName name="spanners_levelZ">#REF!</definedName>
    <definedName name="stub_lines" localSheetId="15">#REF!</definedName>
    <definedName name="stub_lines" localSheetId="16">#REF!</definedName>
    <definedName name="stub_lines" localSheetId="17">#REF!</definedName>
    <definedName name="stub_lines" localSheetId="18">#REF!</definedName>
    <definedName name="stub_lines" localSheetId="19">#REF!</definedName>
    <definedName name="stub_lines" localSheetId="12">#REF!</definedName>
    <definedName name="stub_lines" localSheetId="13">#REF!</definedName>
    <definedName name="stub_lines" localSheetId="14">#REF!</definedName>
    <definedName name="stub_lines">#REF!</definedName>
    <definedName name="temp" localSheetId="15">#REF!</definedName>
    <definedName name="temp" localSheetId="16">#REF!</definedName>
    <definedName name="temp" localSheetId="17">#REF!</definedName>
    <definedName name="temp" localSheetId="18">#REF!</definedName>
    <definedName name="temp" localSheetId="19">#REF!</definedName>
    <definedName name="temp" localSheetId="12">#REF!</definedName>
    <definedName name="temp" localSheetId="13">#REF!</definedName>
    <definedName name="temp" localSheetId="14">#REF!</definedName>
    <definedName name="temp">#REF!</definedName>
    <definedName name="titles" localSheetId="15">#REF!</definedName>
    <definedName name="titles" localSheetId="16">#REF!</definedName>
    <definedName name="titles" localSheetId="17">#REF!</definedName>
    <definedName name="titles" localSheetId="18">#REF!</definedName>
    <definedName name="titles" localSheetId="19">#REF!</definedName>
    <definedName name="titles" localSheetId="12">#REF!</definedName>
    <definedName name="titles" localSheetId="13">#REF!</definedName>
    <definedName name="titles" localSheetId="14">#REF!</definedName>
    <definedName name="titles">#REF!</definedName>
    <definedName name="totals" localSheetId="15">#REF!</definedName>
    <definedName name="totals" localSheetId="16">#REF!</definedName>
    <definedName name="totals" localSheetId="17">#REF!</definedName>
    <definedName name="totals" localSheetId="18">#REF!</definedName>
    <definedName name="totals" localSheetId="19">#REF!</definedName>
    <definedName name="totals" localSheetId="12">#REF!</definedName>
    <definedName name="totals" localSheetId="13">#REF!</definedName>
    <definedName name="totals" localSheetId="14">#REF!</definedName>
    <definedName name="totals">#REF!</definedName>
    <definedName name="xxx" localSheetId="15">#REF!</definedName>
    <definedName name="xxx" localSheetId="16">#REF!</definedName>
    <definedName name="xxx" localSheetId="17">#REF!</definedName>
    <definedName name="xxx" localSheetId="18">#REF!</definedName>
    <definedName name="xxx" localSheetId="19">#REF!</definedName>
    <definedName name="xxx" localSheetId="12">#REF!</definedName>
    <definedName name="xxx" localSheetId="13">#REF!</definedName>
    <definedName name="xxx" localSheetId="14">#REF!</definedName>
    <definedName name="xxx">#REF!</definedName>
    <definedName name="Year">[2]Output!$C$4:$C$38</definedName>
    <definedName name="YearLabel">[2]Output!$B$15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23" i="41" l="1"/>
  <c r="A124" i="41"/>
  <c r="A125" i="41"/>
  <c r="A126" i="41"/>
  <c r="A127" i="41"/>
  <c r="A128" i="41"/>
  <c r="A129" i="41"/>
  <c r="A130" i="41"/>
  <c r="A131" i="41"/>
  <c r="A132" i="41"/>
  <c r="C113" i="41"/>
  <c r="C114" i="41"/>
  <c r="D146" i="10"/>
  <c r="C115" i="41"/>
  <c r="C116" i="41"/>
  <c r="C103" i="41"/>
  <c r="F116" i="41"/>
  <c r="B132" i="41"/>
  <c r="C106" i="41"/>
  <c r="F106" i="41"/>
  <c r="C107" i="41"/>
  <c r="F107" i="41"/>
  <c r="C108" i="41"/>
  <c r="F108" i="41"/>
  <c r="C109" i="41"/>
  <c r="F109" i="41"/>
  <c r="C110" i="41"/>
  <c r="F110" i="41"/>
  <c r="C111" i="41"/>
  <c r="F111" i="41"/>
  <c r="C112" i="41"/>
  <c r="F112" i="41"/>
  <c r="F113" i="41"/>
  <c r="F114" i="41"/>
  <c r="F115" i="41"/>
  <c r="B131" i="41"/>
  <c r="C104" i="41"/>
  <c r="F104" i="41"/>
  <c r="C105" i="41"/>
  <c r="F105" i="41"/>
  <c r="B130" i="41"/>
  <c r="B129" i="41"/>
  <c r="B128" i="41"/>
  <c r="B127" i="41"/>
  <c r="B126" i="41"/>
  <c r="B46" i="41"/>
  <c r="B44" i="41"/>
  <c r="E46" i="41"/>
  <c r="F46" i="41"/>
  <c r="B47" i="41"/>
  <c r="E47" i="41"/>
  <c r="F47" i="41"/>
  <c r="B48" i="41"/>
  <c r="E48" i="41"/>
  <c r="F48" i="41"/>
  <c r="B49" i="41"/>
  <c r="E49" i="41"/>
  <c r="F49" i="41"/>
  <c r="B50" i="41"/>
  <c r="E50" i="41"/>
  <c r="F50" i="41"/>
  <c r="B51" i="41"/>
  <c r="E51" i="41"/>
  <c r="F51" i="41"/>
  <c r="F53" i="41"/>
  <c r="F54" i="41"/>
  <c r="B125" i="41"/>
  <c r="B45" i="41"/>
  <c r="E45" i="41"/>
  <c r="F45" i="41"/>
  <c r="B124" i="41"/>
  <c r="B123" i="41"/>
  <c r="C16" i="41"/>
  <c r="C25" i="41"/>
  <c r="F16" i="41"/>
  <c r="C19" i="41"/>
  <c r="C17" i="41"/>
  <c r="F17" i="41"/>
  <c r="C22" i="41"/>
  <c r="C20" i="41"/>
  <c r="C18" i="41"/>
  <c r="F18" i="41"/>
  <c r="F19" i="41"/>
  <c r="F20" i="41"/>
  <c r="C21" i="41"/>
  <c r="F21" i="41"/>
  <c r="F22" i="41"/>
  <c r="C23" i="41"/>
  <c r="F23" i="41"/>
  <c r="C24" i="41"/>
  <c r="F24" i="41"/>
  <c r="B122" i="41"/>
  <c r="L23" i="38"/>
  <c r="L22" i="38"/>
  <c r="L21" i="38"/>
  <c r="M105" i="38"/>
  <c r="L105" i="38"/>
  <c r="M104" i="38"/>
  <c r="L104" i="38"/>
  <c r="M103" i="38"/>
  <c r="L103" i="38"/>
  <c r="M102" i="38"/>
  <c r="L102" i="38"/>
  <c r="M101" i="38"/>
  <c r="L101" i="38"/>
  <c r="M100" i="38"/>
  <c r="L100" i="38"/>
  <c r="M99" i="38"/>
  <c r="L99" i="38"/>
  <c r="M98" i="38"/>
  <c r="L98" i="38"/>
  <c r="M97" i="38"/>
  <c r="L97" i="38"/>
  <c r="M96" i="38"/>
  <c r="L96" i="38"/>
  <c r="M95" i="38"/>
  <c r="L95" i="38"/>
  <c r="M91" i="38"/>
  <c r="L91" i="38"/>
  <c r="M87" i="38"/>
  <c r="L87" i="38"/>
  <c r="M83" i="38"/>
  <c r="L83" i="38"/>
  <c r="M81" i="38"/>
  <c r="L81" i="38"/>
  <c r="M79" i="38"/>
  <c r="L79" i="38"/>
  <c r="M76" i="38"/>
  <c r="L76" i="38"/>
  <c r="L73" i="38"/>
  <c r="L72" i="38"/>
  <c r="L70" i="38"/>
  <c r="L68" i="38"/>
  <c r="M65" i="38"/>
  <c r="L65" i="38"/>
  <c r="M64" i="38"/>
  <c r="L64" i="38"/>
  <c r="M63" i="38"/>
  <c r="L63" i="38"/>
  <c r="M59" i="38"/>
  <c r="L59" i="38"/>
  <c r="M58" i="38"/>
  <c r="L58" i="38"/>
  <c r="M56" i="38"/>
  <c r="L56" i="38"/>
  <c r="M52" i="38"/>
  <c r="L52" i="38"/>
  <c r="M47" i="38"/>
  <c r="L47" i="38"/>
  <c r="M45" i="38"/>
  <c r="L45" i="38"/>
  <c r="M44" i="38"/>
  <c r="L44" i="38"/>
  <c r="M43" i="38"/>
  <c r="L43" i="38"/>
  <c r="M42" i="38"/>
  <c r="L42" i="38"/>
  <c r="M41" i="38"/>
  <c r="L41" i="38"/>
  <c r="M40" i="38"/>
  <c r="L40" i="38"/>
  <c r="M39" i="38"/>
  <c r="L39" i="38"/>
  <c r="M38" i="38"/>
  <c r="L38" i="38"/>
  <c r="M37" i="38"/>
  <c r="L37" i="38"/>
  <c r="M36" i="38"/>
  <c r="L36" i="38"/>
  <c r="M35" i="38"/>
  <c r="L35" i="38"/>
  <c r="M34" i="38"/>
  <c r="L34" i="38"/>
  <c r="M33" i="38"/>
  <c r="L33" i="38"/>
  <c r="M32" i="38"/>
  <c r="L32" i="38"/>
  <c r="M31" i="38"/>
  <c r="L31" i="38"/>
  <c r="M30" i="38"/>
  <c r="L30" i="38"/>
  <c r="M29" i="38"/>
  <c r="L29" i="38"/>
  <c r="M28" i="38"/>
  <c r="L28" i="38"/>
  <c r="M27" i="38"/>
  <c r="L27" i="38"/>
  <c r="M26" i="38"/>
  <c r="L26" i="38"/>
  <c r="M25" i="38"/>
  <c r="L25" i="38"/>
  <c r="M24" i="38"/>
  <c r="L24" i="38"/>
  <c r="M23" i="38"/>
  <c r="M22" i="38"/>
  <c r="M21" i="38"/>
  <c r="M20" i="38"/>
  <c r="L20" i="38"/>
  <c r="AH45" i="10"/>
  <c r="B14" i="36"/>
  <c r="AH46" i="10"/>
  <c r="B15" i="36"/>
  <c r="AH47" i="10"/>
  <c r="B16" i="36"/>
  <c r="AH48" i="10"/>
  <c r="B17" i="36"/>
  <c r="AH49" i="10"/>
  <c r="B18" i="36"/>
  <c r="AH50" i="10"/>
  <c r="B19" i="36"/>
  <c r="B6" i="36"/>
  <c r="R37" i="10"/>
  <c r="E6" i="36"/>
  <c r="B16" i="41"/>
  <c r="B11" i="41"/>
  <c r="B6" i="41"/>
  <c r="B6" i="40"/>
  <c r="C6" i="40"/>
  <c r="D6" i="40"/>
  <c r="E6" i="40"/>
  <c r="F6" i="40"/>
  <c r="G6" i="40"/>
  <c r="H9" i="36"/>
  <c r="H13" i="36"/>
  <c r="H6" i="40"/>
  <c r="I6" i="40"/>
  <c r="J6" i="40"/>
  <c r="R45" i="10"/>
  <c r="E14" i="36"/>
  <c r="B14" i="41"/>
  <c r="B14" i="40"/>
  <c r="C14" i="40"/>
  <c r="R46" i="10"/>
  <c r="E15" i="36"/>
  <c r="B15" i="41"/>
  <c r="B15" i="40"/>
  <c r="C15" i="40"/>
  <c r="R47" i="10"/>
  <c r="E16" i="36"/>
  <c r="B16" i="40"/>
  <c r="C16" i="40"/>
  <c r="B19" i="37"/>
  <c r="B21" i="37"/>
  <c r="B16" i="37"/>
  <c r="B17" i="37"/>
  <c r="B20" i="37"/>
  <c r="B18" i="37"/>
  <c r="D16" i="40"/>
  <c r="E16" i="40"/>
  <c r="R48" i="10"/>
  <c r="E17" i="36"/>
  <c r="R49" i="10"/>
  <c r="E18" i="36"/>
  <c r="R50" i="10"/>
  <c r="E19" i="36"/>
  <c r="F16" i="40"/>
  <c r="B19" i="41"/>
  <c r="B17" i="41"/>
  <c r="B22" i="41"/>
  <c r="B20" i="41"/>
  <c r="B18" i="41"/>
  <c r="G16" i="40"/>
  <c r="H17" i="36"/>
  <c r="H18" i="36"/>
  <c r="H22" i="36"/>
  <c r="H25" i="36"/>
  <c r="H16" i="40"/>
  <c r="I16" i="40"/>
  <c r="J16" i="40"/>
  <c r="B17" i="40"/>
  <c r="C17" i="40"/>
  <c r="B18" i="40"/>
  <c r="C18" i="40"/>
  <c r="B19" i="40"/>
  <c r="C19" i="40"/>
  <c r="AH51" i="10"/>
  <c r="B20" i="36"/>
  <c r="R51" i="10"/>
  <c r="E20" i="36"/>
  <c r="B20" i="40"/>
  <c r="C20" i="40"/>
  <c r="AH52" i="10"/>
  <c r="B21" i="36"/>
  <c r="R52" i="10"/>
  <c r="E21" i="36"/>
  <c r="B21" i="41"/>
  <c r="B21" i="40"/>
  <c r="C21" i="40"/>
  <c r="AH53" i="10"/>
  <c r="B22" i="36"/>
  <c r="R53" i="10"/>
  <c r="E22" i="36"/>
  <c r="B22" i="40"/>
  <c r="C22" i="40"/>
  <c r="AH54" i="10"/>
  <c r="B23" i="36"/>
  <c r="R54" i="10"/>
  <c r="E23" i="36"/>
  <c r="B23" i="41"/>
  <c r="B23" i="40"/>
  <c r="C23" i="40"/>
  <c r="AH55" i="10"/>
  <c r="B24" i="36"/>
  <c r="R55" i="10"/>
  <c r="E24" i="36"/>
  <c r="B24" i="41"/>
  <c r="B24" i="40"/>
  <c r="C24" i="40"/>
  <c r="AH56" i="10"/>
  <c r="B25" i="36"/>
  <c r="R56" i="10"/>
  <c r="E25" i="36"/>
  <c r="B25" i="41"/>
  <c r="B25" i="40"/>
  <c r="C25" i="40"/>
  <c r="AH57" i="10"/>
  <c r="B26" i="36"/>
  <c r="B26" i="41"/>
  <c r="B26" i="40"/>
  <c r="H26" i="36"/>
  <c r="C26" i="40"/>
  <c r="B26" i="37"/>
  <c r="B27" i="37"/>
  <c r="B28" i="37"/>
  <c r="B29" i="37"/>
  <c r="B30" i="37"/>
  <c r="B31" i="37"/>
  <c r="B32" i="37"/>
  <c r="B33" i="37"/>
  <c r="B34" i="37"/>
  <c r="B35" i="37"/>
  <c r="D26" i="40"/>
  <c r="AH58" i="10"/>
  <c r="B27" i="36"/>
  <c r="AH59" i="10"/>
  <c r="B28" i="36"/>
  <c r="AH60" i="10"/>
  <c r="B29" i="36"/>
  <c r="AH61" i="10"/>
  <c r="B30" i="36"/>
  <c r="AH62" i="10"/>
  <c r="B31" i="36"/>
  <c r="AH63" i="10"/>
  <c r="B32" i="36"/>
  <c r="AH64" i="10"/>
  <c r="B33" i="36"/>
  <c r="AH65" i="10"/>
  <c r="B34" i="36"/>
  <c r="AH66" i="10"/>
  <c r="B35" i="36"/>
  <c r="E26" i="40"/>
  <c r="R63" i="10"/>
  <c r="R62" i="10"/>
  <c r="E31" i="36"/>
  <c r="E32" i="36"/>
  <c r="R64" i="10"/>
  <c r="E33" i="36"/>
  <c r="R65" i="10"/>
  <c r="E34" i="36"/>
  <c r="R66" i="10"/>
  <c r="E35" i="36"/>
  <c r="F26" i="40"/>
  <c r="B27" i="41"/>
  <c r="B28" i="41"/>
  <c r="B29" i="41"/>
  <c r="B30" i="41"/>
  <c r="B31" i="41"/>
  <c r="B32" i="41"/>
  <c r="B33" i="41"/>
  <c r="B34" i="41"/>
  <c r="B35" i="41"/>
  <c r="G26" i="40"/>
  <c r="H26" i="40"/>
  <c r="I26" i="40"/>
  <c r="J26" i="40"/>
  <c r="B27" i="40"/>
  <c r="C27" i="40"/>
  <c r="B28" i="40"/>
  <c r="C28" i="40"/>
  <c r="B29" i="40"/>
  <c r="C29" i="40"/>
  <c r="B30" i="40"/>
  <c r="C30" i="40"/>
  <c r="B31" i="40"/>
  <c r="C31" i="40"/>
  <c r="B32" i="40"/>
  <c r="C32" i="40"/>
  <c r="B33" i="40"/>
  <c r="C33" i="40"/>
  <c r="B34" i="40"/>
  <c r="C34" i="40"/>
  <c r="B35" i="40"/>
  <c r="C35" i="40"/>
  <c r="AH67" i="10"/>
  <c r="B36" i="36"/>
  <c r="B36" i="41"/>
  <c r="B36" i="40"/>
  <c r="H36" i="36"/>
  <c r="C36" i="40"/>
  <c r="B36" i="37"/>
  <c r="B37" i="37"/>
  <c r="B38" i="37"/>
  <c r="B39" i="37"/>
  <c r="B40" i="37"/>
  <c r="B41" i="37"/>
  <c r="B42" i="37"/>
  <c r="B43" i="37"/>
  <c r="B44" i="37"/>
  <c r="B45" i="37"/>
  <c r="D36" i="40"/>
  <c r="AH68" i="10"/>
  <c r="B37" i="36"/>
  <c r="AH69" i="10"/>
  <c r="B38" i="36"/>
  <c r="AH70" i="10"/>
  <c r="B39" i="36"/>
  <c r="AH71" i="10"/>
  <c r="B40" i="36"/>
  <c r="AH72" i="10"/>
  <c r="B41" i="36"/>
  <c r="AH73" i="10"/>
  <c r="B42" i="36"/>
  <c r="AH74" i="10"/>
  <c r="B43" i="36"/>
  <c r="AH75" i="10"/>
  <c r="B44" i="36"/>
  <c r="AH76" i="10"/>
  <c r="B45" i="36"/>
  <c r="E36" i="40"/>
  <c r="R69" i="10"/>
  <c r="E38" i="36"/>
  <c r="R70" i="10"/>
  <c r="E39" i="36"/>
  <c r="R71" i="10"/>
  <c r="E40" i="36"/>
  <c r="R72" i="10"/>
  <c r="E41" i="36"/>
  <c r="R73" i="10"/>
  <c r="E42" i="36"/>
  <c r="R74" i="10"/>
  <c r="E43" i="36"/>
  <c r="R75" i="10"/>
  <c r="E44" i="36"/>
  <c r="F36" i="40"/>
  <c r="B37" i="41"/>
  <c r="B38" i="41"/>
  <c r="B39" i="41"/>
  <c r="B40" i="41"/>
  <c r="B41" i="41"/>
  <c r="B42" i="41"/>
  <c r="B43" i="41"/>
  <c r="G36" i="40"/>
  <c r="H40" i="36"/>
  <c r="H41" i="36"/>
  <c r="H36" i="40"/>
  <c r="I36" i="40"/>
  <c r="J36" i="40"/>
  <c r="B37" i="40"/>
  <c r="C37" i="40"/>
  <c r="B38" i="40"/>
  <c r="C38" i="40"/>
  <c r="B39" i="40"/>
  <c r="C39" i="40"/>
  <c r="B40" i="40"/>
  <c r="C40" i="40"/>
  <c r="B41" i="40"/>
  <c r="C41" i="40"/>
  <c r="B42" i="40"/>
  <c r="C42" i="40"/>
  <c r="B43" i="40"/>
  <c r="C43" i="40"/>
  <c r="B44" i="40"/>
  <c r="C44" i="40"/>
  <c r="B45" i="40"/>
  <c r="C45" i="40"/>
  <c r="AH77" i="10"/>
  <c r="B46" i="36"/>
  <c r="B46" i="40"/>
  <c r="C46" i="40"/>
  <c r="B46" i="37"/>
  <c r="B47" i="37"/>
  <c r="B48" i="37"/>
  <c r="B49" i="37"/>
  <c r="B50" i="37"/>
  <c r="B51" i="37"/>
  <c r="B52" i="37"/>
  <c r="B53" i="37"/>
  <c r="B54" i="37"/>
  <c r="B55" i="37"/>
  <c r="D46" i="40"/>
  <c r="AH78" i="10"/>
  <c r="B47" i="36"/>
  <c r="AH79" i="10"/>
  <c r="B48" i="36"/>
  <c r="AH80" i="10"/>
  <c r="B49" i="36"/>
  <c r="AH81" i="10"/>
  <c r="B50" i="36"/>
  <c r="AH82" i="10"/>
  <c r="B51" i="36"/>
  <c r="AH83" i="10"/>
  <c r="B52" i="36"/>
  <c r="AH84" i="10"/>
  <c r="B53" i="36"/>
  <c r="AH85" i="10"/>
  <c r="B54" i="36"/>
  <c r="AH86" i="10"/>
  <c r="B55" i="36"/>
  <c r="E46" i="40"/>
  <c r="R87" i="10"/>
  <c r="E56" i="36"/>
  <c r="F46" i="40"/>
  <c r="B52" i="41"/>
  <c r="B53" i="41"/>
  <c r="B54" i="41"/>
  <c r="B55" i="41"/>
  <c r="G46" i="40"/>
  <c r="H47" i="36"/>
  <c r="H49" i="36"/>
  <c r="H50" i="36"/>
  <c r="H51" i="36"/>
  <c r="H52" i="36"/>
  <c r="H53" i="36"/>
  <c r="H54" i="36"/>
  <c r="H55" i="36"/>
  <c r="H46" i="40"/>
  <c r="I46" i="40"/>
  <c r="J46" i="40"/>
  <c r="B47" i="40"/>
  <c r="C47" i="40"/>
  <c r="B48" i="40"/>
  <c r="C48" i="40"/>
  <c r="B49" i="40"/>
  <c r="C49" i="40"/>
  <c r="B50" i="40"/>
  <c r="C50" i="40"/>
  <c r="B51" i="40"/>
  <c r="C51" i="40"/>
  <c r="B52" i="40"/>
  <c r="C52" i="40"/>
  <c r="B53" i="40"/>
  <c r="C53" i="40"/>
  <c r="B54" i="40"/>
  <c r="C54" i="40"/>
  <c r="B55" i="40"/>
  <c r="C55" i="40"/>
  <c r="B56" i="41"/>
  <c r="B56" i="40"/>
  <c r="H56" i="36"/>
  <c r="C56" i="40"/>
  <c r="B56" i="37"/>
  <c r="B57" i="37"/>
  <c r="B58" i="37"/>
  <c r="B59" i="37"/>
  <c r="B60" i="37"/>
  <c r="B61" i="37"/>
  <c r="B62" i="37"/>
  <c r="B63" i="37"/>
  <c r="B64" i="37"/>
  <c r="B65" i="37"/>
  <c r="D56" i="40"/>
  <c r="AH88" i="10"/>
  <c r="B57" i="36"/>
  <c r="AH89" i="10"/>
  <c r="B58" i="36"/>
  <c r="AH90" i="10"/>
  <c r="B59" i="36"/>
  <c r="AH91" i="10"/>
  <c r="B60" i="36"/>
  <c r="AH92" i="10"/>
  <c r="B61" i="36"/>
  <c r="AH93" i="10"/>
  <c r="B62" i="36"/>
  <c r="AH94" i="10"/>
  <c r="B63" i="36"/>
  <c r="AH95" i="10"/>
  <c r="B64" i="36"/>
  <c r="AH96" i="10"/>
  <c r="B65" i="36"/>
  <c r="E56" i="40"/>
  <c r="R94" i="10"/>
  <c r="E63" i="36"/>
  <c r="F56" i="40"/>
  <c r="B57" i="41"/>
  <c r="B58" i="41"/>
  <c r="B59" i="41"/>
  <c r="B60" i="41"/>
  <c r="B61" i="41"/>
  <c r="B62" i="41"/>
  <c r="B63" i="41"/>
  <c r="B64" i="41"/>
  <c r="B65" i="41"/>
  <c r="G56" i="40"/>
  <c r="H57" i="36"/>
  <c r="H58" i="36"/>
  <c r="H59" i="36"/>
  <c r="H60" i="36"/>
  <c r="H61" i="36"/>
  <c r="H62" i="36"/>
  <c r="H63" i="36"/>
  <c r="H64" i="36"/>
  <c r="H65" i="36"/>
  <c r="H56" i="40"/>
  <c r="I56" i="40"/>
  <c r="J56" i="40"/>
  <c r="B57" i="40"/>
  <c r="C57" i="40"/>
  <c r="B58" i="40"/>
  <c r="C58" i="40"/>
  <c r="B59" i="40"/>
  <c r="C59" i="40"/>
  <c r="B60" i="40"/>
  <c r="C60" i="40"/>
  <c r="B61" i="40"/>
  <c r="C61" i="40"/>
  <c r="B62" i="40"/>
  <c r="C62" i="40"/>
  <c r="B63" i="40"/>
  <c r="C63" i="40"/>
  <c r="B64" i="40"/>
  <c r="C64" i="40"/>
  <c r="B65" i="40"/>
  <c r="C65" i="40"/>
  <c r="AH97" i="10"/>
  <c r="B66" i="36"/>
  <c r="B66" i="41"/>
  <c r="B66" i="40"/>
  <c r="H66" i="36"/>
  <c r="C66" i="40"/>
  <c r="B66" i="37"/>
  <c r="B67" i="37"/>
  <c r="B68" i="37"/>
  <c r="B69" i="37"/>
  <c r="B70" i="37"/>
  <c r="B71" i="37"/>
  <c r="B72" i="37"/>
  <c r="B73" i="37"/>
  <c r="B74" i="37"/>
  <c r="B75" i="37"/>
  <c r="D66" i="40"/>
  <c r="AH99" i="10"/>
  <c r="B68" i="36"/>
  <c r="AH100" i="10"/>
  <c r="B69" i="36"/>
  <c r="AH101" i="10"/>
  <c r="B70" i="36"/>
  <c r="AH102" i="10"/>
  <c r="B71" i="36"/>
  <c r="AH103" i="10"/>
  <c r="B72" i="36"/>
  <c r="AH104" i="10"/>
  <c r="B73" i="36"/>
  <c r="AH105" i="10"/>
  <c r="B74" i="36"/>
  <c r="AH106" i="10"/>
  <c r="B75" i="36"/>
  <c r="E66" i="40"/>
  <c r="R98" i="10"/>
  <c r="E67" i="36"/>
  <c r="R102" i="10"/>
  <c r="E71" i="36"/>
  <c r="R105" i="10"/>
  <c r="E74" i="36"/>
  <c r="F66" i="40"/>
  <c r="B67" i="41"/>
  <c r="B68" i="41"/>
  <c r="B69" i="41"/>
  <c r="B70" i="41"/>
  <c r="B71" i="41"/>
  <c r="B72" i="41"/>
  <c r="B73" i="41"/>
  <c r="B74" i="41"/>
  <c r="B75" i="41"/>
  <c r="G66" i="40"/>
  <c r="H67" i="36"/>
  <c r="H68" i="36"/>
  <c r="H69" i="36"/>
  <c r="H70" i="36"/>
  <c r="H71" i="36"/>
  <c r="H72" i="36"/>
  <c r="H73" i="36"/>
  <c r="H74" i="36"/>
  <c r="H75" i="36"/>
  <c r="H66" i="40"/>
  <c r="I66" i="40"/>
  <c r="J66" i="40"/>
  <c r="B67" i="40"/>
  <c r="C67" i="40"/>
  <c r="B68" i="40"/>
  <c r="C68" i="40"/>
  <c r="B69" i="40"/>
  <c r="C69" i="40"/>
  <c r="B70" i="40"/>
  <c r="C70" i="40"/>
  <c r="B71" i="40"/>
  <c r="C71" i="40"/>
  <c r="B72" i="40"/>
  <c r="C72" i="40"/>
  <c r="B73" i="40"/>
  <c r="C73" i="40"/>
  <c r="B74" i="40"/>
  <c r="C74" i="40"/>
  <c r="B75" i="40"/>
  <c r="C75" i="40"/>
  <c r="AH107" i="10"/>
  <c r="B76" i="36"/>
  <c r="B76" i="41"/>
  <c r="B76" i="40"/>
  <c r="H76" i="36"/>
  <c r="C76" i="40"/>
  <c r="B76" i="37"/>
  <c r="B77" i="37"/>
  <c r="B78" i="37"/>
  <c r="B79" i="37"/>
  <c r="B80" i="37"/>
  <c r="B81" i="37"/>
  <c r="B82" i="37"/>
  <c r="B83" i="37"/>
  <c r="B84" i="37"/>
  <c r="B85" i="37"/>
  <c r="D76" i="40"/>
  <c r="AH108" i="10"/>
  <c r="B77" i="36"/>
  <c r="AH109" i="10"/>
  <c r="B78" i="36"/>
  <c r="AH110" i="10"/>
  <c r="B79" i="36"/>
  <c r="AH111" i="10"/>
  <c r="B80" i="36"/>
  <c r="AH112" i="10"/>
  <c r="B81" i="36"/>
  <c r="AH113" i="10"/>
  <c r="B82" i="36"/>
  <c r="AH114" i="10"/>
  <c r="B83" i="36"/>
  <c r="AH115" i="10"/>
  <c r="B84" i="36"/>
  <c r="AH116" i="10"/>
  <c r="B85" i="36"/>
  <c r="E76" i="40"/>
  <c r="R108" i="10"/>
  <c r="E77" i="36"/>
  <c r="R111" i="10"/>
  <c r="E80" i="36"/>
  <c r="R114" i="10"/>
  <c r="E83" i="36"/>
  <c r="F76" i="40"/>
  <c r="B77" i="41"/>
  <c r="B78" i="41"/>
  <c r="B79" i="41"/>
  <c r="B80" i="41"/>
  <c r="B81" i="41"/>
  <c r="B82" i="41"/>
  <c r="B83" i="41"/>
  <c r="B84" i="41"/>
  <c r="B85" i="41"/>
  <c r="G76" i="40"/>
  <c r="H77" i="36"/>
  <c r="H78" i="36"/>
  <c r="H79" i="36"/>
  <c r="H80" i="36"/>
  <c r="H81" i="36"/>
  <c r="H82" i="36"/>
  <c r="H83" i="36"/>
  <c r="H84" i="36"/>
  <c r="H85" i="36"/>
  <c r="H76" i="40"/>
  <c r="I76" i="40"/>
  <c r="J76" i="40"/>
  <c r="B77" i="40"/>
  <c r="C77" i="40"/>
  <c r="B78" i="40"/>
  <c r="C78" i="40"/>
  <c r="B79" i="40"/>
  <c r="C79" i="40"/>
  <c r="B80" i="40"/>
  <c r="C80" i="40"/>
  <c r="B81" i="40"/>
  <c r="C81" i="40"/>
  <c r="B82" i="40"/>
  <c r="C82" i="40"/>
  <c r="B83" i="40"/>
  <c r="C83" i="40"/>
  <c r="B84" i="40"/>
  <c r="C84" i="40"/>
  <c r="B85" i="40"/>
  <c r="C85" i="40"/>
  <c r="R117" i="10"/>
  <c r="E86" i="36"/>
  <c r="B86" i="41"/>
  <c r="B86" i="40"/>
  <c r="H86" i="36"/>
  <c r="C86" i="40"/>
  <c r="B86" i="37"/>
  <c r="B87" i="37"/>
  <c r="B88" i="37"/>
  <c r="B89" i="37"/>
  <c r="B90" i="37"/>
  <c r="B91" i="37"/>
  <c r="B92" i="37"/>
  <c r="B93" i="37"/>
  <c r="B94" i="37"/>
  <c r="B95" i="37"/>
  <c r="D86" i="40"/>
  <c r="AH118" i="10"/>
  <c r="B87" i="36"/>
  <c r="AH119" i="10"/>
  <c r="B88" i="36"/>
  <c r="AH120" i="10"/>
  <c r="B89" i="36"/>
  <c r="AH121" i="10"/>
  <c r="B90" i="36"/>
  <c r="AH122" i="10"/>
  <c r="B91" i="36"/>
  <c r="AH123" i="10"/>
  <c r="B92" i="36"/>
  <c r="AH124" i="10"/>
  <c r="B93" i="36"/>
  <c r="AH125" i="10"/>
  <c r="B94" i="36"/>
  <c r="AH126" i="10"/>
  <c r="B95" i="36"/>
  <c r="E86" i="40"/>
  <c r="R120" i="10"/>
  <c r="E89" i="36"/>
  <c r="R123" i="10"/>
  <c r="E92" i="36"/>
  <c r="R126" i="10"/>
  <c r="E95" i="36"/>
  <c r="F86" i="40"/>
  <c r="B87" i="41"/>
  <c r="B88" i="41"/>
  <c r="B89" i="41"/>
  <c r="B90" i="41"/>
  <c r="B91" i="41"/>
  <c r="B92" i="41"/>
  <c r="B93" i="41"/>
  <c r="B94" i="41"/>
  <c r="B95" i="41"/>
  <c r="G86" i="40"/>
  <c r="H87" i="36"/>
  <c r="H88" i="36"/>
  <c r="H89" i="36"/>
  <c r="H90" i="36"/>
  <c r="H91" i="36"/>
  <c r="H92" i="36"/>
  <c r="H93" i="36"/>
  <c r="H94" i="36"/>
  <c r="H95" i="36"/>
  <c r="H86" i="40"/>
  <c r="I86" i="40"/>
  <c r="J86" i="40"/>
  <c r="B87" i="40"/>
  <c r="C87" i="40"/>
  <c r="B88" i="40"/>
  <c r="C88" i="40"/>
  <c r="B89" i="40"/>
  <c r="C89" i="40"/>
  <c r="B90" i="40"/>
  <c r="C90" i="40"/>
  <c r="B91" i="40"/>
  <c r="C91" i="40"/>
  <c r="B92" i="40"/>
  <c r="C92" i="40"/>
  <c r="B93" i="40"/>
  <c r="C93" i="40"/>
  <c r="B94" i="40"/>
  <c r="C94" i="40"/>
  <c r="B95" i="40"/>
  <c r="C95" i="40"/>
  <c r="AH127" i="10"/>
  <c r="B96" i="36"/>
  <c r="B96" i="41"/>
  <c r="B96" i="40"/>
  <c r="H96" i="36"/>
  <c r="C96" i="40"/>
  <c r="B96" i="37"/>
  <c r="B97" i="37"/>
  <c r="B98" i="37"/>
  <c r="B99" i="37"/>
  <c r="B100" i="37"/>
  <c r="B101" i="37"/>
  <c r="B102" i="37"/>
  <c r="B103" i="37"/>
  <c r="B104" i="37"/>
  <c r="B105" i="37"/>
  <c r="D96" i="40"/>
  <c r="AH128" i="10"/>
  <c r="B97" i="36"/>
  <c r="AH129" i="10"/>
  <c r="B98" i="36"/>
  <c r="AH130" i="10"/>
  <c r="B99" i="36"/>
  <c r="AH131" i="10"/>
  <c r="B100" i="36"/>
  <c r="AH132" i="10"/>
  <c r="B101" i="36"/>
  <c r="AH133" i="10"/>
  <c r="B102" i="36"/>
  <c r="AH134" i="10"/>
  <c r="B103" i="36"/>
  <c r="AH135" i="10"/>
  <c r="B104" i="36"/>
  <c r="AH136" i="10"/>
  <c r="B105" i="36"/>
  <c r="E96" i="40"/>
  <c r="R129" i="10"/>
  <c r="E98" i="36"/>
  <c r="R132" i="10"/>
  <c r="E101" i="36"/>
  <c r="R135" i="10"/>
  <c r="E104" i="36"/>
  <c r="F96" i="40"/>
  <c r="B97" i="41"/>
  <c r="B98" i="41"/>
  <c r="B99" i="41"/>
  <c r="B100" i="41"/>
  <c r="B101" i="41"/>
  <c r="B102" i="41"/>
  <c r="B103" i="41"/>
  <c r="B104" i="41"/>
  <c r="B105" i="41"/>
  <c r="G96" i="40"/>
  <c r="H97" i="36"/>
  <c r="H98" i="36"/>
  <c r="H99" i="36"/>
  <c r="H100" i="36"/>
  <c r="H101" i="36"/>
  <c r="H102" i="36"/>
  <c r="H103" i="36"/>
  <c r="H104" i="36"/>
  <c r="H105" i="36"/>
  <c r="H96" i="40"/>
  <c r="I96" i="40"/>
  <c r="J96" i="40"/>
  <c r="B97" i="40"/>
  <c r="C97" i="40"/>
  <c r="B98" i="40"/>
  <c r="C98" i="40"/>
  <c r="B99" i="40"/>
  <c r="C99" i="40"/>
  <c r="B100" i="40"/>
  <c r="C100" i="40"/>
  <c r="B101" i="40"/>
  <c r="C101" i="40"/>
  <c r="B102" i="40"/>
  <c r="C102" i="40"/>
  <c r="B103" i="40"/>
  <c r="C103" i="40"/>
  <c r="B104" i="40"/>
  <c r="C104" i="40"/>
  <c r="B105" i="40"/>
  <c r="C105" i="40"/>
  <c r="AH137" i="10"/>
  <c r="B106" i="36"/>
  <c r="B106" i="41"/>
  <c r="B106" i="40"/>
  <c r="H106" i="36"/>
  <c r="C106" i="40"/>
  <c r="B106" i="37"/>
  <c r="B107" i="37"/>
  <c r="B108" i="37"/>
  <c r="B109" i="37"/>
  <c r="B110" i="37"/>
  <c r="B111" i="37"/>
  <c r="B112" i="37"/>
  <c r="B113" i="37"/>
  <c r="B114" i="37"/>
  <c r="B115" i="37"/>
  <c r="D106" i="40"/>
  <c r="AH138" i="10"/>
  <c r="B107" i="36"/>
  <c r="AH139" i="10"/>
  <c r="B108" i="36"/>
  <c r="AH140" i="10"/>
  <c r="B109" i="36"/>
  <c r="AH141" i="10"/>
  <c r="B110" i="36"/>
  <c r="AH142" i="10"/>
  <c r="B111" i="36"/>
  <c r="AH143" i="10"/>
  <c r="B112" i="36"/>
  <c r="AH144" i="10"/>
  <c r="B113" i="36"/>
  <c r="AH146" i="10"/>
  <c r="AH145" i="10"/>
  <c r="B114" i="36"/>
  <c r="B115" i="36"/>
  <c r="E106" i="40"/>
  <c r="R138" i="10"/>
  <c r="E107" i="36"/>
  <c r="R139" i="10"/>
  <c r="E108" i="36"/>
  <c r="R140" i="10"/>
  <c r="E109" i="36"/>
  <c r="R141" i="10"/>
  <c r="E110" i="36"/>
  <c r="R142" i="10"/>
  <c r="E111" i="36"/>
  <c r="R143" i="10"/>
  <c r="E112" i="36"/>
  <c r="R144" i="10"/>
  <c r="E113" i="36"/>
  <c r="E114" i="36"/>
  <c r="E115" i="36"/>
  <c r="F106" i="40"/>
  <c r="B107" i="41"/>
  <c r="B108" i="41"/>
  <c r="B109" i="41"/>
  <c r="B110" i="41"/>
  <c r="B111" i="41"/>
  <c r="B112" i="41"/>
  <c r="B113" i="41"/>
  <c r="B114" i="41"/>
  <c r="B115" i="41"/>
  <c r="G106" i="40"/>
  <c r="H107" i="36"/>
  <c r="H108" i="36"/>
  <c r="H109" i="36"/>
  <c r="H110" i="36"/>
  <c r="H111" i="36"/>
  <c r="H112" i="36"/>
  <c r="H113" i="36"/>
  <c r="H114" i="36"/>
  <c r="H115" i="36"/>
  <c r="H106" i="40"/>
  <c r="I106" i="40"/>
  <c r="J106" i="40"/>
  <c r="B107" i="40"/>
  <c r="C107" i="40"/>
  <c r="B108" i="40"/>
  <c r="C108" i="40"/>
  <c r="B109" i="40"/>
  <c r="C109" i="40"/>
  <c r="B110" i="40"/>
  <c r="C110" i="40"/>
  <c r="B111" i="40"/>
  <c r="C111" i="40"/>
  <c r="B112" i="40"/>
  <c r="C112" i="40"/>
  <c r="B113" i="40"/>
  <c r="C113" i="40"/>
  <c r="B114" i="40"/>
  <c r="C114" i="40"/>
  <c r="B115" i="40"/>
  <c r="C115" i="40"/>
  <c r="B116" i="36"/>
  <c r="E116" i="36"/>
  <c r="B116" i="41"/>
  <c r="B116" i="40"/>
  <c r="H116" i="36"/>
  <c r="C116" i="40"/>
  <c r="B116" i="37"/>
  <c r="D116" i="40"/>
  <c r="E116" i="40"/>
  <c r="F116" i="40"/>
  <c r="G116" i="40"/>
  <c r="H116" i="40"/>
  <c r="I116" i="40"/>
  <c r="J11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E19" i="39"/>
  <c r="D20" i="39"/>
  <c r="E20" i="39"/>
  <c r="D21" i="39"/>
  <c r="E21" i="39"/>
  <c r="D22" i="39"/>
  <c r="E22" i="39"/>
  <c r="D23" i="39"/>
  <c r="E23" i="39"/>
  <c r="D24" i="39"/>
  <c r="E24" i="39"/>
  <c r="D25" i="39"/>
  <c r="E25" i="39"/>
  <c r="D26" i="39"/>
  <c r="E26" i="39"/>
  <c r="G26" i="39"/>
  <c r="D27" i="39"/>
  <c r="E27" i="39"/>
  <c r="F27" i="39"/>
  <c r="G27" i="39"/>
  <c r="B28" i="39"/>
  <c r="C28" i="39"/>
  <c r="D28" i="39"/>
  <c r="E28" i="39"/>
  <c r="F28" i="39"/>
  <c r="G28" i="39"/>
  <c r="B29" i="39"/>
  <c r="C29" i="39"/>
  <c r="D29" i="39"/>
  <c r="E29" i="39"/>
  <c r="F29" i="39"/>
  <c r="G29" i="39"/>
  <c r="B30" i="39"/>
  <c r="C30" i="39"/>
  <c r="D30" i="39"/>
  <c r="E30" i="39"/>
  <c r="F30" i="39"/>
  <c r="G30" i="39"/>
  <c r="B31" i="39"/>
  <c r="C31" i="39"/>
  <c r="D31" i="39"/>
  <c r="E31" i="39"/>
  <c r="F31" i="39"/>
  <c r="G31" i="39"/>
  <c r="B32" i="39"/>
  <c r="C32" i="39"/>
  <c r="D32" i="39"/>
  <c r="E32" i="39"/>
  <c r="F32" i="39"/>
  <c r="G32" i="39"/>
  <c r="B33" i="39"/>
  <c r="C33" i="39"/>
  <c r="D33" i="39"/>
  <c r="E33" i="39"/>
  <c r="F33" i="39"/>
  <c r="G33" i="39"/>
  <c r="B34" i="39"/>
  <c r="C34" i="39"/>
  <c r="D34" i="39"/>
  <c r="E34" i="39"/>
  <c r="F34" i="39"/>
  <c r="G34" i="39"/>
  <c r="B35" i="39"/>
  <c r="C35" i="39"/>
  <c r="D35" i="39"/>
  <c r="E35" i="39"/>
  <c r="F35" i="39"/>
  <c r="G35" i="39"/>
  <c r="B36" i="39"/>
  <c r="C36" i="39"/>
  <c r="D36" i="39"/>
  <c r="E36" i="39"/>
  <c r="F36" i="39"/>
  <c r="G36" i="39"/>
  <c r="B37" i="39"/>
  <c r="C37" i="39"/>
  <c r="D37" i="39"/>
  <c r="E37" i="39"/>
  <c r="F37" i="39"/>
  <c r="G37" i="39"/>
  <c r="B38" i="39"/>
  <c r="C38" i="39"/>
  <c r="D38" i="39"/>
  <c r="E38" i="39"/>
  <c r="F38" i="39"/>
  <c r="G38" i="39"/>
  <c r="H38" i="39"/>
  <c r="I38" i="39"/>
  <c r="B39" i="39"/>
  <c r="C39" i="39"/>
  <c r="D39" i="39"/>
  <c r="E39" i="39"/>
  <c r="F39" i="39"/>
  <c r="G39" i="39"/>
  <c r="H39" i="39"/>
  <c r="I39" i="39"/>
  <c r="B40" i="39"/>
  <c r="C40" i="39"/>
  <c r="D40" i="39"/>
  <c r="E40" i="39"/>
  <c r="F40" i="39"/>
  <c r="G40" i="39"/>
  <c r="H40" i="39"/>
  <c r="I40" i="39"/>
  <c r="B41" i="39"/>
  <c r="C41" i="39"/>
  <c r="D41" i="39"/>
  <c r="E41" i="39"/>
  <c r="G41" i="39"/>
  <c r="H41" i="39"/>
  <c r="I41" i="39"/>
  <c r="B42" i="39"/>
  <c r="C42" i="39"/>
  <c r="D42" i="39"/>
  <c r="E42" i="39"/>
  <c r="G42" i="39"/>
  <c r="H42" i="39"/>
  <c r="I42" i="39"/>
  <c r="B43" i="39"/>
  <c r="C43" i="39"/>
  <c r="D43" i="39"/>
  <c r="E43" i="39"/>
  <c r="G43" i="39"/>
  <c r="H43" i="39"/>
  <c r="I43" i="39"/>
  <c r="B44" i="39"/>
  <c r="C44" i="39"/>
  <c r="D44" i="39"/>
  <c r="E44" i="39"/>
  <c r="F44" i="39"/>
  <c r="G44" i="39"/>
  <c r="H44" i="39"/>
  <c r="I44" i="39"/>
  <c r="B45" i="39"/>
  <c r="C45" i="39"/>
  <c r="D45" i="39"/>
  <c r="E45" i="39"/>
  <c r="F45" i="39"/>
  <c r="G45" i="39"/>
  <c r="H45" i="39"/>
  <c r="I45" i="39"/>
  <c r="B46" i="39"/>
  <c r="C46" i="39"/>
  <c r="H46" i="39"/>
  <c r="I46" i="39"/>
  <c r="B47" i="39"/>
  <c r="C47" i="39"/>
  <c r="H47" i="39"/>
  <c r="I47" i="39"/>
  <c r="H48" i="39"/>
  <c r="I48" i="39"/>
  <c r="B49" i="39"/>
  <c r="C49" i="39"/>
  <c r="H49" i="39"/>
  <c r="I49" i="39"/>
  <c r="B50" i="39"/>
  <c r="C50" i="39"/>
  <c r="D50" i="39"/>
  <c r="E50" i="39"/>
  <c r="H50" i="39"/>
  <c r="I50" i="39"/>
  <c r="B51" i="39"/>
  <c r="C51" i="39"/>
  <c r="D51" i="39"/>
  <c r="E51" i="39"/>
  <c r="H51" i="39"/>
  <c r="I51" i="39"/>
  <c r="D52" i="39"/>
  <c r="E52" i="39"/>
  <c r="H52" i="39"/>
  <c r="I52" i="39"/>
  <c r="B53" i="39"/>
  <c r="C53" i="39"/>
  <c r="D53" i="39"/>
  <c r="E53" i="39"/>
  <c r="H53" i="39"/>
  <c r="I53" i="39"/>
  <c r="B54" i="39"/>
  <c r="C54" i="39"/>
  <c r="D54" i="39"/>
  <c r="E54" i="39"/>
  <c r="H54" i="39"/>
  <c r="I54" i="39"/>
  <c r="B55" i="39"/>
  <c r="C55" i="39"/>
  <c r="D55" i="39"/>
  <c r="E55" i="39"/>
  <c r="H55" i="39"/>
  <c r="I55" i="39"/>
  <c r="B56" i="39"/>
  <c r="C56" i="39"/>
  <c r="H56" i="39"/>
  <c r="I56" i="39"/>
  <c r="H57" i="39"/>
  <c r="I57" i="39"/>
  <c r="H58" i="39"/>
  <c r="I58" i="39"/>
  <c r="B59" i="39"/>
  <c r="C59" i="39"/>
  <c r="H59" i="39"/>
  <c r="I59" i="39"/>
  <c r="B60" i="39"/>
  <c r="C60" i="39"/>
  <c r="D60" i="39"/>
  <c r="E60" i="39"/>
  <c r="H60" i="39"/>
  <c r="I60" i="39"/>
  <c r="B61" i="39"/>
  <c r="C61" i="39"/>
  <c r="D61" i="39"/>
  <c r="E61" i="39"/>
  <c r="B62" i="39"/>
  <c r="C62" i="39"/>
  <c r="D62" i="39"/>
  <c r="E62" i="39"/>
  <c r="H62" i="39"/>
  <c r="I62" i="39"/>
  <c r="B63" i="39"/>
  <c r="C63" i="39"/>
  <c r="D63" i="39"/>
  <c r="E63" i="39"/>
  <c r="B64" i="39"/>
  <c r="C64" i="39"/>
  <c r="D64" i="39"/>
  <c r="E64" i="39"/>
  <c r="H64" i="39"/>
  <c r="I64" i="39"/>
  <c r="B65" i="39"/>
  <c r="C65" i="39"/>
  <c r="D65" i="39"/>
  <c r="E65" i="39"/>
  <c r="H65" i="39"/>
  <c r="I65" i="39"/>
  <c r="B66" i="39"/>
  <c r="C66" i="39"/>
  <c r="B67" i="39"/>
  <c r="C67" i="39"/>
  <c r="D67" i="39"/>
  <c r="E67" i="39"/>
  <c r="H67" i="39"/>
  <c r="I67" i="39"/>
  <c r="B68" i="39"/>
  <c r="C68" i="39"/>
  <c r="D69" i="39"/>
  <c r="E69" i="39"/>
  <c r="B70" i="39"/>
  <c r="C70" i="39"/>
  <c r="D70" i="39"/>
  <c r="E70" i="39"/>
  <c r="B71" i="39"/>
  <c r="C71" i="39"/>
  <c r="D71" i="39"/>
  <c r="E71" i="39"/>
  <c r="B72" i="39"/>
  <c r="C72" i="39"/>
  <c r="B73" i="39"/>
  <c r="C73" i="39"/>
  <c r="D73" i="39"/>
  <c r="E73" i="39"/>
  <c r="B74" i="39"/>
  <c r="C74" i="39"/>
  <c r="D75" i="39"/>
  <c r="E75" i="39"/>
  <c r="B76" i="39"/>
  <c r="C76" i="39"/>
  <c r="H76" i="39"/>
  <c r="I76" i="39"/>
  <c r="B77" i="39"/>
  <c r="C77" i="39"/>
  <c r="D77" i="39"/>
  <c r="E77" i="39"/>
  <c r="H77" i="39"/>
  <c r="I77" i="39"/>
  <c r="H78" i="39"/>
  <c r="I78" i="39"/>
  <c r="B79" i="39"/>
  <c r="C79" i="39"/>
  <c r="H79" i="39"/>
  <c r="I79" i="39"/>
  <c r="B80" i="39"/>
  <c r="C80" i="39"/>
  <c r="D80" i="39"/>
  <c r="E80" i="39"/>
  <c r="B81" i="39"/>
  <c r="C81" i="39"/>
  <c r="D81" i="39"/>
  <c r="E81" i="39"/>
  <c r="B82" i="39"/>
  <c r="C82" i="39"/>
  <c r="B83" i="39"/>
  <c r="C83" i="39"/>
  <c r="B84" i="39"/>
  <c r="C84" i="39"/>
  <c r="D84" i="39"/>
  <c r="B85" i="39"/>
  <c r="C85" i="39"/>
  <c r="D85" i="39"/>
  <c r="B86" i="39"/>
  <c r="C86" i="39"/>
  <c r="D86" i="39"/>
  <c r="E86" i="39"/>
  <c r="B87" i="39"/>
  <c r="C87" i="39"/>
  <c r="D87" i="39"/>
  <c r="B88" i="39"/>
  <c r="C88" i="39"/>
  <c r="D88" i="39"/>
  <c r="E88" i="39"/>
  <c r="F88" i="39"/>
  <c r="B89" i="39"/>
  <c r="C89" i="39"/>
  <c r="D89" i="39"/>
  <c r="E89" i="39"/>
  <c r="B90" i="39"/>
  <c r="C90" i="39"/>
  <c r="D90" i="39"/>
  <c r="E90" i="39"/>
  <c r="B91" i="39"/>
  <c r="C91" i="39"/>
  <c r="D91" i="39"/>
  <c r="E91" i="39"/>
  <c r="B92" i="39"/>
  <c r="C92" i="39"/>
  <c r="D92" i="39"/>
  <c r="E92" i="39"/>
  <c r="J92" i="39"/>
  <c r="K92" i="39"/>
  <c r="B93" i="39"/>
  <c r="C93" i="39"/>
  <c r="D93" i="39"/>
  <c r="E93" i="39"/>
  <c r="F93" i="39"/>
  <c r="J93" i="39"/>
  <c r="K93" i="39"/>
  <c r="B94" i="39"/>
  <c r="C94" i="39"/>
  <c r="D94" i="39"/>
  <c r="E94" i="39"/>
  <c r="J94" i="39"/>
  <c r="K94" i="39"/>
  <c r="B95" i="39"/>
  <c r="C95" i="39"/>
  <c r="J95" i="39"/>
  <c r="K95" i="39"/>
  <c r="B96" i="39"/>
  <c r="C96" i="39"/>
  <c r="D96" i="39"/>
  <c r="F96" i="39"/>
  <c r="J96" i="39"/>
  <c r="K96" i="39"/>
  <c r="B97" i="39"/>
  <c r="C97" i="39"/>
  <c r="D97" i="39"/>
  <c r="J97" i="39"/>
  <c r="K97" i="39"/>
  <c r="B98" i="39"/>
  <c r="C98" i="39"/>
  <c r="D98" i="39"/>
  <c r="J98" i="39"/>
  <c r="K98" i="39"/>
  <c r="B99" i="39"/>
  <c r="C99" i="39"/>
  <c r="D99" i="39"/>
  <c r="F99" i="39"/>
  <c r="J99" i="39"/>
  <c r="K99" i="39"/>
  <c r="L99" i="39"/>
  <c r="M99" i="39"/>
  <c r="B100" i="39"/>
  <c r="C100" i="39"/>
  <c r="J100" i="39"/>
  <c r="K100" i="39"/>
  <c r="L100" i="39"/>
  <c r="M100" i="39"/>
  <c r="B101" i="39"/>
  <c r="C101" i="39"/>
  <c r="J101" i="39"/>
  <c r="K101" i="39"/>
  <c r="L101" i="39"/>
  <c r="M101" i="39"/>
  <c r="B102" i="39"/>
  <c r="C102" i="39"/>
  <c r="F102" i="39"/>
  <c r="J102" i="39"/>
  <c r="K102" i="39"/>
  <c r="L102" i="39"/>
  <c r="M102" i="39"/>
  <c r="B103" i="39"/>
  <c r="C103" i="39"/>
  <c r="H103" i="39"/>
  <c r="I103" i="39"/>
  <c r="J103" i="39"/>
  <c r="K103" i="39"/>
  <c r="L103" i="39"/>
  <c r="M103" i="39"/>
  <c r="B104" i="39"/>
  <c r="C104" i="39"/>
  <c r="F104" i="39"/>
  <c r="H104" i="39"/>
  <c r="I104" i="39"/>
  <c r="J104" i="39"/>
  <c r="K104" i="39"/>
  <c r="L104" i="39"/>
  <c r="M104" i="39"/>
  <c r="B105" i="39"/>
  <c r="C105" i="39"/>
  <c r="F105" i="39"/>
  <c r="H105" i="39"/>
  <c r="I105" i="39"/>
  <c r="J105" i="39"/>
  <c r="K105" i="39"/>
  <c r="L105" i="39"/>
  <c r="M105" i="39"/>
  <c r="F106" i="39"/>
  <c r="H106" i="39"/>
  <c r="I106" i="39"/>
  <c r="J106" i="39"/>
  <c r="K106" i="39"/>
  <c r="L106" i="39"/>
  <c r="M106" i="39"/>
  <c r="F107" i="39"/>
  <c r="H107" i="39"/>
  <c r="I107" i="39"/>
  <c r="J107" i="39"/>
  <c r="K107" i="39"/>
  <c r="L107" i="39"/>
  <c r="M107" i="39"/>
  <c r="D108" i="39"/>
  <c r="E108" i="39"/>
  <c r="F108" i="39"/>
  <c r="G108" i="39"/>
  <c r="H108" i="39"/>
  <c r="I108" i="39"/>
  <c r="J108" i="39"/>
  <c r="K108" i="39"/>
  <c r="L108" i="39"/>
  <c r="M108" i="39"/>
  <c r="D109" i="39"/>
  <c r="E109" i="39"/>
  <c r="F109" i="39"/>
  <c r="G109" i="39"/>
  <c r="H109" i="39"/>
  <c r="I109" i="39"/>
  <c r="J109" i="39"/>
  <c r="K109" i="39"/>
  <c r="L109" i="39"/>
  <c r="M109" i="39"/>
  <c r="D110" i="39"/>
  <c r="E110" i="39"/>
  <c r="F110" i="39"/>
  <c r="H110" i="39"/>
  <c r="I110" i="39"/>
  <c r="L110" i="39"/>
  <c r="M110" i="39"/>
  <c r="D111" i="39"/>
  <c r="E111" i="39"/>
  <c r="L111" i="39"/>
  <c r="M111" i="39"/>
  <c r="D112" i="39"/>
  <c r="E112" i="39"/>
  <c r="L112" i="39"/>
  <c r="M112" i="39"/>
  <c r="D113" i="39"/>
  <c r="E113" i="39"/>
  <c r="L113" i="39"/>
  <c r="M113" i="39"/>
  <c r="D114" i="39"/>
  <c r="E114" i="39"/>
  <c r="L114" i="39"/>
  <c r="M114" i="39"/>
  <c r="D115" i="39"/>
  <c r="E115" i="39"/>
  <c r="L115" i="39"/>
  <c r="M115" i="39"/>
  <c r="D116" i="39"/>
  <c r="E116" i="39"/>
  <c r="L116" i="39"/>
  <c r="M11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84" i="39"/>
  <c r="A85" i="39"/>
  <c r="A86" i="39"/>
  <c r="A87" i="39"/>
  <c r="A88" i="39"/>
  <c r="A89" i="39"/>
  <c r="A90" i="39"/>
  <c r="A91" i="39"/>
  <c r="A92" i="39"/>
  <c r="A93" i="39"/>
  <c r="A94" i="39"/>
  <c r="A95" i="39"/>
  <c r="A96" i="39"/>
  <c r="A97" i="39"/>
  <c r="A98" i="39"/>
  <c r="A99" i="39"/>
  <c r="A100" i="39"/>
  <c r="A101" i="39"/>
  <c r="A102" i="39"/>
  <c r="A103" i="39"/>
  <c r="A104" i="39"/>
  <c r="A105" i="39"/>
  <c r="A106" i="39"/>
  <c r="A107" i="39"/>
  <c r="A108" i="39"/>
  <c r="A109" i="39"/>
  <c r="A110" i="39"/>
  <c r="A111" i="39"/>
  <c r="A112" i="39"/>
  <c r="A113" i="39"/>
  <c r="A114" i="39"/>
  <c r="A115" i="39"/>
  <c r="H9" i="38"/>
  <c r="I9" i="38"/>
  <c r="H14" i="38"/>
  <c r="I14" i="38"/>
  <c r="H21" i="38"/>
  <c r="H16" i="38"/>
  <c r="I21" i="38"/>
  <c r="I16" i="38"/>
  <c r="H23" i="38"/>
  <c r="I23" i="38"/>
  <c r="H24" i="38"/>
  <c r="I24" i="38"/>
  <c r="H25" i="38"/>
  <c r="I25" i="38"/>
  <c r="B26" i="38"/>
  <c r="C26" i="38"/>
  <c r="H26" i="38"/>
  <c r="I26" i="38"/>
  <c r="B27" i="38"/>
  <c r="C27" i="38"/>
  <c r="D27" i="38"/>
  <c r="E27" i="38"/>
  <c r="F27" i="38"/>
  <c r="G27" i="38"/>
  <c r="H27" i="38"/>
  <c r="I27" i="38"/>
  <c r="B28" i="38"/>
  <c r="C28" i="38"/>
  <c r="D28" i="38"/>
  <c r="E28" i="38"/>
  <c r="F28" i="38"/>
  <c r="G28" i="38"/>
  <c r="H28" i="38"/>
  <c r="I28" i="38"/>
  <c r="B29" i="38"/>
  <c r="C29" i="38"/>
  <c r="D29" i="38"/>
  <c r="E29" i="38"/>
  <c r="F29" i="38"/>
  <c r="G29" i="38"/>
  <c r="H29" i="38"/>
  <c r="I29" i="38"/>
  <c r="B30" i="38"/>
  <c r="C30" i="38"/>
  <c r="D30" i="38"/>
  <c r="E30" i="38"/>
  <c r="F30" i="38"/>
  <c r="G30" i="38"/>
  <c r="H30" i="38"/>
  <c r="I30" i="38"/>
  <c r="B31" i="38"/>
  <c r="C31" i="38"/>
  <c r="D31" i="38"/>
  <c r="E31" i="38"/>
  <c r="F31" i="38"/>
  <c r="G31" i="38"/>
  <c r="H31" i="38"/>
  <c r="I31" i="38"/>
  <c r="B32" i="38"/>
  <c r="C32" i="38"/>
  <c r="D32" i="38"/>
  <c r="E32" i="38"/>
  <c r="F32" i="38"/>
  <c r="G32" i="38"/>
  <c r="H32" i="38"/>
  <c r="I32" i="38"/>
  <c r="B33" i="38"/>
  <c r="C33" i="38"/>
  <c r="D33" i="38"/>
  <c r="E33" i="38"/>
  <c r="F33" i="38"/>
  <c r="G33" i="38"/>
  <c r="H33" i="38"/>
  <c r="I33" i="38"/>
  <c r="B34" i="38"/>
  <c r="C34" i="38"/>
  <c r="D34" i="38"/>
  <c r="E34" i="38"/>
  <c r="F34" i="38"/>
  <c r="G34" i="38"/>
  <c r="H34" i="38"/>
  <c r="I34" i="38"/>
  <c r="B35" i="38"/>
  <c r="C35" i="38"/>
  <c r="D35" i="38"/>
  <c r="E35" i="38"/>
  <c r="F35" i="38"/>
  <c r="G35" i="38"/>
  <c r="H35" i="38"/>
  <c r="I35" i="38"/>
  <c r="B36" i="38"/>
  <c r="C36" i="38"/>
  <c r="D36" i="38"/>
  <c r="E36" i="38"/>
  <c r="F36" i="38"/>
  <c r="G36" i="38"/>
  <c r="H36" i="38"/>
  <c r="I36" i="38"/>
  <c r="B37" i="38"/>
  <c r="C37" i="38"/>
  <c r="D37" i="38"/>
  <c r="E37" i="38"/>
  <c r="H37" i="38"/>
  <c r="I37" i="38"/>
  <c r="B38" i="38"/>
  <c r="C38" i="38"/>
  <c r="D38" i="38"/>
  <c r="E38" i="38"/>
  <c r="H38" i="38"/>
  <c r="I38" i="38"/>
  <c r="B39" i="38"/>
  <c r="C39" i="38"/>
  <c r="D39" i="38"/>
  <c r="E39" i="38"/>
  <c r="F39" i="38"/>
  <c r="G39" i="38"/>
  <c r="H39" i="38"/>
  <c r="I39" i="38"/>
  <c r="O60" i="38"/>
  <c r="O39" i="38"/>
  <c r="N87" i="38"/>
  <c r="O87" i="38"/>
  <c r="N39" i="38"/>
  <c r="B40" i="38"/>
  <c r="C40" i="38"/>
  <c r="D40" i="38"/>
  <c r="E40" i="38"/>
  <c r="F40" i="38"/>
  <c r="G40" i="38"/>
  <c r="H40" i="38"/>
  <c r="I40" i="38"/>
  <c r="O40" i="38"/>
  <c r="N40" i="38"/>
  <c r="B41" i="38"/>
  <c r="C41" i="38"/>
  <c r="D41" i="38"/>
  <c r="E41" i="38"/>
  <c r="F41" i="38"/>
  <c r="G41" i="38"/>
  <c r="H41" i="38"/>
  <c r="I41" i="38"/>
  <c r="O41" i="38"/>
  <c r="N41" i="38"/>
  <c r="B42" i="38"/>
  <c r="C42" i="38"/>
  <c r="D42" i="38"/>
  <c r="E42" i="38"/>
  <c r="F42" i="38"/>
  <c r="G42" i="38"/>
  <c r="H42" i="38"/>
  <c r="I42" i="38"/>
  <c r="B43" i="38"/>
  <c r="C43" i="38"/>
  <c r="D43" i="38"/>
  <c r="E43" i="38"/>
  <c r="F43" i="38"/>
  <c r="G43" i="38"/>
  <c r="H43" i="38"/>
  <c r="I43" i="38"/>
  <c r="B44" i="38"/>
  <c r="C44" i="38"/>
  <c r="D44" i="38"/>
  <c r="E44" i="38"/>
  <c r="F44" i="38"/>
  <c r="G44" i="38"/>
  <c r="H44" i="38"/>
  <c r="I44" i="38"/>
  <c r="B45" i="38"/>
  <c r="C45" i="38"/>
  <c r="D45" i="38"/>
  <c r="E45" i="38"/>
  <c r="F45" i="38"/>
  <c r="G45" i="38"/>
  <c r="H45" i="38"/>
  <c r="I45" i="38"/>
  <c r="B46" i="38"/>
  <c r="C46" i="38"/>
  <c r="D46" i="38"/>
  <c r="E46" i="38"/>
  <c r="F46" i="38"/>
  <c r="G46" i="38"/>
  <c r="H46" i="38"/>
  <c r="I46" i="38"/>
  <c r="O46" i="38"/>
  <c r="N46" i="38"/>
  <c r="B47" i="38"/>
  <c r="C47" i="38"/>
  <c r="D47" i="38"/>
  <c r="E47" i="38"/>
  <c r="H47" i="38"/>
  <c r="I47" i="38"/>
  <c r="O47" i="38"/>
  <c r="N47" i="38"/>
  <c r="B48" i="38"/>
  <c r="C48" i="38"/>
  <c r="D48" i="38"/>
  <c r="E48" i="38"/>
  <c r="H48" i="38"/>
  <c r="I48" i="38"/>
  <c r="O48" i="38"/>
  <c r="N48" i="38"/>
  <c r="B49" i="38"/>
  <c r="C49" i="38"/>
  <c r="D49" i="38"/>
  <c r="E49" i="38"/>
  <c r="H49" i="38"/>
  <c r="I49" i="38"/>
  <c r="O49" i="38"/>
  <c r="N49" i="38"/>
  <c r="B50" i="38"/>
  <c r="C50" i="38"/>
  <c r="D50" i="38"/>
  <c r="E50" i="38"/>
  <c r="H50" i="38"/>
  <c r="I50" i="38"/>
  <c r="O50" i="38"/>
  <c r="N50" i="38"/>
  <c r="B51" i="38"/>
  <c r="C51" i="38"/>
  <c r="D51" i="38"/>
  <c r="E51" i="38"/>
  <c r="F51" i="38"/>
  <c r="G51" i="38"/>
  <c r="H51" i="38"/>
  <c r="I51" i="38"/>
  <c r="O51" i="38"/>
  <c r="N51" i="38"/>
  <c r="B52" i="38"/>
  <c r="C52" i="38"/>
  <c r="D52" i="38"/>
  <c r="E52" i="38"/>
  <c r="F52" i="38"/>
  <c r="G52" i="38"/>
  <c r="H52" i="38"/>
  <c r="I52" i="38"/>
  <c r="O52" i="38"/>
  <c r="N52" i="38"/>
  <c r="B53" i="38"/>
  <c r="C53" i="38"/>
  <c r="D53" i="38"/>
  <c r="E53" i="38"/>
  <c r="F53" i="38"/>
  <c r="G53" i="38"/>
  <c r="H53" i="38"/>
  <c r="I53" i="38"/>
  <c r="O53" i="38"/>
  <c r="N53" i="38"/>
  <c r="B54" i="38"/>
  <c r="C54" i="38"/>
  <c r="D54" i="38"/>
  <c r="E54" i="38"/>
  <c r="F54" i="38"/>
  <c r="G54" i="38"/>
  <c r="H54" i="38"/>
  <c r="I54" i="38"/>
  <c r="O54" i="38"/>
  <c r="N54" i="38"/>
  <c r="B55" i="38"/>
  <c r="C55" i="38"/>
  <c r="D55" i="38"/>
  <c r="E55" i="38"/>
  <c r="F55" i="38"/>
  <c r="G55" i="38"/>
  <c r="H55" i="38"/>
  <c r="I55" i="38"/>
  <c r="O55" i="38"/>
  <c r="N55" i="38"/>
  <c r="B56" i="38"/>
  <c r="C56" i="38"/>
  <c r="D56" i="38"/>
  <c r="E56" i="38"/>
  <c r="F56" i="38"/>
  <c r="G56" i="38"/>
  <c r="H56" i="38"/>
  <c r="I56" i="38"/>
  <c r="O56" i="38"/>
  <c r="N56" i="38"/>
  <c r="B57" i="38"/>
  <c r="C57" i="38"/>
  <c r="D57" i="38"/>
  <c r="E57" i="38"/>
  <c r="F57" i="38"/>
  <c r="G57" i="38"/>
  <c r="H57" i="38"/>
  <c r="I57" i="38"/>
  <c r="O57" i="38"/>
  <c r="N57" i="38"/>
  <c r="B58" i="38"/>
  <c r="C58" i="38"/>
  <c r="D58" i="38"/>
  <c r="E58" i="38"/>
  <c r="F58" i="38"/>
  <c r="G58" i="38"/>
  <c r="H58" i="38"/>
  <c r="I58" i="38"/>
  <c r="O58" i="38"/>
  <c r="N58" i="38"/>
  <c r="B59" i="38"/>
  <c r="C59" i="38"/>
  <c r="D59" i="38"/>
  <c r="E59" i="38"/>
  <c r="F59" i="38"/>
  <c r="G59" i="38"/>
  <c r="H59" i="38"/>
  <c r="I59" i="38"/>
  <c r="O59" i="38"/>
  <c r="N59" i="38"/>
  <c r="B60" i="38"/>
  <c r="C60" i="38"/>
  <c r="D60" i="38"/>
  <c r="E60" i="38"/>
  <c r="F60" i="38"/>
  <c r="G60" i="38"/>
  <c r="H60" i="38"/>
  <c r="I60" i="38"/>
  <c r="N60" i="38"/>
  <c r="B61" i="38"/>
  <c r="C61" i="38"/>
  <c r="D61" i="38"/>
  <c r="E61" i="38"/>
  <c r="F61" i="38"/>
  <c r="G61" i="38"/>
  <c r="H61" i="38"/>
  <c r="I61" i="38"/>
  <c r="O61" i="38"/>
  <c r="N61" i="38"/>
  <c r="B62" i="38"/>
  <c r="C62" i="38"/>
  <c r="D62" i="38"/>
  <c r="E62" i="38"/>
  <c r="F62" i="38"/>
  <c r="G62" i="38"/>
  <c r="H62" i="38"/>
  <c r="I62" i="38"/>
  <c r="B63" i="38"/>
  <c r="C63" i="38"/>
  <c r="D63" i="38"/>
  <c r="E63" i="38"/>
  <c r="F63" i="38"/>
  <c r="G63" i="38"/>
  <c r="H63" i="38"/>
  <c r="I63" i="38"/>
  <c r="O63" i="38"/>
  <c r="N63" i="38"/>
  <c r="B64" i="38"/>
  <c r="C64" i="38"/>
  <c r="D64" i="38"/>
  <c r="E64" i="38"/>
  <c r="F64" i="38"/>
  <c r="G64" i="38"/>
  <c r="H64" i="38"/>
  <c r="I64" i="38"/>
  <c r="O64" i="38"/>
  <c r="N64" i="38"/>
  <c r="B65" i="38"/>
  <c r="C65" i="38"/>
  <c r="D65" i="38"/>
  <c r="E65" i="38"/>
  <c r="F65" i="38"/>
  <c r="G65" i="38"/>
  <c r="H65" i="38"/>
  <c r="I65" i="38"/>
  <c r="O65" i="38"/>
  <c r="N65" i="38"/>
  <c r="B66" i="38"/>
  <c r="C66" i="38"/>
  <c r="D66" i="38"/>
  <c r="E66" i="38"/>
  <c r="F66" i="38"/>
  <c r="G66" i="38"/>
  <c r="H66" i="38"/>
  <c r="I66" i="38"/>
  <c r="B67" i="38"/>
  <c r="C67" i="38"/>
  <c r="D67" i="38"/>
  <c r="E67" i="38"/>
  <c r="H67" i="38"/>
  <c r="I67" i="38"/>
  <c r="O67" i="38"/>
  <c r="N67" i="38"/>
  <c r="B68" i="38"/>
  <c r="C68" i="38"/>
  <c r="D68" i="38"/>
  <c r="E68" i="38"/>
  <c r="F68" i="38"/>
  <c r="G68" i="38"/>
  <c r="H68" i="38"/>
  <c r="I68" i="38"/>
  <c r="B69" i="38"/>
  <c r="C69" i="38"/>
  <c r="D69" i="38"/>
  <c r="E69" i="38"/>
  <c r="F69" i="38"/>
  <c r="H69" i="38"/>
  <c r="I69" i="38"/>
  <c r="B70" i="38"/>
  <c r="C70" i="38"/>
  <c r="D70" i="38"/>
  <c r="E70" i="38"/>
  <c r="F70" i="38"/>
  <c r="G70" i="38"/>
  <c r="H70" i="38"/>
  <c r="I70" i="38"/>
  <c r="B71" i="38"/>
  <c r="C71" i="38"/>
  <c r="D71" i="38"/>
  <c r="E71" i="38"/>
  <c r="F71" i="38"/>
  <c r="G71" i="38"/>
  <c r="H71" i="38"/>
  <c r="I71" i="38"/>
  <c r="B72" i="38"/>
  <c r="C72" i="38"/>
  <c r="D72" i="38"/>
  <c r="E72" i="38"/>
  <c r="F72" i="38"/>
  <c r="G72" i="38"/>
  <c r="H72" i="38"/>
  <c r="I72" i="38"/>
  <c r="B73" i="38"/>
  <c r="C73" i="38"/>
  <c r="D73" i="38"/>
  <c r="E73" i="38"/>
  <c r="F73" i="38"/>
  <c r="G73" i="38"/>
  <c r="H73" i="38"/>
  <c r="B74" i="38"/>
  <c r="C74" i="38"/>
  <c r="D74" i="38"/>
  <c r="E74" i="38"/>
  <c r="F74" i="38"/>
  <c r="G74" i="38"/>
  <c r="H74" i="38"/>
  <c r="B75" i="38"/>
  <c r="C75" i="38"/>
  <c r="D75" i="38"/>
  <c r="E75" i="38"/>
  <c r="F75" i="38"/>
  <c r="G75" i="38"/>
  <c r="B76" i="38"/>
  <c r="C76" i="38"/>
  <c r="D76" i="38"/>
  <c r="E76" i="38"/>
  <c r="F76" i="38"/>
  <c r="G76" i="38"/>
  <c r="H76" i="38"/>
  <c r="B77" i="38"/>
  <c r="C77" i="38"/>
  <c r="D77" i="38"/>
  <c r="E77" i="38"/>
  <c r="F77" i="38"/>
  <c r="G77" i="38"/>
  <c r="H77" i="38"/>
  <c r="I77" i="38"/>
  <c r="O77" i="38"/>
  <c r="N77" i="38"/>
  <c r="B78" i="38"/>
  <c r="C78" i="38"/>
  <c r="D78" i="38"/>
  <c r="E78" i="38"/>
  <c r="F78" i="38"/>
  <c r="G78" i="38"/>
  <c r="H78" i="38"/>
  <c r="I78" i="38"/>
  <c r="B79" i="38"/>
  <c r="C79" i="38"/>
  <c r="D79" i="38"/>
  <c r="E79" i="38"/>
  <c r="F79" i="38"/>
  <c r="G79" i="38"/>
  <c r="B80" i="38"/>
  <c r="C80" i="38"/>
  <c r="D80" i="38"/>
  <c r="E80" i="38"/>
  <c r="F80" i="38"/>
  <c r="G80" i="38"/>
  <c r="H80" i="38"/>
  <c r="I80" i="38"/>
  <c r="J80" i="38"/>
  <c r="K80" i="38"/>
  <c r="B81" i="38"/>
  <c r="C81" i="38"/>
  <c r="D81" i="38"/>
  <c r="E81" i="38"/>
  <c r="F81" i="38"/>
  <c r="G81" i="38"/>
  <c r="H81" i="38"/>
  <c r="I81" i="38"/>
  <c r="J81" i="38"/>
  <c r="K81" i="38"/>
  <c r="B82" i="38"/>
  <c r="C82" i="38"/>
  <c r="D82" i="38"/>
  <c r="E82" i="38"/>
  <c r="F82" i="38"/>
  <c r="G82" i="38"/>
  <c r="H82" i="38"/>
  <c r="J82" i="38"/>
  <c r="K82" i="38"/>
  <c r="B83" i="38"/>
  <c r="C83" i="38"/>
  <c r="D83" i="38"/>
  <c r="E83" i="38"/>
  <c r="F83" i="38"/>
  <c r="G83" i="38"/>
  <c r="H83" i="38"/>
  <c r="I83" i="38"/>
  <c r="J83" i="38"/>
  <c r="K83" i="38"/>
  <c r="B84" i="38"/>
  <c r="C84" i="38"/>
  <c r="D84" i="38"/>
  <c r="E84" i="38"/>
  <c r="F84" i="38"/>
  <c r="G84" i="38"/>
  <c r="H84" i="38"/>
  <c r="I84" i="38"/>
  <c r="J84" i="38"/>
  <c r="K84" i="38"/>
  <c r="B85" i="38"/>
  <c r="C85" i="38"/>
  <c r="D85" i="38"/>
  <c r="E85" i="38"/>
  <c r="F85" i="38"/>
  <c r="G85" i="38"/>
  <c r="H85" i="38"/>
  <c r="I85" i="38"/>
  <c r="J85" i="38"/>
  <c r="K85" i="38"/>
  <c r="B86" i="38"/>
  <c r="C86" i="38"/>
  <c r="D86" i="38"/>
  <c r="E86" i="38"/>
  <c r="F86" i="38"/>
  <c r="G86" i="38"/>
  <c r="H86" i="38"/>
  <c r="I86" i="38"/>
  <c r="J86" i="38"/>
  <c r="K86" i="38"/>
  <c r="B87" i="38"/>
  <c r="C87" i="38"/>
  <c r="D87" i="38"/>
  <c r="E87" i="38"/>
  <c r="F87" i="38"/>
  <c r="G87" i="38"/>
  <c r="H87" i="38"/>
  <c r="I87" i="38"/>
  <c r="J87" i="38"/>
  <c r="K87" i="38"/>
  <c r="B88" i="38"/>
  <c r="C88" i="38"/>
  <c r="D88" i="38"/>
  <c r="E88" i="38"/>
  <c r="F88" i="38"/>
  <c r="G88" i="38"/>
  <c r="H88" i="38"/>
  <c r="I88" i="38"/>
  <c r="J88" i="38"/>
  <c r="K88" i="38"/>
  <c r="N88" i="38"/>
  <c r="O88" i="38"/>
  <c r="B89" i="38"/>
  <c r="C89" i="38"/>
  <c r="D89" i="38"/>
  <c r="E89" i="38"/>
  <c r="F89" i="38"/>
  <c r="G89" i="38"/>
  <c r="H89" i="38"/>
  <c r="I89" i="38"/>
  <c r="J89" i="38"/>
  <c r="K89" i="38"/>
  <c r="N89" i="38"/>
  <c r="O89" i="38"/>
  <c r="B90" i="38"/>
  <c r="C90" i="38"/>
  <c r="D90" i="38"/>
  <c r="E90" i="38"/>
  <c r="F90" i="38"/>
  <c r="G90" i="38"/>
  <c r="H90" i="38"/>
  <c r="I90" i="38"/>
  <c r="J90" i="38"/>
  <c r="K90" i="38"/>
  <c r="N90" i="38"/>
  <c r="O90" i="38"/>
  <c r="B91" i="38"/>
  <c r="C91" i="38"/>
  <c r="D91" i="38"/>
  <c r="E91" i="38"/>
  <c r="F91" i="38"/>
  <c r="G91" i="38"/>
  <c r="H91" i="38"/>
  <c r="I91" i="38"/>
  <c r="J91" i="38"/>
  <c r="K91" i="38"/>
  <c r="N91" i="38"/>
  <c r="O91" i="38"/>
  <c r="B92" i="38"/>
  <c r="C92" i="38"/>
  <c r="D92" i="38"/>
  <c r="E92" i="38"/>
  <c r="F92" i="38"/>
  <c r="G92" i="38"/>
  <c r="H92" i="38"/>
  <c r="I92" i="38"/>
  <c r="J92" i="38"/>
  <c r="K92" i="38"/>
  <c r="N92" i="38"/>
  <c r="O92" i="38"/>
  <c r="B93" i="38"/>
  <c r="C93" i="38"/>
  <c r="D93" i="38"/>
  <c r="E93" i="38"/>
  <c r="F93" i="38"/>
  <c r="G93" i="38"/>
  <c r="H93" i="38"/>
  <c r="I93" i="38"/>
  <c r="J93" i="38"/>
  <c r="K93" i="38"/>
  <c r="N93" i="38"/>
  <c r="O93" i="38"/>
  <c r="B94" i="38"/>
  <c r="C94" i="38"/>
  <c r="D94" i="38"/>
  <c r="E94" i="38"/>
  <c r="F94" i="38"/>
  <c r="G94" i="38"/>
  <c r="H94" i="38"/>
  <c r="I94" i="38"/>
  <c r="J94" i="38"/>
  <c r="K94" i="38"/>
  <c r="N94" i="38"/>
  <c r="O94" i="38"/>
  <c r="B95" i="38"/>
  <c r="C95" i="38"/>
  <c r="D95" i="38"/>
  <c r="E95" i="38"/>
  <c r="F95" i="38"/>
  <c r="G95" i="38"/>
  <c r="H95" i="38"/>
  <c r="I95" i="38"/>
  <c r="J95" i="38"/>
  <c r="K95" i="38"/>
  <c r="N95" i="38"/>
  <c r="O95" i="38"/>
  <c r="B96" i="38"/>
  <c r="C96" i="38"/>
  <c r="D96" i="38"/>
  <c r="E96" i="38"/>
  <c r="F96" i="38"/>
  <c r="H96" i="38"/>
  <c r="I96" i="38"/>
  <c r="J96" i="38"/>
  <c r="K96" i="38"/>
  <c r="N96" i="38"/>
  <c r="O96" i="38"/>
  <c r="B97" i="38"/>
  <c r="C97" i="38"/>
  <c r="D97" i="38"/>
  <c r="E97" i="38"/>
  <c r="F97" i="38"/>
  <c r="H97" i="38"/>
  <c r="I97" i="38"/>
  <c r="J97" i="38"/>
  <c r="K97" i="38"/>
  <c r="N97" i="38"/>
  <c r="O97" i="38"/>
  <c r="B98" i="38"/>
  <c r="C98" i="38"/>
  <c r="D98" i="38"/>
  <c r="E98" i="38"/>
  <c r="F98" i="38"/>
  <c r="H98" i="38"/>
  <c r="I98" i="38"/>
  <c r="J98" i="38"/>
  <c r="K98" i="38"/>
  <c r="N98" i="38"/>
  <c r="O98" i="38"/>
  <c r="B99" i="38"/>
  <c r="C99" i="38"/>
  <c r="D99" i="38"/>
  <c r="E99" i="38"/>
  <c r="F99" i="38"/>
  <c r="H99" i="38"/>
  <c r="I99" i="38"/>
  <c r="J99" i="38"/>
  <c r="K99" i="38"/>
  <c r="N99" i="38"/>
  <c r="O99" i="38"/>
  <c r="B100" i="38"/>
  <c r="C100" i="38"/>
  <c r="D100" i="38"/>
  <c r="E100" i="38"/>
  <c r="F100" i="38"/>
  <c r="H100" i="38"/>
  <c r="I100" i="38"/>
  <c r="J100" i="38"/>
  <c r="K100" i="38"/>
  <c r="N100" i="38"/>
  <c r="O100" i="38"/>
  <c r="B101" i="38"/>
  <c r="C101" i="38"/>
  <c r="D101" i="38"/>
  <c r="E101" i="38"/>
  <c r="F101" i="38"/>
  <c r="H101" i="38"/>
  <c r="I101" i="38"/>
  <c r="J101" i="38"/>
  <c r="K101" i="38"/>
  <c r="N101" i="38"/>
  <c r="O101" i="38"/>
  <c r="B102" i="38"/>
  <c r="C102" i="38"/>
  <c r="D102" i="38"/>
  <c r="E102" i="38"/>
  <c r="F102" i="38"/>
  <c r="H102" i="38"/>
  <c r="I102" i="38"/>
  <c r="N102" i="38"/>
  <c r="O102" i="38"/>
  <c r="B103" i="38"/>
  <c r="C103" i="38"/>
  <c r="D103" i="38"/>
  <c r="E103" i="38"/>
  <c r="F103" i="38"/>
  <c r="H103" i="38"/>
  <c r="I103" i="38"/>
  <c r="N103" i="38"/>
  <c r="O103" i="38"/>
  <c r="B104" i="38"/>
  <c r="C104" i="38"/>
  <c r="D104" i="38"/>
  <c r="E104" i="38"/>
  <c r="F104" i="38"/>
  <c r="H104" i="38"/>
  <c r="I104" i="38"/>
  <c r="J104" i="38"/>
  <c r="K104" i="38"/>
  <c r="N104" i="38"/>
  <c r="O104" i="38"/>
  <c r="B105" i="38"/>
  <c r="C105" i="38"/>
  <c r="D105" i="38"/>
  <c r="E105" i="38"/>
  <c r="F105" i="38"/>
  <c r="H105" i="38"/>
  <c r="I105" i="38"/>
  <c r="J105" i="38"/>
  <c r="K105" i="38"/>
  <c r="N105" i="38"/>
  <c r="O105" i="38"/>
  <c r="B106" i="38"/>
  <c r="C106" i="38"/>
  <c r="D106" i="38"/>
  <c r="E106" i="38"/>
  <c r="F106" i="38"/>
  <c r="H106" i="38"/>
  <c r="I106" i="38"/>
  <c r="J106" i="38"/>
  <c r="K106" i="38"/>
  <c r="N106" i="38"/>
  <c r="O106" i="38"/>
  <c r="B107" i="38"/>
  <c r="C107" i="38"/>
  <c r="D107" i="38"/>
  <c r="E107" i="38"/>
  <c r="F107" i="38"/>
  <c r="H107" i="38"/>
  <c r="I107" i="38"/>
  <c r="J107" i="38"/>
  <c r="K107" i="38"/>
  <c r="N107" i="38"/>
  <c r="O107" i="38"/>
  <c r="B108" i="38"/>
  <c r="C108" i="38"/>
  <c r="D108" i="38"/>
  <c r="E108" i="38"/>
  <c r="F108" i="38"/>
  <c r="H108" i="38"/>
  <c r="I108" i="38"/>
  <c r="J108" i="38"/>
  <c r="K108" i="38"/>
  <c r="N108" i="38"/>
  <c r="O108" i="38"/>
  <c r="B109" i="38"/>
  <c r="C109" i="38"/>
  <c r="D109" i="38"/>
  <c r="E109" i="38"/>
  <c r="F109" i="38"/>
  <c r="H109" i="38"/>
  <c r="I109" i="38"/>
  <c r="J109" i="38"/>
  <c r="K109" i="38"/>
  <c r="N109" i="38"/>
  <c r="O109" i="38"/>
  <c r="B110" i="38"/>
  <c r="C110" i="38"/>
  <c r="D110" i="38"/>
  <c r="E110" i="38"/>
  <c r="F110" i="38"/>
  <c r="H110" i="38"/>
  <c r="I110" i="38"/>
  <c r="J110" i="38"/>
  <c r="K110" i="38"/>
  <c r="N110" i="38"/>
  <c r="O110" i="38"/>
  <c r="B111" i="38"/>
  <c r="C111" i="38"/>
  <c r="D111" i="38"/>
  <c r="E111" i="38"/>
  <c r="F111" i="38"/>
  <c r="H111" i="38"/>
  <c r="I111" i="38"/>
  <c r="J111" i="38"/>
  <c r="K111" i="38"/>
  <c r="N111" i="38"/>
  <c r="O111" i="38"/>
  <c r="B112" i="38"/>
  <c r="C112" i="38"/>
  <c r="D112" i="38"/>
  <c r="E112" i="38"/>
  <c r="F112" i="38"/>
  <c r="H112" i="38"/>
  <c r="I112" i="38"/>
  <c r="J112" i="38"/>
  <c r="K112" i="38"/>
  <c r="N112" i="38"/>
  <c r="O112" i="38"/>
  <c r="B113" i="38"/>
  <c r="C113" i="38"/>
  <c r="D113" i="38"/>
  <c r="E113" i="38"/>
  <c r="F113" i="38"/>
  <c r="H113" i="38"/>
  <c r="I113" i="38"/>
  <c r="J113" i="38"/>
  <c r="K113" i="38"/>
  <c r="N113" i="38"/>
  <c r="O113" i="38"/>
  <c r="B114" i="38"/>
  <c r="C114" i="38"/>
  <c r="D114" i="38"/>
  <c r="E114" i="38"/>
  <c r="F114" i="38"/>
  <c r="H114" i="38"/>
  <c r="I114" i="38"/>
  <c r="J114" i="38"/>
  <c r="K114" i="38"/>
  <c r="N114" i="38"/>
  <c r="O114" i="38"/>
  <c r="B115" i="38"/>
  <c r="C115" i="38"/>
  <c r="D115" i="38"/>
  <c r="E115" i="38"/>
  <c r="F115" i="38"/>
  <c r="H115" i="38"/>
  <c r="I115" i="38"/>
  <c r="J115" i="38"/>
  <c r="K115" i="38"/>
  <c r="N115" i="38"/>
  <c r="O115" i="38"/>
  <c r="B116" i="38"/>
  <c r="C116" i="38"/>
  <c r="H116" i="38"/>
  <c r="I116" i="38"/>
  <c r="A7" i="38"/>
  <c r="A8" i="38"/>
  <c r="A9" i="38"/>
  <c r="A10"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89" i="38"/>
  <c r="A90" i="38"/>
  <c r="A91" i="38"/>
  <c r="A92" i="38"/>
  <c r="A93" i="38"/>
  <c r="A94" i="38"/>
  <c r="A95" i="38"/>
  <c r="A96" i="38"/>
  <c r="A97" i="38"/>
  <c r="A98" i="38"/>
  <c r="A99" i="38"/>
  <c r="A100" i="38"/>
  <c r="A101" i="38"/>
  <c r="A102" i="38"/>
  <c r="A103" i="38"/>
  <c r="A104" i="38"/>
  <c r="A105" i="38"/>
  <c r="A106" i="38"/>
  <c r="A107" i="38"/>
  <c r="A108" i="38"/>
  <c r="A109" i="38"/>
  <c r="A110" i="38"/>
  <c r="A111" i="38"/>
  <c r="A112" i="38"/>
  <c r="A113" i="38"/>
  <c r="A114" i="38"/>
  <c r="A115" i="38"/>
  <c r="R44" i="10"/>
  <c r="R43" i="10"/>
  <c r="R42" i="10"/>
  <c r="R41" i="10"/>
  <c r="R40" i="10"/>
  <c r="R39" i="10"/>
  <c r="R38" i="10"/>
  <c r="T141" i="10"/>
  <c r="T140" i="10"/>
  <c r="T139" i="10"/>
  <c r="I116" i="37"/>
  <c r="I115" i="37"/>
  <c r="I114" i="37"/>
  <c r="I113" i="37"/>
  <c r="I112" i="37"/>
  <c r="I111" i="37"/>
  <c r="I110" i="37"/>
  <c r="I109" i="37"/>
  <c r="I108" i="37"/>
  <c r="I107" i="37"/>
  <c r="I106" i="37"/>
  <c r="I105" i="37"/>
  <c r="I104" i="37"/>
  <c r="I103" i="37"/>
  <c r="I102" i="37"/>
  <c r="I101" i="37"/>
  <c r="I100" i="37"/>
  <c r="I99" i="37"/>
  <c r="I98" i="37"/>
  <c r="I97" i="37"/>
  <c r="I96" i="37"/>
  <c r="I95" i="37"/>
  <c r="I94" i="37"/>
  <c r="I93" i="37"/>
  <c r="I92" i="37"/>
  <c r="I91" i="37"/>
  <c r="I90" i="37"/>
  <c r="I89" i="37"/>
  <c r="I88" i="37"/>
  <c r="I87" i="37"/>
  <c r="I86" i="37"/>
  <c r="I85" i="37"/>
  <c r="I84" i="37"/>
  <c r="I83" i="37"/>
  <c r="I82" i="37"/>
  <c r="I81" i="37"/>
  <c r="I80" i="37"/>
  <c r="I79" i="37"/>
  <c r="I78" i="37"/>
  <c r="I77" i="37"/>
  <c r="I76" i="37"/>
  <c r="I75" i="37"/>
  <c r="I74" i="37"/>
  <c r="I73" i="37"/>
  <c r="I72" i="37"/>
  <c r="I71" i="37"/>
  <c r="I70" i="37"/>
  <c r="I69" i="37"/>
  <c r="I68" i="37"/>
  <c r="I67" i="37"/>
  <c r="I66" i="37"/>
  <c r="I65" i="37"/>
  <c r="I64" i="37"/>
  <c r="I63" i="37"/>
  <c r="I62" i="37"/>
  <c r="I61" i="37"/>
  <c r="I60" i="37"/>
  <c r="I59" i="37"/>
  <c r="I58" i="37"/>
  <c r="I57" i="37"/>
  <c r="I56" i="37"/>
  <c r="I55" i="37"/>
  <c r="I54" i="37"/>
  <c r="I53" i="37"/>
  <c r="I52" i="37"/>
  <c r="I51" i="37"/>
  <c r="I50" i="37"/>
  <c r="I49" i="37"/>
  <c r="I48" i="37"/>
  <c r="I47" i="37"/>
  <c r="I46" i="37"/>
  <c r="I45" i="37"/>
  <c r="I44" i="37"/>
  <c r="I43" i="37"/>
  <c r="I42" i="37"/>
  <c r="I41" i="37"/>
  <c r="I40" i="37"/>
  <c r="I39" i="37"/>
  <c r="I38" i="37"/>
  <c r="I37" i="37"/>
  <c r="I36" i="37"/>
  <c r="I35" i="37"/>
  <c r="I34" i="37"/>
  <c r="I33" i="37"/>
  <c r="I32" i="37"/>
  <c r="I31" i="37"/>
  <c r="I30" i="37"/>
  <c r="I29" i="37"/>
  <c r="I28" i="37"/>
  <c r="I27" i="37"/>
  <c r="I26" i="37"/>
  <c r="I25" i="37"/>
  <c r="I24" i="37"/>
  <c r="I23" i="37"/>
  <c r="I22" i="37"/>
  <c r="I21" i="37"/>
  <c r="I20" i="37"/>
  <c r="I19" i="37"/>
  <c r="I16" i="37"/>
  <c r="I17" i="37"/>
  <c r="I18" i="37"/>
  <c r="I22" i="36"/>
  <c r="J22" i="36"/>
  <c r="I9" i="36"/>
  <c r="L116" i="36"/>
  <c r="K116" i="36"/>
  <c r="L115" i="36"/>
  <c r="K115" i="36"/>
  <c r="L114" i="36"/>
  <c r="K114" i="36"/>
  <c r="L113" i="36"/>
  <c r="K113" i="36"/>
  <c r="L112" i="36"/>
  <c r="K112" i="36"/>
  <c r="L111" i="36"/>
  <c r="K111" i="36"/>
  <c r="L110" i="36"/>
  <c r="K110" i="36"/>
  <c r="L109" i="36"/>
  <c r="K109" i="36"/>
  <c r="L108" i="36"/>
  <c r="K108" i="36"/>
  <c r="L107" i="36"/>
  <c r="K107" i="36"/>
  <c r="L106" i="36"/>
  <c r="K106" i="36"/>
  <c r="L105" i="36"/>
  <c r="K105" i="36"/>
  <c r="L104" i="36"/>
  <c r="K104" i="36"/>
  <c r="L103" i="36"/>
  <c r="K103" i="36"/>
  <c r="L102" i="36"/>
  <c r="K102" i="36"/>
  <c r="L101" i="36"/>
  <c r="K101" i="36"/>
  <c r="L100" i="36"/>
  <c r="K100" i="36"/>
  <c r="L99" i="36"/>
  <c r="K99" i="36"/>
  <c r="L98" i="36"/>
  <c r="K98" i="36"/>
  <c r="L97" i="36"/>
  <c r="K97" i="36"/>
  <c r="L96" i="36"/>
  <c r="K96" i="36"/>
  <c r="L95" i="36"/>
  <c r="K95" i="36"/>
  <c r="L94" i="36"/>
  <c r="K94" i="36"/>
  <c r="L93" i="36"/>
  <c r="K93" i="36"/>
  <c r="L92" i="36"/>
  <c r="K92" i="36"/>
  <c r="L91" i="36"/>
  <c r="K91" i="36"/>
  <c r="L90" i="36"/>
  <c r="K90" i="36"/>
  <c r="L89" i="36"/>
  <c r="K89" i="36"/>
  <c r="L88" i="36"/>
  <c r="K88" i="36"/>
  <c r="L87" i="36"/>
  <c r="K87" i="36"/>
  <c r="L86" i="36"/>
  <c r="K86" i="36"/>
  <c r="L85" i="36"/>
  <c r="K85" i="36"/>
  <c r="L84" i="36"/>
  <c r="K84" i="36"/>
  <c r="L83" i="36"/>
  <c r="K83" i="36"/>
  <c r="L82" i="36"/>
  <c r="K82" i="36"/>
  <c r="L81" i="36"/>
  <c r="K81" i="36"/>
  <c r="L80" i="36"/>
  <c r="K80" i="36"/>
  <c r="L79" i="36"/>
  <c r="K79" i="36"/>
  <c r="L78" i="36"/>
  <c r="K78" i="36"/>
  <c r="L77" i="36"/>
  <c r="K77" i="36"/>
  <c r="L76" i="36"/>
  <c r="K76" i="36"/>
  <c r="L75" i="36"/>
  <c r="K75" i="36"/>
  <c r="L74" i="36"/>
  <c r="K74" i="36"/>
  <c r="L73" i="36"/>
  <c r="K73" i="36"/>
  <c r="L72" i="36"/>
  <c r="K72" i="36"/>
  <c r="L71" i="36"/>
  <c r="K71" i="36"/>
  <c r="L70" i="36"/>
  <c r="K70" i="36"/>
  <c r="L69" i="36"/>
  <c r="K69" i="36"/>
  <c r="L68" i="36"/>
  <c r="K68" i="36"/>
  <c r="L67" i="36"/>
  <c r="K67" i="36"/>
  <c r="L66" i="36"/>
  <c r="K66" i="36"/>
  <c r="L65" i="36"/>
  <c r="K65" i="36"/>
  <c r="L64" i="36"/>
  <c r="K64" i="36"/>
  <c r="L63" i="36"/>
  <c r="K63" i="36"/>
  <c r="L62" i="36"/>
  <c r="K62" i="36"/>
  <c r="L61" i="36"/>
  <c r="K61" i="36"/>
  <c r="L60" i="36"/>
  <c r="K60" i="36"/>
  <c r="L59" i="36"/>
  <c r="K59" i="36"/>
  <c r="L58" i="36"/>
  <c r="K58" i="36"/>
  <c r="L57" i="36"/>
  <c r="K57" i="36"/>
  <c r="L56" i="36"/>
  <c r="K56" i="36"/>
  <c r="L55" i="36"/>
  <c r="K55" i="36"/>
  <c r="L54" i="36"/>
  <c r="K54" i="36"/>
  <c r="L53" i="36"/>
  <c r="K53" i="36"/>
  <c r="L51" i="36"/>
  <c r="K51" i="36"/>
  <c r="L50" i="36"/>
  <c r="K50" i="36"/>
  <c r="L49" i="36"/>
  <c r="K49" i="36"/>
  <c r="L48" i="36"/>
  <c r="K48" i="36"/>
  <c r="L47" i="36"/>
  <c r="K47" i="36"/>
  <c r="L46" i="36"/>
  <c r="K46" i="36"/>
  <c r="L45" i="36"/>
  <c r="K45" i="36"/>
  <c r="L44" i="36"/>
  <c r="K44" i="36"/>
  <c r="L43" i="36"/>
  <c r="K43" i="36"/>
  <c r="L42" i="36"/>
  <c r="K42" i="36"/>
  <c r="L41" i="36"/>
  <c r="K41" i="36"/>
  <c r="L40" i="36"/>
  <c r="K40" i="36"/>
  <c r="L39" i="36"/>
  <c r="K39" i="36"/>
  <c r="L38" i="36"/>
  <c r="K38" i="36"/>
  <c r="L37" i="36"/>
  <c r="K37" i="36"/>
  <c r="L36" i="36"/>
  <c r="K36" i="36"/>
  <c r="L35" i="36"/>
  <c r="K35" i="36"/>
  <c r="L34" i="36"/>
  <c r="K34" i="36"/>
  <c r="L33" i="36"/>
  <c r="K33" i="36"/>
  <c r="L32" i="36"/>
  <c r="K32" i="36"/>
  <c r="L31" i="36"/>
  <c r="K31" i="36"/>
  <c r="L30" i="36"/>
  <c r="K30" i="36"/>
  <c r="L29" i="36"/>
  <c r="K29" i="36"/>
  <c r="L28" i="36"/>
  <c r="K28" i="36"/>
  <c r="L27" i="36"/>
  <c r="K27" i="36"/>
  <c r="L26" i="36"/>
  <c r="K26" i="36"/>
  <c r="L25" i="36"/>
  <c r="K25" i="36"/>
  <c r="L24" i="36"/>
  <c r="K24" i="36"/>
  <c r="L23" i="36"/>
  <c r="K23" i="36"/>
  <c r="L22" i="36"/>
  <c r="K22" i="36"/>
  <c r="L21" i="36"/>
  <c r="K21" i="36"/>
  <c r="L20" i="36"/>
  <c r="K20" i="36"/>
  <c r="L19" i="36"/>
  <c r="K19" i="36"/>
  <c r="L18" i="36"/>
  <c r="K18" i="36"/>
  <c r="L17" i="36"/>
  <c r="K17" i="36"/>
  <c r="L16" i="36"/>
  <c r="K16" i="36"/>
  <c r="L15" i="36"/>
  <c r="K15" i="36"/>
  <c r="L14" i="36"/>
  <c r="K14" i="36"/>
  <c r="L13" i="36"/>
  <c r="K13" i="36"/>
  <c r="L12" i="36"/>
  <c r="K12" i="36"/>
  <c r="L11" i="36"/>
  <c r="K11" i="36"/>
  <c r="L10" i="36"/>
  <c r="K10" i="36"/>
  <c r="L9" i="36"/>
  <c r="K9" i="36"/>
  <c r="L8" i="36"/>
  <c r="K8" i="36"/>
  <c r="L7" i="36"/>
  <c r="K7" i="36"/>
  <c r="L6" i="36"/>
  <c r="K6" i="36"/>
  <c r="J116" i="36"/>
  <c r="I116" i="36"/>
  <c r="J115" i="36"/>
  <c r="I115" i="36"/>
  <c r="J114" i="36"/>
  <c r="I114" i="36"/>
  <c r="J113" i="36"/>
  <c r="I113" i="36"/>
  <c r="J112" i="36"/>
  <c r="I112" i="36"/>
  <c r="J111" i="36"/>
  <c r="I111" i="36"/>
  <c r="J110" i="36"/>
  <c r="I110" i="36"/>
  <c r="J109" i="36"/>
  <c r="I109" i="36"/>
  <c r="J108" i="36"/>
  <c r="I108" i="36"/>
  <c r="J107" i="36"/>
  <c r="I107" i="36"/>
  <c r="J106" i="36"/>
  <c r="I106" i="36"/>
  <c r="J105" i="36"/>
  <c r="I105" i="36"/>
  <c r="J104" i="36"/>
  <c r="I104" i="36"/>
  <c r="J103" i="36"/>
  <c r="I103" i="36"/>
  <c r="J102" i="36"/>
  <c r="I102" i="36"/>
  <c r="J101" i="36"/>
  <c r="I101" i="36"/>
  <c r="J100" i="36"/>
  <c r="I100" i="36"/>
  <c r="J99" i="36"/>
  <c r="I99" i="36"/>
  <c r="J98" i="36"/>
  <c r="I98" i="36"/>
  <c r="J97" i="36"/>
  <c r="I97" i="36"/>
  <c r="J96" i="36"/>
  <c r="I96" i="36"/>
  <c r="J95" i="36"/>
  <c r="I95" i="36"/>
  <c r="J94" i="36"/>
  <c r="I94" i="36"/>
  <c r="J93" i="36"/>
  <c r="I93" i="36"/>
  <c r="J92" i="36"/>
  <c r="I92" i="36"/>
  <c r="J91" i="36"/>
  <c r="I91" i="36"/>
  <c r="J90" i="36"/>
  <c r="I90" i="36"/>
  <c r="J89" i="36"/>
  <c r="I89" i="36"/>
  <c r="J88" i="36"/>
  <c r="I88" i="36"/>
  <c r="J87" i="36"/>
  <c r="I87" i="36"/>
  <c r="J86" i="36"/>
  <c r="I86" i="36"/>
  <c r="J85" i="36"/>
  <c r="I85" i="36"/>
  <c r="J84" i="36"/>
  <c r="I84" i="36"/>
  <c r="J83" i="36"/>
  <c r="I83" i="36"/>
  <c r="J82" i="36"/>
  <c r="I82" i="36"/>
  <c r="J81" i="36"/>
  <c r="I81" i="36"/>
  <c r="J80" i="36"/>
  <c r="I80" i="36"/>
  <c r="J79" i="36"/>
  <c r="I79" i="36"/>
  <c r="J78" i="36"/>
  <c r="I78" i="36"/>
  <c r="J77" i="36"/>
  <c r="I77" i="36"/>
  <c r="J76" i="36"/>
  <c r="I76" i="36"/>
  <c r="J75" i="36"/>
  <c r="I75" i="36"/>
  <c r="J74" i="36"/>
  <c r="I74" i="36"/>
  <c r="J73" i="36"/>
  <c r="I73" i="36"/>
  <c r="J72" i="36"/>
  <c r="I72" i="36"/>
  <c r="J71" i="36"/>
  <c r="I71" i="36"/>
  <c r="J70" i="36"/>
  <c r="I70" i="36"/>
  <c r="J69" i="36"/>
  <c r="I69" i="36"/>
  <c r="J68" i="36"/>
  <c r="I68" i="36"/>
  <c r="J67" i="36"/>
  <c r="I67" i="36"/>
  <c r="J66" i="36"/>
  <c r="I66" i="36"/>
  <c r="J65" i="36"/>
  <c r="I65" i="36"/>
  <c r="J64" i="36"/>
  <c r="I64" i="36"/>
  <c r="J63" i="36"/>
  <c r="I63" i="36"/>
  <c r="J62" i="36"/>
  <c r="I62" i="36"/>
  <c r="J61" i="36"/>
  <c r="I61" i="36"/>
  <c r="J60" i="36"/>
  <c r="I60" i="36"/>
  <c r="J59" i="36"/>
  <c r="I59" i="36"/>
  <c r="J58" i="36"/>
  <c r="I58" i="36"/>
  <c r="J57" i="36"/>
  <c r="I57" i="36"/>
  <c r="J56" i="36"/>
  <c r="I56" i="36"/>
  <c r="J55" i="36"/>
  <c r="I55" i="36"/>
  <c r="J54" i="36"/>
  <c r="I54" i="36"/>
  <c r="J53" i="36"/>
  <c r="I53" i="36"/>
  <c r="J52" i="36"/>
  <c r="I52" i="36"/>
  <c r="J51" i="36"/>
  <c r="I51" i="36"/>
  <c r="J50" i="36"/>
  <c r="I50" i="36"/>
  <c r="J49" i="36"/>
  <c r="I49" i="36"/>
  <c r="J47" i="36"/>
  <c r="I47" i="36"/>
  <c r="J41" i="36"/>
  <c r="I41" i="36"/>
  <c r="J40" i="36"/>
  <c r="I40" i="36"/>
  <c r="J36" i="36"/>
  <c r="I36" i="36"/>
  <c r="J26" i="36"/>
  <c r="I26" i="36"/>
  <c r="J25" i="36"/>
  <c r="I25" i="36"/>
  <c r="J18" i="36"/>
  <c r="I18" i="36"/>
  <c r="J17" i="36"/>
  <c r="I17" i="36"/>
  <c r="J13" i="36"/>
  <c r="I13" i="36"/>
  <c r="J9" i="36"/>
  <c r="G23" i="37"/>
  <c r="B23" i="37"/>
  <c r="G6" i="37"/>
  <c r="E19" i="37"/>
  <c r="E21" i="37"/>
  <c r="E16" i="37"/>
  <c r="C23" i="37"/>
  <c r="D23" i="37"/>
  <c r="C16" i="37"/>
  <c r="D16" i="37"/>
  <c r="F19" i="37"/>
  <c r="F21" i="37"/>
  <c r="F16" i="37"/>
  <c r="G16" i="37"/>
  <c r="H19" i="37"/>
  <c r="H21" i="37"/>
  <c r="H16" i="37"/>
  <c r="G33" i="37"/>
  <c r="J16" i="37"/>
  <c r="H33" i="37"/>
  <c r="K16" i="37"/>
  <c r="E17" i="37"/>
  <c r="C17" i="37"/>
  <c r="D17" i="37"/>
  <c r="F17" i="37"/>
  <c r="G19" i="37"/>
  <c r="G17" i="37"/>
  <c r="H17" i="37"/>
  <c r="J17" i="37"/>
  <c r="K17" i="37"/>
  <c r="E20" i="37"/>
  <c r="E18" i="37"/>
  <c r="C18" i="37"/>
  <c r="D18" i="37"/>
  <c r="F20" i="37"/>
  <c r="F18" i="37"/>
  <c r="G20" i="37"/>
  <c r="G18" i="37"/>
  <c r="H20" i="37"/>
  <c r="H18" i="37"/>
  <c r="J18" i="37"/>
  <c r="K18" i="37"/>
  <c r="C19" i="37"/>
  <c r="D19" i="37"/>
  <c r="J19" i="37"/>
  <c r="K19" i="37"/>
  <c r="C20" i="37"/>
  <c r="D20" i="37"/>
  <c r="J20" i="37"/>
  <c r="K20" i="37"/>
  <c r="C21" i="37"/>
  <c r="D21" i="37"/>
  <c r="G21" i="37"/>
  <c r="J21" i="37"/>
  <c r="K21" i="37"/>
  <c r="B22" i="37"/>
  <c r="E22" i="37"/>
  <c r="C22" i="37"/>
  <c r="D22" i="37"/>
  <c r="F22" i="37"/>
  <c r="G22" i="37"/>
  <c r="H22" i="37"/>
  <c r="J22" i="37"/>
  <c r="K22" i="37"/>
  <c r="E23" i="37"/>
  <c r="F23" i="37"/>
  <c r="H23" i="37"/>
  <c r="J23" i="37"/>
  <c r="K23" i="37"/>
  <c r="B24" i="37"/>
  <c r="C24" i="37"/>
  <c r="D24" i="37"/>
  <c r="E24" i="37"/>
  <c r="F24" i="37"/>
  <c r="G24" i="37"/>
  <c r="H24" i="37"/>
  <c r="J24" i="37"/>
  <c r="K24" i="37"/>
  <c r="B25" i="37"/>
  <c r="C25" i="37"/>
  <c r="D25" i="37"/>
  <c r="E25" i="37"/>
  <c r="F25" i="37"/>
  <c r="G25" i="37"/>
  <c r="H25" i="37"/>
  <c r="J25" i="37"/>
  <c r="K25" i="37"/>
  <c r="C26" i="37"/>
  <c r="D26" i="37"/>
  <c r="E26" i="37"/>
  <c r="F26" i="37"/>
  <c r="G26" i="37"/>
  <c r="H26" i="37"/>
  <c r="J26" i="37"/>
  <c r="K26" i="37"/>
  <c r="C27" i="37"/>
  <c r="D27" i="37"/>
  <c r="E27" i="37"/>
  <c r="F27" i="37"/>
  <c r="G27" i="37"/>
  <c r="H27" i="37"/>
  <c r="J27" i="37"/>
  <c r="K27" i="37"/>
  <c r="C28" i="37"/>
  <c r="D28" i="37"/>
  <c r="E28" i="37"/>
  <c r="F28" i="37"/>
  <c r="G28" i="37"/>
  <c r="H28" i="37"/>
  <c r="J28" i="37"/>
  <c r="K28" i="37"/>
  <c r="C29" i="37"/>
  <c r="D29" i="37"/>
  <c r="E29" i="37"/>
  <c r="F29" i="37"/>
  <c r="G29" i="37"/>
  <c r="H29" i="37"/>
  <c r="J29" i="37"/>
  <c r="K29" i="37"/>
  <c r="C30" i="37"/>
  <c r="D30" i="37"/>
  <c r="E30" i="37"/>
  <c r="F30" i="37"/>
  <c r="G30" i="37"/>
  <c r="H30" i="37"/>
  <c r="J30" i="37"/>
  <c r="K30" i="37"/>
  <c r="C31" i="37"/>
  <c r="D31" i="37"/>
  <c r="E31" i="37"/>
  <c r="F31" i="37"/>
  <c r="G31" i="37"/>
  <c r="H31" i="37"/>
  <c r="J31" i="37"/>
  <c r="K31" i="37"/>
  <c r="C32" i="37"/>
  <c r="D32" i="37"/>
  <c r="E32" i="37"/>
  <c r="F32" i="37"/>
  <c r="G32" i="37"/>
  <c r="H32" i="37"/>
  <c r="J32" i="37"/>
  <c r="K32" i="37"/>
  <c r="C33" i="37"/>
  <c r="D33" i="37"/>
  <c r="E33" i="37"/>
  <c r="F33" i="37"/>
  <c r="C34" i="37"/>
  <c r="D34" i="37"/>
  <c r="E34" i="37"/>
  <c r="F34" i="37"/>
  <c r="G34" i="37"/>
  <c r="H34" i="37"/>
  <c r="C35" i="37"/>
  <c r="D35" i="37"/>
  <c r="E35" i="37"/>
  <c r="F35" i="37"/>
  <c r="G35" i="37"/>
  <c r="H35" i="37"/>
  <c r="C36" i="37"/>
  <c r="D36" i="37"/>
  <c r="E36" i="37"/>
  <c r="F36" i="37"/>
  <c r="G36" i="37"/>
  <c r="H36" i="37"/>
  <c r="C37" i="37"/>
  <c r="D37" i="37"/>
  <c r="E37" i="37"/>
  <c r="F37" i="37"/>
  <c r="G37" i="37"/>
  <c r="H37" i="37"/>
  <c r="C38" i="37"/>
  <c r="D38" i="37"/>
  <c r="E38" i="37"/>
  <c r="F38" i="37"/>
  <c r="G38" i="37"/>
  <c r="H38" i="37"/>
  <c r="C39" i="37"/>
  <c r="D39" i="37"/>
  <c r="E39" i="37"/>
  <c r="F39" i="37"/>
  <c r="G39" i="37"/>
  <c r="H39" i="37"/>
  <c r="C40" i="37"/>
  <c r="D40" i="37"/>
  <c r="E40" i="37"/>
  <c r="F40" i="37"/>
  <c r="G40" i="37"/>
  <c r="H40" i="37"/>
  <c r="C41" i="37"/>
  <c r="D41" i="37"/>
  <c r="E41" i="37"/>
  <c r="F41" i="37"/>
  <c r="G41" i="37"/>
  <c r="H41" i="37"/>
  <c r="C42" i="37"/>
  <c r="D42" i="37"/>
  <c r="E42" i="37"/>
  <c r="F42" i="37"/>
  <c r="G42" i="37"/>
  <c r="H42" i="37"/>
  <c r="C43" i="37"/>
  <c r="D43" i="37"/>
  <c r="E43" i="37"/>
  <c r="F43" i="37"/>
  <c r="G43" i="37"/>
  <c r="H43" i="37"/>
  <c r="C44" i="37"/>
  <c r="D44" i="37"/>
  <c r="E44" i="37"/>
  <c r="F44" i="37"/>
  <c r="G44" i="37"/>
  <c r="H44" i="37"/>
  <c r="C45" i="37"/>
  <c r="D45" i="37"/>
  <c r="E45" i="37"/>
  <c r="F45" i="37"/>
  <c r="G45" i="37"/>
  <c r="H45" i="37"/>
  <c r="C46" i="37"/>
  <c r="D46" i="37"/>
  <c r="E46" i="37"/>
  <c r="F46" i="37"/>
  <c r="G46" i="37"/>
  <c r="H46" i="37"/>
  <c r="C47" i="37"/>
  <c r="D47" i="37"/>
  <c r="E47" i="37"/>
  <c r="F47" i="37"/>
  <c r="G47" i="37"/>
  <c r="H47" i="37"/>
  <c r="C48" i="37"/>
  <c r="D48" i="37"/>
  <c r="E48" i="37"/>
  <c r="F48" i="37"/>
  <c r="G48" i="37"/>
  <c r="H48" i="37"/>
  <c r="C49" i="37"/>
  <c r="D49" i="37"/>
  <c r="E49" i="37"/>
  <c r="F49" i="37"/>
  <c r="G49" i="37"/>
  <c r="H49" i="37"/>
  <c r="C50" i="37"/>
  <c r="D50" i="37"/>
  <c r="E50" i="37"/>
  <c r="F50" i="37"/>
  <c r="G50" i="37"/>
  <c r="H50" i="37"/>
  <c r="C51" i="37"/>
  <c r="D51" i="37"/>
  <c r="E51" i="37"/>
  <c r="F51" i="37"/>
  <c r="G51" i="37"/>
  <c r="H51" i="37"/>
  <c r="C52" i="37"/>
  <c r="D52" i="37"/>
  <c r="E52" i="37"/>
  <c r="F52" i="37"/>
  <c r="G52" i="37"/>
  <c r="H52" i="37"/>
  <c r="C53" i="37"/>
  <c r="D53" i="37"/>
  <c r="E53" i="37"/>
  <c r="F53" i="37"/>
  <c r="G53" i="37"/>
  <c r="H53" i="37"/>
  <c r="C54" i="37"/>
  <c r="D54" i="37"/>
  <c r="E54" i="37"/>
  <c r="F54" i="37"/>
  <c r="G54" i="37"/>
  <c r="H54" i="37"/>
  <c r="C55" i="37"/>
  <c r="D55" i="37"/>
  <c r="E55" i="37"/>
  <c r="F55" i="37"/>
  <c r="G55" i="37"/>
  <c r="H55" i="37"/>
  <c r="C56" i="37"/>
  <c r="D56" i="37"/>
  <c r="E56" i="37"/>
  <c r="F56" i="37"/>
  <c r="G56" i="37"/>
  <c r="H56" i="37"/>
  <c r="C57" i="37"/>
  <c r="D57" i="37"/>
  <c r="E57" i="37"/>
  <c r="F57" i="37"/>
  <c r="G57" i="37"/>
  <c r="H57" i="37"/>
  <c r="C58" i="37"/>
  <c r="D58" i="37"/>
  <c r="E58" i="37"/>
  <c r="F58" i="37"/>
  <c r="G58" i="37"/>
  <c r="H58" i="37"/>
  <c r="C59" i="37"/>
  <c r="D59" i="37"/>
  <c r="E59" i="37"/>
  <c r="F59" i="37"/>
  <c r="G59" i="37"/>
  <c r="H59" i="37"/>
  <c r="C60" i="37"/>
  <c r="D60" i="37"/>
  <c r="E60" i="37"/>
  <c r="F60" i="37"/>
  <c r="G60" i="37"/>
  <c r="H60" i="37"/>
  <c r="C61" i="37"/>
  <c r="D61" i="37"/>
  <c r="E61" i="37"/>
  <c r="F61" i="37"/>
  <c r="G61" i="37"/>
  <c r="H61" i="37"/>
  <c r="C62" i="37"/>
  <c r="D62" i="37"/>
  <c r="E62" i="37"/>
  <c r="F62" i="37"/>
  <c r="G62" i="37"/>
  <c r="H62" i="37"/>
  <c r="C63" i="37"/>
  <c r="D63" i="37"/>
  <c r="E63" i="37"/>
  <c r="F63" i="37"/>
  <c r="G63" i="37"/>
  <c r="H63" i="37"/>
  <c r="C64" i="37"/>
  <c r="D64" i="37"/>
  <c r="E64" i="37"/>
  <c r="F64" i="37"/>
  <c r="G64" i="37"/>
  <c r="H64" i="37"/>
  <c r="C65" i="37"/>
  <c r="D65" i="37"/>
  <c r="E65" i="37"/>
  <c r="F65" i="37"/>
  <c r="G65" i="37"/>
  <c r="H65" i="37"/>
  <c r="C66" i="37"/>
  <c r="D66" i="37"/>
  <c r="E66" i="37"/>
  <c r="F66" i="37"/>
  <c r="G66" i="37"/>
  <c r="H66" i="37"/>
  <c r="C67" i="37"/>
  <c r="D67" i="37"/>
  <c r="E67" i="37"/>
  <c r="F67" i="37"/>
  <c r="G67" i="37"/>
  <c r="H67" i="37"/>
  <c r="C68" i="37"/>
  <c r="D68" i="37"/>
  <c r="E68" i="37"/>
  <c r="F68" i="37"/>
  <c r="G68" i="37"/>
  <c r="H68" i="37"/>
  <c r="C69" i="37"/>
  <c r="D69" i="37"/>
  <c r="E69" i="37"/>
  <c r="F69" i="37"/>
  <c r="G69" i="37"/>
  <c r="H69" i="37"/>
  <c r="C70" i="37"/>
  <c r="D70" i="37"/>
  <c r="E70" i="37"/>
  <c r="F70" i="37"/>
  <c r="G70" i="37"/>
  <c r="H70" i="37"/>
  <c r="C71" i="37"/>
  <c r="D71" i="37"/>
  <c r="E71" i="37"/>
  <c r="F71" i="37"/>
  <c r="G71" i="37"/>
  <c r="H71" i="37"/>
  <c r="C72" i="37"/>
  <c r="D72" i="37"/>
  <c r="E72" i="37"/>
  <c r="F72" i="37"/>
  <c r="G72" i="37"/>
  <c r="H72" i="37"/>
  <c r="C73" i="37"/>
  <c r="D73" i="37"/>
  <c r="E73" i="37"/>
  <c r="F73" i="37"/>
  <c r="G73" i="37"/>
  <c r="H73" i="37"/>
  <c r="C74" i="37"/>
  <c r="D74" i="37"/>
  <c r="E74" i="37"/>
  <c r="F74" i="37"/>
  <c r="G74" i="37"/>
  <c r="H74" i="37"/>
  <c r="C75" i="37"/>
  <c r="D75" i="37"/>
  <c r="E75" i="37"/>
  <c r="F75" i="37"/>
  <c r="G75" i="37"/>
  <c r="H75" i="37"/>
  <c r="C76" i="37"/>
  <c r="D76" i="37"/>
  <c r="E76" i="37"/>
  <c r="F76" i="37"/>
  <c r="G76" i="37"/>
  <c r="H76" i="37"/>
  <c r="C77" i="37"/>
  <c r="D77" i="37"/>
  <c r="E77" i="37"/>
  <c r="F77" i="37"/>
  <c r="G77" i="37"/>
  <c r="H77" i="37"/>
  <c r="C78" i="37"/>
  <c r="D78" i="37"/>
  <c r="E78" i="37"/>
  <c r="F78" i="37"/>
  <c r="G78" i="37"/>
  <c r="H78" i="37"/>
  <c r="C79" i="37"/>
  <c r="D79" i="37"/>
  <c r="E79" i="37"/>
  <c r="F79" i="37"/>
  <c r="G79" i="37"/>
  <c r="H79" i="37"/>
  <c r="C80" i="37"/>
  <c r="D80" i="37"/>
  <c r="E80" i="37"/>
  <c r="F80" i="37"/>
  <c r="G80" i="37"/>
  <c r="H80" i="37"/>
  <c r="C81" i="37"/>
  <c r="D81" i="37"/>
  <c r="E81" i="37"/>
  <c r="F81" i="37"/>
  <c r="G81" i="37"/>
  <c r="H81" i="37"/>
  <c r="C82" i="37"/>
  <c r="D82" i="37"/>
  <c r="E82" i="37"/>
  <c r="F82" i="37"/>
  <c r="G82" i="37"/>
  <c r="H82" i="37"/>
  <c r="C83" i="37"/>
  <c r="D83" i="37"/>
  <c r="E83" i="37"/>
  <c r="F83" i="37"/>
  <c r="G83" i="37"/>
  <c r="H83" i="37"/>
  <c r="C84" i="37"/>
  <c r="D84" i="37"/>
  <c r="E84" i="37"/>
  <c r="F84" i="37"/>
  <c r="G84" i="37"/>
  <c r="H84" i="37"/>
  <c r="C85" i="37"/>
  <c r="D85" i="37"/>
  <c r="E85" i="37"/>
  <c r="F85" i="37"/>
  <c r="G85" i="37"/>
  <c r="H85" i="37"/>
  <c r="C86" i="37"/>
  <c r="D86" i="37"/>
  <c r="E86" i="37"/>
  <c r="F86" i="37"/>
  <c r="G86" i="37"/>
  <c r="H86" i="37"/>
  <c r="C87" i="37"/>
  <c r="D87" i="37"/>
  <c r="E87" i="37"/>
  <c r="F87" i="37"/>
  <c r="G87" i="37"/>
  <c r="H87" i="37"/>
  <c r="C88" i="37"/>
  <c r="D88" i="37"/>
  <c r="E88" i="37"/>
  <c r="F88" i="37"/>
  <c r="G88" i="37"/>
  <c r="H88" i="37"/>
  <c r="C89" i="37"/>
  <c r="D89" i="37"/>
  <c r="E89" i="37"/>
  <c r="F89" i="37"/>
  <c r="G89" i="37"/>
  <c r="H89" i="37"/>
  <c r="C90" i="37"/>
  <c r="D90" i="37"/>
  <c r="E90" i="37"/>
  <c r="F90" i="37"/>
  <c r="G90" i="37"/>
  <c r="H90" i="37"/>
  <c r="C91" i="37"/>
  <c r="D91" i="37"/>
  <c r="E91" i="37"/>
  <c r="F91" i="37"/>
  <c r="G91" i="37"/>
  <c r="H91" i="37"/>
  <c r="C92" i="37"/>
  <c r="D92" i="37"/>
  <c r="E92" i="37"/>
  <c r="F92" i="37"/>
  <c r="G92" i="37"/>
  <c r="H92" i="37"/>
  <c r="C93" i="37"/>
  <c r="D93" i="37"/>
  <c r="E93" i="37"/>
  <c r="F93" i="37"/>
  <c r="G93" i="37"/>
  <c r="H93" i="37"/>
  <c r="C94" i="37"/>
  <c r="D94" i="37"/>
  <c r="E94" i="37"/>
  <c r="F94" i="37"/>
  <c r="G94" i="37"/>
  <c r="H94" i="37"/>
  <c r="C95" i="37"/>
  <c r="D95" i="37"/>
  <c r="E95" i="37"/>
  <c r="F95" i="37"/>
  <c r="G95" i="37"/>
  <c r="H95" i="37"/>
  <c r="C96" i="37"/>
  <c r="D96" i="37"/>
  <c r="E96" i="37"/>
  <c r="F96" i="37"/>
  <c r="G96" i="37"/>
  <c r="H96" i="37"/>
  <c r="C97" i="37"/>
  <c r="D97" i="37"/>
  <c r="E97" i="37"/>
  <c r="F97" i="37"/>
  <c r="G97" i="37"/>
  <c r="H97" i="37"/>
  <c r="C98" i="37"/>
  <c r="D98" i="37"/>
  <c r="E98" i="37"/>
  <c r="F98" i="37"/>
  <c r="G98" i="37"/>
  <c r="H98" i="37"/>
  <c r="C99" i="37"/>
  <c r="D99" i="37"/>
  <c r="E99" i="37"/>
  <c r="F99" i="37"/>
  <c r="G99" i="37"/>
  <c r="H99" i="37"/>
  <c r="C100" i="37"/>
  <c r="D100" i="37"/>
  <c r="E100" i="37"/>
  <c r="F100" i="37"/>
  <c r="G100" i="37"/>
  <c r="H100" i="37"/>
  <c r="C101" i="37"/>
  <c r="D101" i="37"/>
  <c r="E101" i="37"/>
  <c r="F101" i="37"/>
  <c r="G101" i="37"/>
  <c r="H101" i="37"/>
  <c r="C102" i="37"/>
  <c r="D102" i="37"/>
  <c r="E102" i="37"/>
  <c r="F102" i="37"/>
  <c r="G102" i="37"/>
  <c r="H102" i="37"/>
  <c r="C103" i="37"/>
  <c r="D103" i="37"/>
  <c r="E103" i="37"/>
  <c r="F103" i="37"/>
  <c r="G103" i="37"/>
  <c r="H103" i="37"/>
  <c r="C104" i="37"/>
  <c r="D104" i="37"/>
  <c r="E104" i="37"/>
  <c r="F104" i="37"/>
  <c r="G104" i="37"/>
  <c r="H104" i="37"/>
  <c r="C105" i="37"/>
  <c r="D105" i="37"/>
  <c r="E105" i="37"/>
  <c r="F105" i="37"/>
  <c r="G105" i="37"/>
  <c r="H105" i="37"/>
  <c r="C106" i="37"/>
  <c r="D106" i="37"/>
  <c r="E106" i="37"/>
  <c r="F106" i="37"/>
  <c r="G106" i="37"/>
  <c r="H106" i="37"/>
  <c r="C107" i="37"/>
  <c r="D107" i="37"/>
  <c r="E107" i="37"/>
  <c r="F107" i="37"/>
  <c r="G107" i="37"/>
  <c r="H107" i="37"/>
  <c r="C108" i="37"/>
  <c r="D108" i="37"/>
  <c r="E108" i="37"/>
  <c r="F108" i="37"/>
  <c r="G108" i="37"/>
  <c r="H108" i="37"/>
  <c r="C109" i="37"/>
  <c r="D109" i="37"/>
  <c r="E109" i="37"/>
  <c r="F109" i="37"/>
  <c r="G109" i="37"/>
  <c r="H109" i="37"/>
  <c r="C110" i="37"/>
  <c r="D110" i="37"/>
  <c r="E110" i="37"/>
  <c r="F110" i="37"/>
  <c r="G110" i="37"/>
  <c r="H110" i="37"/>
  <c r="C111" i="37"/>
  <c r="D111" i="37"/>
  <c r="E111" i="37"/>
  <c r="F111" i="37"/>
  <c r="G111" i="37"/>
  <c r="H111" i="37"/>
  <c r="C112" i="37"/>
  <c r="D112" i="37"/>
  <c r="E112" i="37"/>
  <c r="F112" i="37"/>
  <c r="G112" i="37"/>
  <c r="H112" i="37"/>
  <c r="C113" i="37"/>
  <c r="D113" i="37"/>
  <c r="E113" i="37"/>
  <c r="F113" i="37"/>
  <c r="G113" i="37"/>
  <c r="H113" i="37"/>
  <c r="C114" i="37"/>
  <c r="D114" i="37"/>
  <c r="E114" i="37"/>
  <c r="F114" i="37"/>
  <c r="G114" i="37"/>
  <c r="H114" i="37"/>
  <c r="C115" i="37"/>
  <c r="D115" i="37"/>
  <c r="E115" i="37"/>
  <c r="F115" i="37"/>
  <c r="G115" i="37"/>
  <c r="H115" i="37"/>
  <c r="C116" i="37"/>
  <c r="D116" i="37"/>
  <c r="E116" i="37"/>
  <c r="F116" i="37"/>
  <c r="G116" i="37"/>
  <c r="H11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78" i="37"/>
  <c r="A79" i="37"/>
  <c r="A80" i="37"/>
  <c r="A81" i="37"/>
  <c r="A82" i="37"/>
  <c r="A83" i="37"/>
  <c r="A84" i="37"/>
  <c r="A85" i="37"/>
  <c r="A86" i="37"/>
  <c r="A87" i="37"/>
  <c r="A88" i="37"/>
  <c r="A89" i="37"/>
  <c r="A90" i="37"/>
  <c r="A91" i="37"/>
  <c r="A92" i="37"/>
  <c r="A93" i="37"/>
  <c r="A94" i="37"/>
  <c r="A95" i="37"/>
  <c r="A96" i="37"/>
  <c r="A97" i="37"/>
  <c r="A98" i="37"/>
  <c r="A99" i="37"/>
  <c r="A100" i="37"/>
  <c r="A101" i="37"/>
  <c r="A102" i="37"/>
  <c r="A103" i="37"/>
  <c r="A104" i="37"/>
  <c r="A105" i="37"/>
  <c r="A106" i="37"/>
  <c r="A107" i="37"/>
  <c r="A108" i="37"/>
  <c r="A109" i="37"/>
  <c r="A110" i="37"/>
  <c r="A111" i="37"/>
  <c r="A112" i="37"/>
  <c r="A113" i="37"/>
  <c r="A114" i="37"/>
  <c r="A115" i="37"/>
  <c r="T94" i="10"/>
  <c r="S94" i="10"/>
  <c r="T142" i="10"/>
  <c r="G111" i="36"/>
  <c r="T143" i="10"/>
  <c r="G112" i="36"/>
  <c r="T144" i="10"/>
  <c r="G113" i="36"/>
  <c r="G114" i="36"/>
  <c r="G115" i="36"/>
  <c r="G116" i="36"/>
  <c r="S142" i="10"/>
  <c r="F111" i="36"/>
  <c r="S143" i="10"/>
  <c r="F112" i="36"/>
  <c r="S144" i="10"/>
  <c r="F113" i="36"/>
  <c r="F114" i="36"/>
  <c r="F115" i="36"/>
  <c r="F116" i="36"/>
  <c r="G110" i="36"/>
  <c r="S141" i="10"/>
  <c r="F110" i="36"/>
  <c r="G109" i="36"/>
  <c r="S140" i="10"/>
  <c r="F109" i="36"/>
  <c r="G108" i="36"/>
  <c r="S139" i="10"/>
  <c r="F108" i="36"/>
  <c r="T138" i="10"/>
  <c r="G107" i="36"/>
  <c r="S138" i="10"/>
  <c r="F107" i="36"/>
  <c r="T135" i="10"/>
  <c r="G104" i="36"/>
  <c r="S135" i="10"/>
  <c r="F104" i="36"/>
  <c r="T132" i="10"/>
  <c r="G101" i="36"/>
  <c r="S132" i="10"/>
  <c r="F101" i="36"/>
  <c r="T129" i="10"/>
  <c r="G98" i="36"/>
  <c r="S129" i="10"/>
  <c r="F98" i="36"/>
  <c r="T126" i="10"/>
  <c r="G95" i="36"/>
  <c r="S126" i="10"/>
  <c r="F95" i="36"/>
  <c r="T123" i="10"/>
  <c r="G92" i="36"/>
  <c r="S123" i="10"/>
  <c r="F92" i="36"/>
  <c r="T120" i="10"/>
  <c r="G89" i="36"/>
  <c r="S120" i="10"/>
  <c r="F89" i="36"/>
  <c r="T117" i="10"/>
  <c r="G86" i="36"/>
  <c r="S117" i="10"/>
  <c r="F86" i="36"/>
  <c r="T114" i="10"/>
  <c r="G83" i="36"/>
  <c r="S114" i="10"/>
  <c r="F83" i="36"/>
  <c r="T111" i="10"/>
  <c r="G80" i="36"/>
  <c r="S111" i="10"/>
  <c r="F80" i="36"/>
  <c r="T108" i="10"/>
  <c r="G77" i="36"/>
  <c r="S108" i="10"/>
  <c r="F77" i="36"/>
  <c r="T105" i="10"/>
  <c r="G74" i="36"/>
  <c r="S105" i="10"/>
  <c r="F74" i="36"/>
  <c r="T102" i="10"/>
  <c r="G71" i="36"/>
  <c r="S102" i="10"/>
  <c r="F71" i="36"/>
  <c r="T98" i="10"/>
  <c r="G67" i="36"/>
  <c r="S98" i="10"/>
  <c r="F67" i="36"/>
  <c r="G63" i="36"/>
  <c r="F63" i="36"/>
  <c r="T87" i="10"/>
  <c r="G56" i="36"/>
  <c r="S87" i="10"/>
  <c r="F56" i="36"/>
  <c r="T75" i="10"/>
  <c r="G44" i="36"/>
  <c r="S75" i="10"/>
  <c r="F44" i="36"/>
  <c r="T74" i="10"/>
  <c r="G43" i="36"/>
  <c r="S74" i="10"/>
  <c r="F43" i="36"/>
  <c r="T73" i="10"/>
  <c r="G42" i="36"/>
  <c r="S73" i="10"/>
  <c r="F42" i="36"/>
  <c r="T72" i="10"/>
  <c r="G41" i="36"/>
  <c r="S72" i="10"/>
  <c r="F41" i="36"/>
  <c r="T71" i="10"/>
  <c r="G40" i="36"/>
  <c r="S71" i="10"/>
  <c r="F40" i="36"/>
  <c r="T70" i="10"/>
  <c r="G39" i="36"/>
  <c r="S70" i="10"/>
  <c r="F39" i="36"/>
  <c r="T69" i="10"/>
  <c r="G38" i="36"/>
  <c r="S69" i="10"/>
  <c r="F38" i="36"/>
  <c r="T66" i="10"/>
  <c r="G35" i="36"/>
  <c r="S66" i="10"/>
  <c r="F35" i="36"/>
  <c r="T65" i="10"/>
  <c r="G34" i="36"/>
  <c r="S65" i="10"/>
  <c r="F34" i="36"/>
  <c r="T64" i="10"/>
  <c r="G33" i="36"/>
  <c r="S64" i="10"/>
  <c r="F33" i="36"/>
  <c r="T63" i="10"/>
  <c r="G32" i="36"/>
  <c r="S63" i="10"/>
  <c r="F32" i="36"/>
  <c r="T62" i="10"/>
  <c r="G31" i="36"/>
  <c r="S62" i="10"/>
  <c r="F31" i="36"/>
  <c r="T56" i="10"/>
  <c r="G25" i="36"/>
  <c r="S56" i="10"/>
  <c r="F25" i="36"/>
  <c r="T55" i="10"/>
  <c r="G24" i="36"/>
  <c r="S55" i="10"/>
  <c r="F24" i="36"/>
  <c r="T54" i="10"/>
  <c r="G23" i="36"/>
  <c r="S54" i="10"/>
  <c r="F23" i="36"/>
  <c r="T53" i="10"/>
  <c r="G22" i="36"/>
  <c r="S53" i="10"/>
  <c r="F22" i="36"/>
  <c r="T52" i="10"/>
  <c r="G21" i="36"/>
  <c r="S52" i="10"/>
  <c r="F21" i="36"/>
  <c r="T51" i="10"/>
  <c r="G20" i="36"/>
  <c r="S51" i="10"/>
  <c r="F20" i="36"/>
  <c r="T50" i="10"/>
  <c r="G19" i="36"/>
  <c r="S50" i="10"/>
  <c r="F19" i="36"/>
  <c r="T49" i="10"/>
  <c r="G18" i="36"/>
  <c r="S49" i="10"/>
  <c r="F18" i="36"/>
  <c r="T48" i="10"/>
  <c r="G17" i="36"/>
  <c r="S48" i="10"/>
  <c r="F17" i="36"/>
  <c r="T47" i="10"/>
  <c r="G16" i="36"/>
  <c r="S47" i="10"/>
  <c r="F16" i="36"/>
  <c r="T46" i="10"/>
  <c r="G15" i="36"/>
  <c r="S46" i="10"/>
  <c r="F15" i="36"/>
  <c r="T45" i="10"/>
  <c r="G14" i="36"/>
  <c r="S45" i="10"/>
  <c r="F14" i="36"/>
  <c r="T44" i="10"/>
  <c r="G13" i="36"/>
  <c r="S44" i="10"/>
  <c r="F13" i="36"/>
  <c r="T43" i="10"/>
  <c r="G12" i="36"/>
  <c r="S43" i="10"/>
  <c r="F12" i="36"/>
  <c r="T42" i="10"/>
  <c r="G11" i="36"/>
  <c r="S42" i="10"/>
  <c r="F11" i="36"/>
  <c r="T41" i="10"/>
  <c r="G10" i="36"/>
  <c r="S41" i="10"/>
  <c r="F10" i="36"/>
  <c r="T40" i="10"/>
  <c r="G9" i="36"/>
  <c r="S40" i="10"/>
  <c r="F9" i="36"/>
  <c r="T39" i="10"/>
  <c r="G8" i="36"/>
  <c r="S39" i="10"/>
  <c r="F8" i="36"/>
  <c r="T38" i="10"/>
  <c r="G7" i="36"/>
  <c r="S38" i="10"/>
  <c r="F7" i="36"/>
  <c r="T37" i="10"/>
  <c r="G6" i="36"/>
  <c r="S37" i="10"/>
  <c r="F6" i="36"/>
  <c r="E144" i="10"/>
  <c r="D113" i="41"/>
  <c r="E145" i="10"/>
  <c r="D114" i="41"/>
  <c r="E146" i="10"/>
  <c r="D115" i="41"/>
  <c r="D116" i="41"/>
  <c r="D112" i="41"/>
  <c r="D111" i="41"/>
  <c r="D110" i="41"/>
  <c r="D109" i="41"/>
  <c r="D108" i="41"/>
  <c r="D107" i="41"/>
  <c r="D106" i="41"/>
  <c r="D105" i="41"/>
  <c r="D104" i="41"/>
  <c r="D103" i="41"/>
  <c r="D102" i="41"/>
  <c r="D101" i="41"/>
  <c r="D100" i="41"/>
  <c r="D99" i="41"/>
  <c r="D98" i="41"/>
  <c r="D97" i="41"/>
  <c r="D96" i="41"/>
  <c r="D95" i="41"/>
  <c r="D94" i="41"/>
  <c r="D93" i="41"/>
  <c r="D92" i="41"/>
  <c r="D91" i="41"/>
  <c r="D90" i="41"/>
  <c r="D89" i="41"/>
  <c r="D88" i="41"/>
  <c r="D87" i="41"/>
  <c r="D86" i="41"/>
  <c r="D85" i="41"/>
  <c r="D84" i="41"/>
  <c r="D83" i="41"/>
  <c r="D82" i="41"/>
  <c r="D81" i="41"/>
  <c r="D80" i="41"/>
  <c r="D79" i="41"/>
  <c r="D78" i="41"/>
  <c r="D77" i="41"/>
  <c r="D76" i="41"/>
  <c r="D75" i="41"/>
  <c r="D74" i="41"/>
  <c r="D73" i="41"/>
  <c r="D72" i="41"/>
  <c r="D71" i="41"/>
  <c r="D70" i="41"/>
  <c r="D69" i="41"/>
  <c r="D68" i="41"/>
  <c r="D67" i="41"/>
  <c r="D66" i="41"/>
  <c r="D65" i="41"/>
  <c r="D64" i="41"/>
  <c r="D63" i="41"/>
  <c r="D62" i="41"/>
  <c r="D61" i="41"/>
  <c r="D60" i="41"/>
  <c r="D59" i="41"/>
  <c r="D58" i="41"/>
  <c r="D57" i="41"/>
  <c r="D56" i="41"/>
  <c r="D55" i="41"/>
  <c r="D54" i="41"/>
  <c r="D53" i="41"/>
  <c r="D52" i="41"/>
  <c r="D51" i="41"/>
  <c r="D50" i="41"/>
  <c r="D49" i="41"/>
  <c r="D48" i="41"/>
  <c r="D47" i="41"/>
  <c r="D46" i="41"/>
  <c r="D45" i="41"/>
  <c r="D44" i="41"/>
  <c r="D43" i="41"/>
  <c r="D42" i="41"/>
  <c r="D41" i="41"/>
  <c r="D40" i="41"/>
  <c r="D39" i="41"/>
  <c r="D38" i="41"/>
  <c r="D37" i="41"/>
  <c r="D36" i="41"/>
  <c r="D35" i="41"/>
  <c r="D34" i="41"/>
  <c r="D33" i="41"/>
  <c r="D32" i="41"/>
  <c r="D31" i="41"/>
  <c r="D30" i="41"/>
  <c r="D29" i="41"/>
  <c r="D28" i="41"/>
  <c r="D27" i="41"/>
  <c r="D26" i="41"/>
  <c r="D25" i="41"/>
  <c r="D24" i="41"/>
  <c r="D23" i="41"/>
  <c r="D22" i="41"/>
  <c r="D21" i="41"/>
  <c r="D16" i="41"/>
  <c r="D19" i="41"/>
  <c r="D20" i="41"/>
  <c r="D17" i="41"/>
  <c r="D18" i="41"/>
  <c r="AJ50" i="10"/>
  <c r="AJ48" i="10"/>
  <c r="AJ47" i="10"/>
  <c r="AJ46" i="10"/>
  <c r="AJ45" i="10"/>
  <c r="AJ49" i="10"/>
  <c r="D18" i="36"/>
  <c r="D17" i="36"/>
  <c r="D16" i="36"/>
  <c r="D15" i="36"/>
  <c r="D14" i="36"/>
  <c r="AJ144" i="10"/>
  <c r="D113" i="36"/>
  <c r="AJ143" i="10"/>
  <c r="AJ146" i="10"/>
  <c r="AJ145" i="10"/>
  <c r="D114" i="36"/>
  <c r="D115" i="36"/>
  <c r="D116" i="36"/>
  <c r="D112" i="36"/>
  <c r="AJ142" i="10"/>
  <c r="D111" i="36"/>
  <c r="AJ141" i="10"/>
  <c r="D110" i="36"/>
  <c r="AJ140" i="10"/>
  <c r="D109" i="36"/>
  <c r="AJ139" i="10"/>
  <c r="D108" i="36"/>
  <c r="AJ138" i="10"/>
  <c r="D107" i="36"/>
  <c r="AJ137" i="10"/>
  <c r="D106" i="36"/>
  <c r="AJ136" i="10"/>
  <c r="D105" i="36"/>
  <c r="AJ135" i="10"/>
  <c r="D104" i="36"/>
  <c r="AJ134" i="10"/>
  <c r="D103" i="36"/>
  <c r="AJ133" i="10"/>
  <c r="D102" i="36"/>
  <c r="AJ132" i="10"/>
  <c r="D101" i="36"/>
  <c r="AJ131" i="10"/>
  <c r="D100" i="36"/>
  <c r="AJ130" i="10"/>
  <c r="D99" i="36"/>
  <c r="AJ123" i="10"/>
  <c r="AI129" i="10"/>
  <c r="AI123" i="10"/>
  <c r="AI130" i="10"/>
  <c r="AJ129" i="10"/>
  <c r="D98" i="36"/>
  <c r="AI128" i="10"/>
  <c r="AJ128" i="10"/>
  <c r="D97" i="36"/>
  <c r="AI127" i="10"/>
  <c r="AJ127" i="10"/>
  <c r="D96" i="36"/>
  <c r="AI126" i="10"/>
  <c r="AJ126" i="10"/>
  <c r="D95" i="36"/>
  <c r="AI125" i="10"/>
  <c r="AJ125" i="10"/>
  <c r="D94" i="36"/>
  <c r="AI124" i="10"/>
  <c r="AJ124" i="10"/>
  <c r="D93" i="36"/>
  <c r="D92" i="36"/>
  <c r="AJ122" i="10"/>
  <c r="D91" i="36"/>
  <c r="AJ121" i="10"/>
  <c r="D90" i="36"/>
  <c r="AJ120" i="10"/>
  <c r="D89" i="36"/>
  <c r="AJ119" i="10"/>
  <c r="D88" i="36"/>
  <c r="AJ118" i="10"/>
  <c r="D87" i="36"/>
  <c r="AJ116" i="10"/>
  <c r="D85" i="36"/>
  <c r="AJ115" i="10"/>
  <c r="D84" i="36"/>
  <c r="AJ114" i="10"/>
  <c r="D83" i="36"/>
  <c r="AJ113" i="10"/>
  <c r="D82" i="36"/>
  <c r="AJ112" i="10"/>
  <c r="D81" i="36"/>
  <c r="AJ111" i="10"/>
  <c r="D80" i="36"/>
  <c r="AJ110" i="10"/>
  <c r="D79" i="36"/>
  <c r="AJ109" i="10"/>
  <c r="D78" i="36"/>
  <c r="AJ108" i="10"/>
  <c r="D77" i="36"/>
  <c r="AJ107" i="10"/>
  <c r="D76" i="36"/>
  <c r="AJ106" i="10"/>
  <c r="D75" i="36"/>
  <c r="AJ105" i="10"/>
  <c r="D74" i="36"/>
  <c r="AJ104" i="10"/>
  <c r="D73" i="36"/>
  <c r="AJ103" i="10"/>
  <c r="D72" i="36"/>
  <c r="AJ102" i="10"/>
  <c r="D71" i="36"/>
  <c r="AJ101" i="10"/>
  <c r="D70" i="36"/>
  <c r="AJ100" i="10"/>
  <c r="D69" i="36"/>
  <c r="AJ99" i="10"/>
  <c r="D68" i="36"/>
  <c r="AJ97" i="10"/>
  <c r="D66" i="36"/>
  <c r="AJ96" i="10"/>
  <c r="D65" i="36"/>
  <c r="AJ95" i="10"/>
  <c r="D64" i="36"/>
  <c r="AJ94" i="10"/>
  <c r="D63" i="36"/>
  <c r="AJ93" i="10"/>
  <c r="D62" i="36"/>
  <c r="AJ92" i="10"/>
  <c r="D61" i="36"/>
  <c r="AJ91" i="10"/>
  <c r="D60" i="36"/>
  <c r="AJ90" i="10"/>
  <c r="D59" i="36"/>
  <c r="AJ89" i="10"/>
  <c r="D58" i="36"/>
  <c r="AJ88" i="10"/>
  <c r="D57" i="36"/>
  <c r="AJ86" i="10"/>
  <c r="D55" i="36"/>
  <c r="AJ85" i="10"/>
  <c r="D54" i="36"/>
  <c r="AJ84" i="10"/>
  <c r="D53" i="36"/>
  <c r="AJ83" i="10"/>
  <c r="D52" i="36"/>
  <c r="AJ82" i="10"/>
  <c r="D51" i="36"/>
  <c r="AJ81" i="10"/>
  <c r="D50" i="36"/>
  <c r="AJ80" i="10"/>
  <c r="D49" i="36"/>
  <c r="AJ79" i="10"/>
  <c r="D48" i="36"/>
  <c r="AJ78" i="10"/>
  <c r="D47" i="36"/>
  <c r="AJ77" i="10"/>
  <c r="D46" i="36"/>
  <c r="AJ76" i="10"/>
  <c r="D45" i="36"/>
  <c r="AJ75" i="10"/>
  <c r="D44" i="36"/>
  <c r="AJ74" i="10"/>
  <c r="D43" i="36"/>
  <c r="AJ73" i="10"/>
  <c r="D42" i="36"/>
  <c r="AJ72" i="10"/>
  <c r="D41" i="36"/>
  <c r="AJ71" i="10"/>
  <c r="D40" i="36"/>
  <c r="AJ70" i="10"/>
  <c r="D39" i="36"/>
  <c r="AJ69" i="10"/>
  <c r="D38" i="36"/>
  <c r="AJ68" i="10"/>
  <c r="D37" i="36"/>
  <c r="AJ67" i="10"/>
  <c r="D36" i="36"/>
  <c r="AJ66" i="10"/>
  <c r="D35" i="36"/>
  <c r="AJ65" i="10"/>
  <c r="D34" i="36"/>
  <c r="AJ64" i="10"/>
  <c r="D33" i="36"/>
  <c r="AJ63" i="10"/>
  <c r="D32" i="36"/>
  <c r="AJ62" i="10"/>
  <c r="D31" i="36"/>
  <c r="AJ61" i="10"/>
  <c r="D30" i="36"/>
  <c r="AJ60" i="10"/>
  <c r="D29" i="36"/>
  <c r="AJ59" i="10"/>
  <c r="D28" i="36"/>
  <c r="AJ58" i="10"/>
  <c r="D27" i="36"/>
  <c r="AJ57" i="10"/>
  <c r="D26" i="36"/>
  <c r="AJ56" i="10"/>
  <c r="D25" i="36"/>
  <c r="AJ55" i="10"/>
  <c r="D24" i="36"/>
  <c r="AJ54" i="10"/>
  <c r="D23" i="36"/>
  <c r="AJ53" i="10"/>
  <c r="D22" i="36"/>
  <c r="AJ52" i="10"/>
  <c r="D21" i="36"/>
  <c r="AJ51" i="10"/>
  <c r="D20" i="36"/>
  <c r="D19" i="36"/>
  <c r="D6" i="36"/>
  <c r="AI56" i="10"/>
  <c r="AI50" i="10"/>
  <c r="AI45" i="10"/>
  <c r="C14" i="36"/>
  <c r="AI46" i="10"/>
  <c r="C15" i="36"/>
  <c r="AI47" i="10"/>
  <c r="C16" i="36"/>
  <c r="AI48" i="10"/>
  <c r="C17" i="36"/>
  <c r="AI49" i="10"/>
  <c r="C18" i="36"/>
  <c r="C19" i="36"/>
  <c r="C6" i="36"/>
  <c r="AI86" i="10"/>
  <c r="C55" i="36"/>
  <c r="AI97" i="10"/>
  <c r="C66" i="36"/>
  <c r="AI116" i="10"/>
  <c r="C85" i="36"/>
  <c r="AI53" i="10"/>
  <c r="AI52" i="10"/>
  <c r="AI51" i="10"/>
  <c r="AI54" i="10"/>
  <c r="AI73" i="10"/>
  <c r="AI72" i="10"/>
  <c r="AI71" i="10"/>
  <c r="AI70" i="10"/>
  <c r="AI69" i="10"/>
  <c r="AI68" i="10"/>
  <c r="AI67" i="10"/>
  <c r="AI66" i="10"/>
  <c r="AI65" i="10"/>
  <c r="AI64" i="10"/>
  <c r="AI63" i="10"/>
  <c r="AI62" i="10"/>
  <c r="AI61" i="10"/>
  <c r="AI60" i="10"/>
  <c r="AI59" i="10"/>
  <c r="AI58" i="10"/>
  <c r="AI57" i="10"/>
  <c r="AI74" i="10"/>
  <c r="AI85" i="10"/>
  <c r="AI84" i="10"/>
  <c r="AI83" i="10"/>
  <c r="AI82" i="10"/>
  <c r="AI81" i="10"/>
  <c r="AI80" i="10"/>
  <c r="AI79" i="10"/>
  <c r="AI78" i="10"/>
  <c r="AI77" i="10"/>
  <c r="AI76" i="10"/>
  <c r="AI75" i="10"/>
  <c r="AI55" i="10"/>
  <c r="AI146" i="10"/>
  <c r="C115" i="36"/>
  <c r="AI144" i="10"/>
  <c r="C113" i="36"/>
  <c r="AI143" i="10"/>
  <c r="AI145" i="10"/>
  <c r="C114" i="36"/>
  <c r="C116" i="36"/>
  <c r="AI122" i="10"/>
  <c r="AI121" i="10"/>
  <c r="AI120" i="10"/>
  <c r="AI119" i="10"/>
  <c r="AI118" i="10"/>
  <c r="AI115" i="10"/>
  <c r="AI114" i="10"/>
  <c r="AI113" i="10"/>
  <c r="AI112" i="10"/>
  <c r="AI111" i="10"/>
  <c r="AI110" i="10"/>
  <c r="AI109" i="10"/>
  <c r="AI108" i="10"/>
  <c r="AI107" i="10"/>
  <c r="AI106" i="10"/>
  <c r="AI105" i="10"/>
  <c r="AI104" i="10"/>
  <c r="AI103" i="10"/>
  <c r="AI102" i="10"/>
  <c r="AI101" i="10"/>
  <c r="AI100" i="10"/>
  <c r="AI99" i="10"/>
  <c r="AI96" i="10"/>
  <c r="AI95" i="10"/>
  <c r="AI94" i="10"/>
  <c r="AI93" i="10"/>
  <c r="AI92" i="10"/>
  <c r="AI91" i="10"/>
  <c r="AI90" i="10"/>
  <c r="AI89" i="10"/>
  <c r="AI88" i="10"/>
  <c r="AI142" i="10"/>
  <c r="AI141" i="10"/>
  <c r="AI140" i="10"/>
  <c r="AI139" i="10"/>
  <c r="AI138" i="10"/>
  <c r="AI137" i="10"/>
  <c r="AI136" i="10"/>
  <c r="AI135" i="10"/>
  <c r="AI134" i="10"/>
  <c r="AI133" i="10"/>
  <c r="AI132" i="10"/>
  <c r="AI131" i="10"/>
  <c r="C112" i="36"/>
  <c r="C111" i="36"/>
  <c r="C110" i="36"/>
  <c r="C109" i="36"/>
  <c r="C108" i="36"/>
  <c r="C107" i="36"/>
  <c r="C106" i="36"/>
  <c r="C105" i="36"/>
  <c r="C104" i="36"/>
  <c r="C103" i="36"/>
  <c r="C102" i="36"/>
  <c r="C101" i="36"/>
  <c r="C100" i="36"/>
  <c r="C99" i="36"/>
  <c r="C98" i="36"/>
  <c r="C97" i="36"/>
  <c r="C96" i="36"/>
  <c r="C95" i="36"/>
  <c r="C94" i="36"/>
  <c r="C93" i="36"/>
  <c r="C92" i="36"/>
  <c r="C91" i="36"/>
  <c r="C90" i="36"/>
  <c r="C89" i="36"/>
  <c r="C88" i="36"/>
  <c r="C87" i="36"/>
  <c r="C84" i="36"/>
  <c r="C83" i="36"/>
  <c r="C82" i="36"/>
  <c r="C81" i="36"/>
  <c r="C80" i="36"/>
  <c r="C79" i="36"/>
  <c r="C78" i="36"/>
  <c r="C77" i="36"/>
  <c r="C76" i="36"/>
  <c r="C75" i="36"/>
  <c r="C74" i="36"/>
  <c r="C73" i="36"/>
  <c r="C72" i="36"/>
  <c r="C71" i="36"/>
  <c r="C70" i="36"/>
  <c r="C69" i="36"/>
  <c r="C68" i="36"/>
  <c r="C65" i="36"/>
  <c r="C64" i="36"/>
  <c r="C63" i="36"/>
  <c r="C62" i="36"/>
  <c r="C61" i="36"/>
  <c r="C60" i="36"/>
  <c r="C59" i="36"/>
  <c r="C58" i="36"/>
  <c r="C57"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E7" i="36"/>
  <c r="E8" i="36"/>
  <c r="E9" i="36"/>
  <c r="E10" i="36"/>
  <c r="E11" i="36"/>
  <c r="E12" i="36"/>
  <c r="E13"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86" i="36"/>
  <c r="A87" i="36"/>
  <c r="A88" i="36"/>
  <c r="A89" i="36"/>
  <c r="A90" i="36"/>
  <c r="A91" i="36"/>
  <c r="A92" i="36"/>
  <c r="A93" i="36"/>
  <c r="A94" i="36"/>
  <c r="A95" i="36"/>
  <c r="A96" i="36"/>
  <c r="A97" i="36"/>
  <c r="A98" i="36"/>
  <c r="A99" i="36"/>
  <c r="A100" i="36"/>
  <c r="A101" i="36"/>
  <c r="A102" i="36"/>
  <c r="A103" i="36"/>
  <c r="A104" i="36"/>
  <c r="A105" i="36"/>
  <c r="A106" i="36"/>
  <c r="A107" i="36"/>
  <c r="A108" i="36"/>
  <c r="A109" i="36"/>
  <c r="A110" i="36"/>
  <c r="A111" i="36"/>
  <c r="A112" i="36"/>
  <c r="A113" i="36"/>
  <c r="A114" i="36"/>
  <c r="A115" i="36"/>
  <c r="P28" i="10"/>
  <c r="Q28" i="10"/>
  <c r="P29" i="10"/>
  <c r="Q29" i="10"/>
  <c r="P30" i="10"/>
  <c r="Q30" i="10"/>
  <c r="P31" i="10"/>
  <c r="Q31" i="10"/>
  <c r="P32" i="10"/>
  <c r="Q32" i="10"/>
  <c r="P33" i="10"/>
  <c r="Q33" i="10"/>
  <c r="P34" i="10"/>
  <c r="Q34" i="10"/>
  <c r="P35" i="10"/>
  <c r="Q35" i="10"/>
  <c r="P36" i="10"/>
  <c r="Q36" i="10"/>
  <c r="P37" i="10"/>
  <c r="Q37" i="10"/>
  <c r="P38" i="10"/>
  <c r="Q38" i="10"/>
  <c r="P39" i="10"/>
  <c r="Q39" i="10"/>
  <c r="P40" i="10"/>
  <c r="Q40" i="10"/>
  <c r="BM40" i="10"/>
  <c r="BN40" i="10"/>
  <c r="P41" i="10"/>
  <c r="Q41" i="10"/>
  <c r="F42" i="10"/>
  <c r="G42" i="10"/>
  <c r="P42" i="10"/>
  <c r="Q42" i="10"/>
  <c r="P43" i="10"/>
  <c r="Q43" i="10"/>
  <c r="P44" i="10"/>
  <c r="Q44" i="10"/>
  <c r="BM44" i="10"/>
  <c r="BN44" i="10"/>
  <c r="P45" i="10"/>
  <c r="Q45" i="10"/>
  <c r="P46" i="10"/>
  <c r="Q46" i="10"/>
  <c r="P47" i="10"/>
  <c r="Q47" i="10"/>
  <c r="P48" i="10"/>
  <c r="Q48" i="10"/>
  <c r="BM48" i="10"/>
  <c r="BN48" i="10"/>
  <c r="P49" i="10"/>
  <c r="Q49" i="10"/>
  <c r="BM49" i="10"/>
  <c r="BN49" i="10"/>
  <c r="P50" i="10"/>
  <c r="Q50" i="10"/>
  <c r="P51" i="10"/>
  <c r="Q51" i="10"/>
  <c r="P52" i="10"/>
  <c r="Q52" i="10"/>
  <c r="P53" i="10"/>
  <c r="Q53" i="10"/>
  <c r="BM53" i="10"/>
  <c r="BN53" i="10"/>
  <c r="P54" i="10"/>
  <c r="Q54" i="10"/>
  <c r="AS54" i="10"/>
  <c r="AT54" i="10"/>
  <c r="BD54" i="10"/>
  <c r="P55" i="10"/>
  <c r="Q55" i="10"/>
  <c r="AS55" i="10"/>
  <c r="AT55" i="10"/>
  <c r="BD55" i="10"/>
  <c r="F56" i="10"/>
  <c r="G56" i="10"/>
  <c r="P56" i="10"/>
  <c r="Q56" i="10"/>
  <c r="AS56" i="10"/>
  <c r="AT56" i="10"/>
  <c r="BD56" i="10"/>
  <c r="BM56" i="10"/>
  <c r="BN56" i="10"/>
  <c r="F57" i="10"/>
  <c r="G57" i="10"/>
  <c r="AS57" i="10"/>
  <c r="AT57" i="10"/>
  <c r="BD57" i="10"/>
  <c r="BM57" i="10"/>
  <c r="BN57" i="10"/>
  <c r="F58" i="10"/>
  <c r="G58" i="10"/>
  <c r="AS58" i="10"/>
  <c r="AT58" i="10"/>
  <c r="BD58" i="10"/>
  <c r="F59" i="10"/>
  <c r="G59" i="10"/>
  <c r="AS59" i="10"/>
  <c r="AT59" i="10"/>
  <c r="BD59" i="10"/>
  <c r="F60" i="10"/>
  <c r="G60" i="10"/>
  <c r="AS60" i="10"/>
  <c r="AT60" i="10"/>
  <c r="BD60" i="10"/>
  <c r="F61" i="10"/>
  <c r="G61" i="10"/>
  <c r="AS61" i="10"/>
  <c r="AT61" i="10"/>
  <c r="BD61" i="10"/>
  <c r="F62" i="10"/>
  <c r="G62" i="10"/>
  <c r="AS62" i="10"/>
  <c r="AT62" i="10"/>
  <c r="F63" i="10"/>
  <c r="G63" i="10"/>
  <c r="P63" i="10"/>
  <c r="Q63" i="10"/>
  <c r="AS63" i="10"/>
  <c r="AT63" i="10"/>
  <c r="F64" i="10"/>
  <c r="G64" i="10"/>
  <c r="AS64" i="10"/>
  <c r="AT64" i="10"/>
  <c r="F65" i="10"/>
  <c r="G65" i="10"/>
  <c r="P65" i="10"/>
  <c r="Q65" i="10"/>
  <c r="AS65" i="10"/>
  <c r="AT65" i="10"/>
  <c r="F66" i="10"/>
  <c r="G66" i="10"/>
  <c r="AS66" i="10"/>
  <c r="AT66" i="10"/>
  <c r="F67" i="10"/>
  <c r="G67" i="10"/>
  <c r="AS67" i="10"/>
  <c r="AT67" i="10"/>
  <c r="BM67" i="10"/>
  <c r="BN67" i="10"/>
  <c r="F68" i="10"/>
  <c r="G68" i="10"/>
  <c r="AS68" i="10"/>
  <c r="AT68" i="10"/>
  <c r="F69" i="10"/>
  <c r="G69" i="10"/>
  <c r="P69" i="10"/>
  <c r="Q69" i="10"/>
  <c r="AS69" i="10"/>
  <c r="AT69" i="10"/>
  <c r="F70" i="10"/>
  <c r="G70" i="10"/>
  <c r="AS70" i="10"/>
  <c r="AT70" i="10"/>
  <c r="F71" i="10"/>
  <c r="G71" i="10"/>
  <c r="P71" i="10"/>
  <c r="Q71" i="10"/>
  <c r="AS71" i="10"/>
  <c r="AT71" i="10"/>
  <c r="BM71" i="10"/>
  <c r="BN71" i="10"/>
  <c r="F72" i="10"/>
  <c r="G72" i="10"/>
  <c r="AS72" i="10"/>
  <c r="AT72" i="10"/>
  <c r="BM72" i="10"/>
  <c r="BN72" i="10"/>
  <c r="F73" i="10"/>
  <c r="G73" i="10"/>
  <c r="P73" i="10"/>
  <c r="Q73" i="10"/>
  <c r="AS73" i="10"/>
  <c r="AT73" i="10"/>
  <c r="F74" i="10"/>
  <c r="G74" i="10"/>
  <c r="AS74" i="10"/>
  <c r="AT74" i="10"/>
  <c r="BD74" i="10"/>
  <c r="F75" i="10"/>
  <c r="G75" i="10"/>
  <c r="AS75" i="10"/>
  <c r="AT75" i="10"/>
  <c r="BD75" i="10"/>
  <c r="F76" i="10"/>
  <c r="G76" i="10"/>
  <c r="AS76" i="10"/>
  <c r="AT76" i="10"/>
  <c r="F77" i="10"/>
  <c r="G77" i="10"/>
  <c r="AS77" i="10"/>
  <c r="AT77" i="10"/>
  <c r="F78" i="10"/>
  <c r="G78" i="10"/>
  <c r="AS78" i="10"/>
  <c r="AT78" i="10"/>
  <c r="BM78" i="10"/>
  <c r="BN78" i="10"/>
  <c r="F79" i="10"/>
  <c r="G79" i="10"/>
  <c r="AS79" i="10"/>
  <c r="AT79" i="10"/>
  <c r="F80" i="10"/>
  <c r="G80" i="10"/>
  <c r="AS80" i="10"/>
  <c r="AT80" i="10"/>
  <c r="BM80" i="10"/>
  <c r="BN80" i="10"/>
  <c r="F81" i="10"/>
  <c r="G81" i="10"/>
  <c r="AS81" i="10"/>
  <c r="AT81" i="10"/>
  <c r="BM81" i="10"/>
  <c r="BN81" i="10"/>
  <c r="F82" i="10"/>
  <c r="G82" i="10"/>
  <c r="AS82" i="10"/>
  <c r="AT82" i="10"/>
  <c r="BM82" i="10"/>
  <c r="BN82" i="10"/>
  <c r="F83" i="10"/>
  <c r="G83" i="10"/>
  <c r="AS83" i="10"/>
  <c r="AT83" i="10"/>
  <c r="BM83" i="10"/>
  <c r="BN83" i="10"/>
  <c r="F84" i="10"/>
  <c r="G84" i="10"/>
  <c r="AS84" i="10"/>
  <c r="AT84" i="10"/>
  <c r="BC84" i="10"/>
  <c r="BD84" i="10"/>
  <c r="BM84" i="10"/>
  <c r="BN84" i="10"/>
  <c r="F85" i="10"/>
  <c r="G85" i="10"/>
  <c r="AS85" i="10"/>
  <c r="AT85" i="10"/>
  <c r="BC85" i="10"/>
  <c r="BD85" i="10"/>
  <c r="BM85" i="10"/>
  <c r="BN85" i="10"/>
  <c r="F86" i="10"/>
  <c r="G86" i="10"/>
  <c r="AS86" i="10"/>
  <c r="AT86" i="10"/>
  <c r="BC86" i="10"/>
  <c r="BD86" i="10"/>
  <c r="BM86" i="10"/>
  <c r="BN86" i="10"/>
  <c r="F87" i="10"/>
  <c r="G87" i="10"/>
  <c r="P87" i="10"/>
  <c r="Q87" i="10"/>
  <c r="AS87" i="10"/>
  <c r="AT87" i="10"/>
  <c r="BC87" i="10"/>
  <c r="BD87" i="10"/>
  <c r="BM87" i="10"/>
  <c r="BN87" i="10"/>
  <c r="F88" i="10"/>
  <c r="G88" i="10"/>
  <c r="AS88" i="10"/>
  <c r="AT88" i="10"/>
  <c r="BC88" i="10"/>
  <c r="BD88" i="10"/>
  <c r="BM88" i="10"/>
  <c r="BN88" i="10"/>
  <c r="F89" i="10"/>
  <c r="G89" i="10"/>
  <c r="AS89" i="10"/>
  <c r="AT89" i="10"/>
  <c r="BC89" i="10"/>
  <c r="BD89" i="10"/>
  <c r="BM89" i="10"/>
  <c r="BN89" i="10"/>
  <c r="F90" i="10"/>
  <c r="G90" i="10"/>
  <c r="AS90" i="10"/>
  <c r="AT90" i="10"/>
  <c r="BC90" i="10"/>
  <c r="BD90" i="10"/>
  <c r="BM90" i="10"/>
  <c r="BN90" i="10"/>
  <c r="F91" i="10"/>
  <c r="G91" i="10"/>
  <c r="AS91" i="10"/>
  <c r="AT91" i="10"/>
  <c r="BC91" i="10"/>
  <c r="BD91" i="10"/>
  <c r="BM91" i="10"/>
  <c r="BN91" i="10"/>
  <c r="F92" i="10"/>
  <c r="G92" i="10"/>
  <c r="AS92" i="10"/>
  <c r="AT92" i="10"/>
  <c r="BC92" i="10"/>
  <c r="BD92" i="10"/>
  <c r="BM92" i="10"/>
  <c r="BN92" i="10"/>
  <c r="F93" i="10"/>
  <c r="G93" i="10"/>
  <c r="AS93" i="10"/>
  <c r="AT93" i="10"/>
  <c r="BC93" i="10"/>
  <c r="BD93" i="10"/>
  <c r="BM93" i="10"/>
  <c r="BN93" i="10"/>
  <c r="F94" i="10"/>
  <c r="G94" i="10"/>
  <c r="AS94" i="10"/>
  <c r="AT94" i="10"/>
  <c r="BC94" i="10"/>
  <c r="BD94" i="10"/>
  <c r="BM94" i="10"/>
  <c r="BN94" i="10"/>
  <c r="F95" i="10"/>
  <c r="G95" i="10"/>
  <c r="AS95" i="10"/>
  <c r="AT95" i="10"/>
  <c r="BC95" i="10"/>
  <c r="BD95" i="10"/>
  <c r="BM95" i="10"/>
  <c r="BN95" i="10"/>
  <c r="F96" i="10"/>
  <c r="G96" i="10"/>
  <c r="AS96" i="10"/>
  <c r="AT96" i="10"/>
  <c r="BC96" i="10"/>
  <c r="BD96" i="10"/>
  <c r="BM96" i="10"/>
  <c r="BN96" i="10"/>
  <c r="F97" i="10"/>
  <c r="G97" i="10"/>
  <c r="AS97" i="10"/>
  <c r="AT97" i="10"/>
  <c r="BC97" i="10"/>
  <c r="BD97" i="10"/>
  <c r="BM97" i="10"/>
  <c r="BN97" i="10"/>
  <c r="F98" i="10"/>
  <c r="G98" i="10"/>
  <c r="P98" i="10"/>
  <c r="Q98" i="10"/>
  <c r="AS98" i="10"/>
  <c r="AT98" i="10"/>
  <c r="BC98" i="10"/>
  <c r="BD98" i="10"/>
  <c r="BM98" i="10"/>
  <c r="BN98" i="10"/>
  <c r="F99" i="10"/>
  <c r="G99" i="10"/>
  <c r="AS99" i="10"/>
  <c r="AT99" i="10"/>
  <c r="BC99" i="10"/>
  <c r="BD99" i="10"/>
  <c r="BM99" i="10"/>
  <c r="BN99" i="10"/>
  <c r="F100" i="10"/>
  <c r="G100" i="10"/>
  <c r="AS100" i="10"/>
  <c r="AT100" i="10"/>
  <c r="BC100" i="10"/>
  <c r="BD100" i="10"/>
  <c r="BM100" i="10"/>
  <c r="BN100" i="10"/>
  <c r="F101" i="10"/>
  <c r="G101" i="10"/>
  <c r="AS101" i="10"/>
  <c r="AT101" i="10"/>
  <c r="BC101" i="10"/>
  <c r="BD101" i="10"/>
  <c r="BM101" i="10"/>
  <c r="BN101" i="10"/>
  <c r="F102" i="10"/>
  <c r="G102" i="10"/>
  <c r="P102" i="10"/>
  <c r="Q102" i="10"/>
  <c r="AS102" i="10"/>
  <c r="AT102" i="10"/>
  <c r="BC102" i="10"/>
  <c r="BD102" i="10"/>
  <c r="BM102" i="10"/>
  <c r="BN102" i="10"/>
  <c r="F103" i="10"/>
  <c r="G103" i="10"/>
  <c r="AS103" i="10"/>
  <c r="AT103" i="10"/>
  <c r="BC103" i="10"/>
  <c r="BD103" i="10"/>
  <c r="BM103" i="10"/>
  <c r="BN103" i="10"/>
  <c r="F104" i="10"/>
  <c r="G104" i="10"/>
  <c r="AS104" i="10"/>
  <c r="AT104" i="10"/>
  <c r="BC104" i="10"/>
  <c r="BD104" i="10"/>
  <c r="BM104" i="10"/>
  <c r="BN104" i="10"/>
  <c r="F105" i="10"/>
  <c r="G105" i="10"/>
  <c r="P105" i="10"/>
  <c r="Q105" i="10"/>
  <c r="AS105" i="10"/>
  <c r="AT105" i="10"/>
  <c r="BC105" i="10"/>
  <c r="BD105" i="10"/>
  <c r="BM105" i="10"/>
  <c r="BN105" i="10"/>
  <c r="F106" i="10"/>
  <c r="G106" i="10"/>
  <c r="AS106" i="10"/>
  <c r="AT106" i="10"/>
  <c r="BC106" i="10"/>
  <c r="BD106" i="10"/>
  <c r="BM106" i="10"/>
  <c r="BN106" i="10"/>
  <c r="F107" i="10"/>
  <c r="G107" i="10"/>
  <c r="AS107" i="10"/>
  <c r="AT107" i="10"/>
  <c r="BC107" i="10"/>
  <c r="BD107" i="10"/>
  <c r="BM107" i="10"/>
  <c r="BN107" i="10"/>
  <c r="F108" i="10"/>
  <c r="G108" i="10"/>
  <c r="P108" i="10"/>
  <c r="Q108" i="10"/>
  <c r="AS108" i="10"/>
  <c r="AT108" i="10"/>
  <c r="BC108" i="10"/>
  <c r="BD108" i="10"/>
  <c r="BM108" i="10"/>
  <c r="BN108" i="10"/>
  <c r="F109" i="10"/>
  <c r="G109" i="10"/>
  <c r="AS109" i="10"/>
  <c r="AT109" i="10"/>
  <c r="BC109" i="10"/>
  <c r="BD109" i="10"/>
  <c r="BM109" i="10"/>
  <c r="BN109" i="10"/>
  <c r="F110" i="10"/>
  <c r="G110" i="10"/>
  <c r="AS110" i="10"/>
  <c r="AT110" i="10"/>
  <c r="BC110" i="10"/>
  <c r="BD110" i="10"/>
  <c r="BM110" i="10"/>
  <c r="BN110" i="10"/>
  <c r="F111" i="10"/>
  <c r="G111" i="10"/>
  <c r="P111" i="10"/>
  <c r="Q111" i="10"/>
  <c r="AS111" i="10"/>
  <c r="AT111" i="10"/>
  <c r="BC111" i="10"/>
  <c r="BD111" i="10"/>
  <c r="BM111" i="10"/>
  <c r="BN111" i="10"/>
  <c r="F112" i="10"/>
  <c r="G112" i="10"/>
  <c r="AS112" i="10"/>
  <c r="AT112" i="10"/>
  <c r="BC112" i="10"/>
  <c r="BD112" i="10"/>
  <c r="BM112" i="10"/>
  <c r="BN112" i="10"/>
  <c r="F113" i="10"/>
  <c r="G113" i="10"/>
  <c r="AS113" i="10"/>
  <c r="AT113" i="10"/>
  <c r="BC113" i="10"/>
  <c r="BD113" i="10"/>
  <c r="BM113" i="10"/>
  <c r="BN113" i="10"/>
  <c r="F114" i="10"/>
  <c r="G114" i="10"/>
  <c r="P114" i="10"/>
  <c r="Q114" i="10"/>
  <c r="AS114" i="10"/>
  <c r="AT114" i="10"/>
  <c r="BC114" i="10"/>
  <c r="BD114" i="10"/>
  <c r="BM114" i="10"/>
  <c r="BN114" i="10"/>
  <c r="F115" i="10"/>
  <c r="G115" i="10"/>
  <c r="AS115" i="10"/>
  <c r="AT115" i="10"/>
  <c r="BC115" i="10"/>
  <c r="BD115" i="10"/>
  <c r="BM115" i="10"/>
  <c r="BN115" i="10"/>
  <c r="F116" i="10"/>
  <c r="G116" i="10"/>
  <c r="AS116" i="10"/>
  <c r="AT116" i="10"/>
  <c r="BC116" i="10"/>
  <c r="BD116" i="10"/>
  <c r="BM116" i="10"/>
  <c r="BN116" i="10"/>
  <c r="F117" i="10"/>
  <c r="G117" i="10"/>
  <c r="P117" i="10"/>
  <c r="Q117" i="10"/>
  <c r="AS117" i="10"/>
  <c r="AT117" i="10"/>
  <c r="BC117" i="10"/>
  <c r="BD117" i="10"/>
  <c r="BM117" i="10"/>
  <c r="BN117" i="10"/>
  <c r="F118" i="10"/>
  <c r="G118" i="10"/>
  <c r="AS118" i="10"/>
  <c r="AT118" i="10"/>
  <c r="BC118" i="10"/>
  <c r="BD118" i="10"/>
  <c r="BM118" i="10"/>
  <c r="BN118" i="10"/>
  <c r="F119" i="10"/>
  <c r="G119" i="10"/>
  <c r="AS119" i="10"/>
  <c r="AT119" i="10"/>
  <c r="BC119" i="10"/>
  <c r="BD119" i="10"/>
  <c r="BM119" i="10"/>
  <c r="BN119" i="10"/>
  <c r="F120" i="10"/>
  <c r="G120" i="10"/>
  <c r="P120" i="10"/>
  <c r="Q120" i="10"/>
  <c r="AS120" i="10"/>
  <c r="AT120" i="10"/>
  <c r="BC120" i="10"/>
  <c r="BD120" i="10"/>
  <c r="BM120" i="10"/>
  <c r="BN120" i="10"/>
  <c r="F121" i="10"/>
  <c r="G121" i="10"/>
  <c r="AS121" i="10"/>
  <c r="AT121" i="10"/>
  <c r="BC121" i="10"/>
  <c r="BD121" i="10"/>
  <c r="BM121" i="10"/>
  <c r="BN121" i="10"/>
  <c r="F122" i="10"/>
  <c r="G122" i="10"/>
  <c r="AS122" i="10"/>
  <c r="AT122" i="10"/>
  <c r="BC122" i="10"/>
  <c r="BD122" i="10"/>
  <c r="BM122" i="10"/>
  <c r="BN122" i="10"/>
  <c r="F123" i="10"/>
  <c r="G123" i="10"/>
  <c r="P123" i="10"/>
  <c r="Q123" i="10"/>
  <c r="AS123" i="10"/>
  <c r="AT123" i="10"/>
  <c r="BC123" i="10"/>
  <c r="BD123" i="10"/>
  <c r="BM123" i="10"/>
  <c r="BN123" i="10"/>
  <c r="F124" i="10"/>
  <c r="G124" i="10"/>
  <c r="AS124" i="10"/>
  <c r="AT124" i="10"/>
  <c r="BC124" i="10"/>
  <c r="BD124" i="10"/>
  <c r="BM124" i="10"/>
  <c r="BN124" i="10"/>
  <c r="F125" i="10"/>
  <c r="G125" i="10"/>
  <c r="AS125" i="10"/>
  <c r="AT125" i="10"/>
  <c r="BC125" i="10"/>
  <c r="BD125" i="10"/>
  <c r="BM125" i="10"/>
  <c r="BN125" i="10"/>
  <c r="F126" i="10"/>
  <c r="G126" i="10"/>
  <c r="P126" i="10"/>
  <c r="Q126" i="10"/>
  <c r="AS126" i="10"/>
  <c r="AT126" i="10"/>
  <c r="BC126" i="10"/>
  <c r="BD126" i="10"/>
  <c r="BM126" i="10"/>
  <c r="BN126" i="10"/>
  <c r="F127" i="10"/>
  <c r="G127" i="10"/>
  <c r="AS127" i="10"/>
  <c r="AT127" i="10"/>
  <c r="BC127" i="10"/>
  <c r="BD127" i="10"/>
  <c r="BM127" i="10"/>
  <c r="BN127" i="10"/>
  <c r="F128" i="10"/>
  <c r="G128" i="10"/>
  <c r="AS128" i="10"/>
  <c r="AT128" i="10"/>
  <c r="BC128" i="10"/>
  <c r="BD128" i="10"/>
  <c r="BM128" i="10"/>
  <c r="BN128" i="10"/>
  <c r="F129" i="10"/>
  <c r="G129" i="10"/>
  <c r="P129" i="10"/>
  <c r="Q129" i="10"/>
  <c r="AS129" i="10"/>
  <c r="AT129" i="10"/>
  <c r="BC129" i="10"/>
  <c r="BD129" i="10"/>
  <c r="BM129" i="10"/>
  <c r="BN129" i="10"/>
  <c r="F130" i="10"/>
  <c r="G130" i="10"/>
  <c r="AS130" i="10"/>
  <c r="AT130" i="10"/>
  <c r="BC130" i="10"/>
  <c r="BD130" i="10"/>
  <c r="BM130" i="10"/>
  <c r="BN130" i="10"/>
  <c r="F131" i="10"/>
  <c r="G131" i="10"/>
  <c r="AS131" i="10"/>
  <c r="AT131" i="10"/>
  <c r="BC131" i="10"/>
  <c r="BD131" i="10"/>
  <c r="BM131" i="10"/>
  <c r="BN131" i="10"/>
  <c r="F132" i="10"/>
  <c r="G132" i="10"/>
  <c r="P132" i="10"/>
  <c r="Q132" i="10"/>
  <c r="AS132" i="10"/>
  <c r="AT132" i="10"/>
  <c r="BC132" i="10"/>
  <c r="BD132" i="10"/>
  <c r="BM132" i="10"/>
  <c r="BN132" i="10"/>
  <c r="F133" i="10"/>
  <c r="G133" i="10"/>
  <c r="AS133" i="10"/>
  <c r="AT133" i="10"/>
  <c r="BC133" i="10"/>
  <c r="BD133" i="10"/>
  <c r="BM133" i="10"/>
  <c r="BN133" i="10"/>
  <c r="F134" i="10"/>
  <c r="G134" i="10"/>
  <c r="AS134" i="10"/>
  <c r="AT134" i="10"/>
  <c r="BC134" i="10"/>
  <c r="BD134" i="10"/>
  <c r="BM134" i="10"/>
  <c r="BN134" i="10"/>
  <c r="F135" i="10"/>
  <c r="G135" i="10"/>
  <c r="P135" i="10"/>
  <c r="Q135" i="10"/>
  <c r="AS135" i="10"/>
  <c r="AT135" i="10"/>
  <c r="BC135" i="10"/>
  <c r="BD135" i="10"/>
  <c r="BM135" i="10"/>
  <c r="BN135" i="10"/>
  <c r="F136" i="10"/>
  <c r="G136" i="10"/>
  <c r="AS136" i="10"/>
  <c r="AT136" i="10"/>
  <c r="BC136" i="10"/>
  <c r="BD136" i="10"/>
  <c r="BM136" i="10"/>
  <c r="BN136" i="10"/>
  <c r="F137" i="10"/>
  <c r="G137" i="10"/>
  <c r="AS137" i="10"/>
  <c r="AT137" i="10"/>
  <c r="BC137" i="10"/>
  <c r="BD137" i="10"/>
  <c r="BM137" i="10"/>
  <c r="BN137" i="10"/>
  <c r="F138" i="10"/>
  <c r="G138" i="10"/>
  <c r="P138" i="10"/>
  <c r="Q138" i="10"/>
  <c r="AS138" i="10"/>
  <c r="AT138" i="10"/>
  <c r="BC138" i="10"/>
  <c r="BD138" i="10"/>
  <c r="BM138" i="10"/>
  <c r="BN138" i="10"/>
  <c r="F139" i="10"/>
  <c r="G139" i="10"/>
  <c r="P139" i="10"/>
  <c r="Q139" i="10"/>
  <c r="AS139" i="10"/>
  <c r="AT139" i="10"/>
  <c r="BC139" i="10"/>
  <c r="BD139" i="10"/>
  <c r="BM139" i="10"/>
  <c r="BN139" i="10"/>
  <c r="F140" i="10"/>
  <c r="G140" i="10"/>
  <c r="P140" i="10"/>
  <c r="Q140" i="10"/>
  <c r="AS140" i="10"/>
  <c r="AT140" i="10"/>
  <c r="BC140" i="10"/>
  <c r="BD140" i="10"/>
  <c r="BM140" i="10"/>
  <c r="BN140" i="10"/>
  <c r="F141" i="10"/>
  <c r="G141" i="10"/>
  <c r="P141" i="10"/>
  <c r="Q141" i="10"/>
  <c r="AS141" i="10"/>
  <c r="AT141" i="10"/>
  <c r="BC141" i="10"/>
  <c r="BD141" i="10"/>
  <c r="BM141" i="10"/>
  <c r="BN141" i="10"/>
  <c r="F142" i="10"/>
  <c r="G142" i="10"/>
  <c r="P142" i="10"/>
  <c r="Q142" i="10"/>
  <c r="AS142" i="10"/>
  <c r="AT142" i="10"/>
  <c r="BC142" i="10"/>
  <c r="BD142" i="10"/>
  <c r="BM142" i="10"/>
  <c r="BN142" i="10"/>
  <c r="F143" i="10"/>
  <c r="G143" i="10"/>
  <c r="P143" i="10"/>
  <c r="Q143" i="10"/>
  <c r="AS143" i="10"/>
  <c r="AT143" i="10"/>
  <c r="BC143" i="10"/>
  <c r="BD143" i="10"/>
  <c r="BM143" i="10"/>
  <c r="BN143" i="10"/>
  <c r="F144" i="10"/>
  <c r="G144" i="10"/>
  <c r="P144" i="10"/>
  <c r="Q144" i="10"/>
  <c r="AS144" i="10"/>
  <c r="AT144" i="10"/>
  <c r="BC144" i="10"/>
  <c r="BD144" i="10"/>
  <c r="BM144" i="10"/>
  <c r="BN144" i="10"/>
  <c r="F145" i="10"/>
  <c r="G145" i="10"/>
  <c r="AS145" i="10"/>
  <c r="AT145" i="10"/>
  <c r="BC145" i="10"/>
  <c r="BD145" i="10"/>
  <c r="BM145" i="10"/>
  <c r="BN145" i="10"/>
  <c r="C146" i="10"/>
  <c r="F146" i="10"/>
  <c r="G146" i="10"/>
  <c r="AS146" i="10"/>
  <c r="AT146" i="10"/>
  <c r="BC146" i="10"/>
  <c r="BD146" i="10"/>
  <c r="BM146" i="10"/>
  <c r="BN146" i="10"/>
  <c r="AS147" i="10"/>
  <c r="AT147" i="10"/>
  <c r="BC147" i="10"/>
  <c r="BD147" i="10"/>
  <c r="BM147" i="10"/>
  <c r="BN147" i="10"/>
  <c r="D6" i="25"/>
  <c r="G6" i="25"/>
  <c r="D7" i="25"/>
  <c r="G7" i="25"/>
  <c r="D8" i="25"/>
  <c r="G8" i="25"/>
  <c r="C9" i="25"/>
  <c r="D9" i="25"/>
  <c r="G9" i="25"/>
  <c r="D10" i="25"/>
  <c r="F10" i="25"/>
  <c r="G10" i="25"/>
  <c r="C11" i="25"/>
  <c r="D11" i="25"/>
  <c r="G11" i="25"/>
  <c r="A7" i="41"/>
  <c r="A8" i="41"/>
  <c r="A9" i="41"/>
  <c r="A10" i="41"/>
  <c r="A11" i="41"/>
  <c r="A12" i="41"/>
  <c r="A13" i="41"/>
  <c r="A14" i="41"/>
  <c r="A15" i="41"/>
  <c r="A16" i="41"/>
  <c r="E24" i="41"/>
  <c r="E16" i="41"/>
  <c r="A17" i="41"/>
  <c r="E17" i="41"/>
  <c r="A18" i="41"/>
  <c r="E18" i="41"/>
  <c r="A19" i="41"/>
  <c r="E19" i="41"/>
  <c r="A20" i="41"/>
  <c r="E20" i="41"/>
  <c r="A21" i="41"/>
  <c r="E21" i="41"/>
  <c r="A22" i="41"/>
  <c r="E22" i="41"/>
  <c r="A23" i="41"/>
  <c r="E23" i="41"/>
  <c r="A24" i="41"/>
  <c r="A25" i="41"/>
  <c r="A26" i="41"/>
  <c r="C26" i="41"/>
  <c r="A27" i="41"/>
  <c r="C27" i="41"/>
  <c r="A28" i="41"/>
  <c r="C28" i="41"/>
  <c r="A29" i="41"/>
  <c r="C29" i="41"/>
  <c r="A30" i="41"/>
  <c r="C30" i="41"/>
  <c r="A31" i="41"/>
  <c r="C31" i="41"/>
  <c r="A32" i="41"/>
  <c r="C32" i="41"/>
  <c r="A33" i="41"/>
  <c r="C33" i="41"/>
  <c r="A34" i="41"/>
  <c r="C34" i="41"/>
  <c r="A35" i="41"/>
  <c r="C35" i="41"/>
  <c r="A36" i="41"/>
  <c r="C36" i="41"/>
  <c r="A37" i="41"/>
  <c r="C37" i="41"/>
  <c r="A38" i="41"/>
  <c r="C38" i="41"/>
  <c r="A39" i="41"/>
  <c r="C39" i="41"/>
  <c r="A40" i="41"/>
  <c r="C40" i="41"/>
  <c r="A41" i="41"/>
  <c r="C41" i="41"/>
  <c r="A42" i="41"/>
  <c r="C42" i="41"/>
  <c r="A43" i="41"/>
  <c r="C43" i="41"/>
  <c r="A44" i="41"/>
  <c r="C44" i="41"/>
  <c r="A45" i="41"/>
  <c r="C45" i="41"/>
  <c r="A46" i="41"/>
  <c r="C46" i="41"/>
  <c r="A47" i="41"/>
  <c r="C47" i="41"/>
  <c r="A48" i="41"/>
  <c r="C48" i="41"/>
  <c r="A49" i="41"/>
  <c r="C49" i="41"/>
  <c r="A50" i="41"/>
  <c r="C50" i="41"/>
  <c r="A51" i="41"/>
  <c r="C51" i="41"/>
  <c r="A52" i="41"/>
  <c r="C52" i="41"/>
  <c r="A53" i="41"/>
  <c r="C53" i="41"/>
  <c r="E53" i="41"/>
  <c r="A54" i="41"/>
  <c r="C54" i="41"/>
  <c r="E54" i="41"/>
  <c r="A55" i="41"/>
  <c r="C55" i="41"/>
  <c r="A56" i="41"/>
  <c r="C56" i="41"/>
  <c r="A57" i="41"/>
  <c r="C57" i="41"/>
  <c r="A58" i="41"/>
  <c r="C58" i="41"/>
  <c r="A59" i="41"/>
  <c r="C59" i="41"/>
  <c r="A60" i="41"/>
  <c r="C60" i="41"/>
  <c r="A61" i="41"/>
  <c r="C61" i="41"/>
  <c r="A62" i="41"/>
  <c r="C62" i="41"/>
  <c r="A63" i="41"/>
  <c r="C63" i="41"/>
  <c r="A64" i="41"/>
  <c r="C64" i="41"/>
  <c r="A65" i="41"/>
  <c r="C65" i="41"/>
  <c r="A66" i="41"/>
  <c r="C66" i="41"/>
  <c r="A67" i="41"/>
  <c r="C67" i="41"/>
  <c r="A68" i="41"/>
  <c r="C68" i="41"/>
  <c r="A69" i="41"/>
  <c r="C69" i="41"/>
  <c r="A70" i="41"/>
  <c r="C70" i="41"/>
  <c r="A71" i="41"/>
  <c r="C71" i="41"/>
  <c r="A72" i="41"/>
  <c r="C72" i="41"/>
  <c r="A73" i="41"/>
  <c r="C73" i="41"/>
  <c r="A74" i="41"/>
  <c r="C74" i="41"/>
  <c r="A75" i="41"/>
  <c r="C75" i="41"/>
  <c r="A76" i="41"/>
  <c r="C76" i="41"/>
  <c r="A77" i="41"/>
  <c r="C77" i="41"/>
  <c r="A78" i="41"/>
  <c r="C78" i="41"/>
  <c r="A79" i="41"/>
  <c r="C79" i="41"/>
  <c r="A80" i="41"/>
  <c r="C80" i="41"/>
  <c r="A81" i="41"/>
  <c r="C81" i="41"/>
  <c r="A82" i="41"/>
  <c r="C82" i="41"/>
  <c r="A83" i="41"/>
  <c r="C83" i="41"/>
  <c r="A84" i="41"/>
  <c r="C84" i="41"/>
  <c r="A85" i="41"/>
  <c r="C85" i="41"/>
  <c r="A86" i="41"/>
  <c r="C86" i="41"/>
  <c r="A87" i="41"/>
  <c r="C87" i="41"/>
  <c r="A88" i="41"/>
  <c r="C88" i="41"/>
  <c r="A89" i="41"/>
  <c r="C89" i="41"/>
  <c r="A90" i="41"/>
  <c r="C90" i="41"/>
  <c r="A91" i="41"/>
  <c r="C91" i="41"/>
  <c r="A92" i="41"/>
  <c r="C92" i="41"/>
  <c r="A93" i="41"/>
  <c r="C93" i="41"/>
  <c r="A94" i="41"/>
  <c r="C94" i="41"/>
  <c r="A95" i="41"/>
  <c r="C95" i="41"/>
  <c r="A96" i="41"/>
  <c r="C96" i="41"/>
  <c r="A97" i="41"/>
  <c r="C97" i="41"/>
  <c r="A98" i="41"/>
  <c r="C98" i="41"/>
  <c r="A99" i="41"/>
  <c r="C99" i="41"/>
  <c r="A100" i="41"/>
  <c r="C100" i="41"/>
  <c r="A101" i="41"/>
  <c r="C101" i="41"/>
  <c r="A102" i="41"/>
  <c r="C102" i="41"/>
  <c r="A103" i="41"/>
  <c r="A104" i="41"/>
  <c r="E104" i="41"/>
  <c r="A105" i="41"/>
  <c r="E105" i="41"/>
  <c r="A106" i="41"/>
  <c r="E106" i="41"/>
  <c r="A107" i="41"/>
  <c r="E107" i="41"/>
  <c r="A108" i="41"/>
  <c r="E108" i="41"/>
  <c r="A109" i="41"/>
  <c r="E109" i="41"/>
  <c r="A110" i="41"/>
  <c r="E110" i="41"/>
  <c r="A111" i="41"/>
  <c r="E111" i="41"/>
  <c r="A112" i="41"/>
  <c r="E112" i="41"/>
  <c r="A113" i="41"/>
  <c r="E113" i="41"/>
  <c r="A114" i="41"/>
  <c r="E114" i="41"/>
  <c r="A115" i="41"/>
  <c r="E115" i="41"/>
  <c r="E116" i="41"/>
</calcChain>
</file>

<file path=xl/sharedStrings.xml><?xml version="1.0" encoding="utf-8"?>
<sst xmlns="http://schemas.openxmlformats.org/spreadsheetml/2006/main" count="479" uniqueCount="229">
  <si>
    <t>P90-95</t>
  </si>
  <si>
    <t>P95-99</t>
  </si>
  <si>
    <t>Estimates excluding capital gains. Fractiles defined by total income excluding capital gains. Estimates are presented in two columns, reflecting methodological and source breaks. The first series of every top group, up to 2000, come from Saez and Veall (2</t>
  </si>
  <si>
    <t>Estimates including capital gains. Fractiles defined by total income including capital gains. Estimates are presented in two columns, reflecting methodological and source breaks. The first series of every top group, up to 2000, come from Saez and Veall (2</t>
  </si>
  <si>
    <t>Estimates excluding capital gains. Fractiles defined by total gross income excluding capital gains. The series are presented in two distinct columns, following the change in the definition of the tax unit between 1968 and 1970. Tax units are: individuals aged 15+ minus married females until 1968; individuals aged 15+ from 1970 (some individuals below 15 years also file a tax return if they earn a sufficiently high income). 1969 was a tax free year. See source for details.</t>
  </si>
  <si>
    <t>Denmark-Top 10% income share-married couples &amp; single adults</t>
  </si>
  <si>
    <t>Denmark-Top 10% income share-adults</t>
  </si>
  <si>
    <t>Denmark-Top 5% income share-married couples &amp; single adults</t>
  </si>
  <si>
    <t>Denmark-Top 5% income share-adults</t>
  </si>
  <si>
    <t>Denmark-Top 1% income share-married couples &amp; single adults</t>
  </si>
  <si>
    <t>Denmark-Top 1% income share-adults</t>
  </si>
  <si>
    <t>Denmark-Top 0.1% income share-married couples &amp; single adults</t>
  </si>
  <si>
    <t>Denmark-Top 0.1% income share-adults</t>
  </si>
  <si>
    <t xml:space="preserve">Estimates excluding capital gains. Fractiles defined by total gross income excluding capital gains. The series are presented in two distinct columns, following the change in the definition of the tax unit between 1968 and 1970. Tax units are: individuals </t>
  </si>
  <si>
    <t>Canada-Top 10% income share (adults)</t>
  </si>
  <si>
    <t>Canada-Top 10% income share-LAD (tax filers)</t>
  </si>
  <si>
    <t>The income control used to estimate the series excludes transfers until 1943, and it includes transfers from 1944 onwards, reflecting the fact that most transfers were taxed thereafter. Income year goes from July 1st year t to June 30 year t+1.</t>
  </si>
  <si>
    <t>Australia-Top 10% income share</t>
  </si>
  <si>
    <t>Australia-Top 5% income share</t>
  </si>
  <si>
    <t>Australia-Top 1% income share</t>
  </si>
  <si>
    <t>Australia-Top 0.1% income share</t>
  </si>
  <si>
    <t>New Zealand-Top 10% income share</t>
  </si>
  <si>
    <t>New Zealand-Top 5% income share</t>
  </si>
  <si>
    <t>New Zealand-Top 1% income share</t>
  </si>
  <si>
    <t>New Zealand-Top 0.1% income share</t>
  </si>
  <si>
    <t xml:space="preserve">Until 1940, estimates relate to assessable income; from 1940 estimates relate to total income. Up to 1952 estimates relate to adults minus married women; from 1953 until 1999 estimates relate to adults; from 2000 estimates realate to taxpayers; see notes </t>
  </si>
  <si>
    <t>Top income shares series based upon WTID series; missing values interpolated using moving averages and top 5% and top 1% series (see formulas and "Details" sheet)</t>
  </si>
  <si>
    <t>Estimates excluding capital gains.</t>
  </si>
  <si>
    <t>Sweden-Top 10% income share</t>
  </si>
  <si>
    <t>Sweden-Top 5% income share</t>
  </si>
  <si>
    <t>Sweden-Top 1% income share</t>
  </si>
  <si>
    <t>Sweden-Top 0.1% income share</t>
  </si>
  <si>
    <t>Sweden-Top 10% income share-including capital gains</t>
  </si>
  <si>
    <t>Sweden-Top 5% income share-including capital gains</t>
  </si>
  <si>
    <t>Sweden-Top 1% income share-including capital gains</t>
  </si>
  <si>
    <t>Sweden-Top 0.1% income share-including capital gains</t>
  </si>
  <si>
    <t>Estimates including capital gains.</t>
  </si>
  <si>
    <t>Sweden-P90-95 share</t>
  </si>
  <si>
    <t>Sweden-P95-99 share</t>
  </si>
  <si>
    <t>Estimates do not include most capital gains and several components of capital incomes (as interest income).</t>
  </si>
  <si>
    <t>Italy-Top 10% income share</t>
  </si>
  <si>
    <t>Italy-Top 5% income share</t>
  </si>
  <si>
    <t>Italy-Top 1% income share</t>
  </si>
  <si>
    <t>Italy-Top 0.1% income share</t>
  </si>
  <si>
    <t>Estimates exclude capital gains. Fractiles defined by total income excluding capital gains. Up tp 1971, estimates based on the old income tax; from 1981, estimates based on the modern income tax.</t>
  </si>
  <si>
    <t>Spain-Top 10% income share</t>
  </si>
  <si>
    <t>Spain-Top 5% income share</t>
  </si>
  <si>
    <t>Spain-Top 1% income share</t>
  </si>
  <si>
    <t>Spain-Top 0.1% income share</t>
  </si>
  <si>
    <t>Spain-Top 0.01% income share</t>
  </si>
  <si>
    <t>Estimates excluding capital gains. Fractiles defined by total income excluding capital gains. Estimates are presented in two columns, reflecting methodological and source breaks. The first series of every top group, up to 2000, come from Saez and Veall (2007), are based on tabulated tax data, and relate to adults aged 20+. The second series of every top group under label LAD, from 1982, come from Veall (2010), are based on the LAD-Longitudinal Administrative Database, and relate to taxfilers. See sources for details.</t>
  </si>
  <si>
    <t>Canada-Top 5% income share</t>
  </si>
  <si>
    <t>Canada-Top 5% income share-LAD</t>
  </si>
  <si>
    <t>Canada-Top 1% income share</t>
  </si>
  <si>
    <t>Canada-Top 1% income share-LAD</t>
  </si>
  <si>
    <t>Canada-Top 0.1% income share</t>
  </si>
  <si>
    <t>Canada-Top 0.1% income share-LAD</t>
  </si>
  <si>
    <t>Canada-Top 10% income share-including capital gains</t>
  </si>
  <si>
    <t>Canada-Top 10% income share-including capital gains-LAD</t>
  </si>
  <si>
    <t>Canada-Top 5% income share-including capital gains</t>
  </si>
  <si>
    <t>Canada-Top 5% income share-including capital gains-LAD</t>
  </si>
  <si>
    <t>Canada-Top 1% income share-including capital gains</t>
  </si>
  <si>
    <t>Canada-Top 1% income share-including capital gains-LAD</t>
  </si>
  <si>
    <t>Canada-Top 0.1% income share-including capital gains</t>
  </si>
  <si>
    <t>Canada-Top 0.1% income share-including capital gains-LAD</t>
  </si>
  <si>
    <t>Germany- Corrected Top 10% income share</t>
  </si>
  <si>
    <t>Germany-Corrected Top 1% income share</t>
  </si>
  <si>
    <t>France-P90-95 share</t>
  </si>
  <si>
    <t>France P95-99 share</t>
  </si>
  <si>
    <t>Germany-P90-95 share</t>
  </si>
  <si>
    <t>Germany P95-99 share</t>
  </si>
  <si>
    <t>United Kingdom-Corrected Top 10% income share</t>
  </si>
  <si>
    <t>United Kingdom-Corrected Top 1% income share</t>
  </si>
  <si>
    <t>Note: in WTID there are missing values for UK and German top 10% shares; these missing values were estimated by interpolation using top 5% and top 1% series and in order to insure basic consistency with French and US series; the resulting series should be viewed as approximate and imperfect (particularly for Germany, due to the many changes in territories and imperfect data homogenity). All details are given in the formulas.</t>
  </si>
  <si>
    <t>See formula</t>
  </si>
  <si>
    <t>Japan-Top 10% income share</t>
  </si>
  <si>
    <t>Japan-Top 5% income share</t>
  </si>
  <si>
    <t>Japan-Top 1% income share</t>
  </si>
  <si>
    <t>Japan-Top 10% income share including capital gains</t>
  </si>
  <si>
    <t>Japan-Top 5% income share including capital gains</t>
  </si>
  <si>
    <t>Japan-Top 1% income share including capital gains</t>
  </si>
  <si>
    <t>France</t>
  </si>
  <si>
    <t>France-Top 10% income share</t>
  </si>
  <si>
    <t>France-Top 5% income share</t>
  </si>
  <si>
    <t>France-Top 1% income share</t>
  </si>
  <si>
    <t>Germany-Top 10% income share</t>
  </si>
  <si>
    <t>Germany-Top 5% income share</t>
  </si>
  <si>
    <t>Germany-Top 1% income share</t>
  </si>
  <si>
    <t>Germany-Top 10% income share-including capital gains</t>
  </si>
  <si>
    <t>Germany-Top 5% income share-including capital gains</t>
  </si>
  <si>
    <t>Germany-Top 1% income share-including capital gains</t>
  </si>
  <si>
    <t>United Kingdom-Top 10% income share-tax units</t>
  </si>
  <si>
    <t>United Kingdom-Top 10% income share-adults</t>
  </si>
  <si>
    <t>United Kingdom-Top 5% income share-tax units</t>
  </si>
  <si>
    <t>United Kingdom-Top 5% income share-adults</t>
  </si>
  <si>
    <t>United Kingdom-Top 1% income share-tax units</t>
  </si>
  <si>
    <t>United Kingdom-Top 1% income share-adults</t>
  </si>
  <si>
    <t>United Kingdom-Top 0.5% income share-tax units</t>
  </si>
  <si>
    <t>United Kingdom-Top 0.5% income share-adults</t>
  </si>
  <si>
    <t>United Kingdom-Top 0.1% income share-tax units</t>
  </si>
  <si>
    <t>United Kingdom-Top 0.1% income share-adults</t>
  </si>
  <si>
    <t>United Kingdom-Top 0.05% income share-tax units</t>
  </si>
  <si>
    <t>United Kingdom-Top 0.05% income share-adults</t>
  </si>
  <si>
    <t>United Kingdom-Top 0.01% income share-tax units</t>
  </si>
  <si>
    <t>United States-Top 10% income share-including capital gains</t>
  </si>
  <si>
    <t>United States-Top 5% income share-including capital gains</t>
  </si>
  <si>
    <t>United States-Top 1% income share-including capital gains</t>
  </si>
  <si>
    <t>Units</t>
  </si>
  <si>
    <t>%</t>
  </si>
  <si>
    <t>Notes</t>
  </si>
  <si>
    <t>The figure for 1905 is for 1900-1910 averaged. Up to 1997, series from Piketty (2001); from 1998, series updated in Landais (2007) and Landais' website.</t>
  </si>
  <si>
    <t>Estimates excluding capital gains apart from 1925-1938. Fractiles defined by total income excluding capital gains. Series have the following breaks in coverage: from 1891, Prussia; from 1925, the Republic of Weimar; from 1935, Saarland is included; from 1</t>
  </si>
  <si>
    <t>Estimates including capital gains. Fractiles defined by total income including capital gains. Series have the following breaks in coverage: from 1891, Prussia; from 1925, the Republic of Weimar; from 1935, Saarland is included; from 1950, the Federal Repu</t>
  </si>
  <si>
    <t>Up to 1920, estimates include what is now the Republic of Ireland. Until 1974, estimates relate to income net of certain deductions; from 1975, estimates relate to total income. Until 1989 original estimates relate to tax units (married couples and single</t>
  </si>
  <si>
    <t>Up to 1920, estimates include what is now the Republic of Ireland. Until 1974, estimates relate to income net of certain deductions; from 1975, estimates relate to total income. Until 1989 original estimates relate to tax units (married couples and single adults), while, from 1990, original estimates relate to adults; they are presented in two distinct columns. See source for details.</t>
  </si>
  <si>
    <t>Estimates including capital gains. Fractiles defined by total income including capital gains.</t>
  </si>
  <si>
    <t>World Top Incomes Database, series downloaded on January 17 2013</t>
  </si>
  <si>
    <t>Estimates excluding capital gains. Fractiles defined by total income excluding capital gains.</t>
  </si>
  <si>
    <t>United States-Top 10% income share</t>
  </si>
  <si>
    <t>United States-Top 5% income share</t>
  </si>
  <si>
    <t>United States-Top 1% income share</t>
  </si>
  <si>
    <t>France-Top 0.1% income share</t>
  </si>
  <si>
    <t>Germany-Top 0.1% income share</t>
  </si>
  <si>
    <t>Germany-Top 0.1% income share-including capital gains</t>
  </si>
  <si>
    <t>United States-Top 0.1% income share</t>
  </si>
  <si>
    <t>United States-Top 0.1% income share-including capital gains</t>
  </si>
  <si>
    <t>diff</t>
  </si>
  <si>
    <t>US-P90-95 share</t>
  </si>
  <si>
    <t>US-P95-99 share</t>
  </si>
  <si>
    <t>Japan-P90-95 share</t>
  </si>
  <si>
    <t>Japan-P95-99 share</t>
  </si>
  <si>
    <t>Japan-Top 0.1% income share</t>
  </si>
  <si>
    <t>Japan-Top 0.1% income share including capital gains</t>
  </si>
  <si>
    <t xml:space="preserve"> France 1932</t>
  </si>
  <si>
    <t xml:space="preserve"> France 2005</t>
  </si>
  <si>
    <r>
      <t>Source</t>
    </r>
    <r>
      <rPr>
        <sz val="10"/>
        <rFont val="Arial"/>
      </rPr>
      <t>: World Top Incomes Database, PSE, 2013</t>
    </r>
  </si>
  <si>
    <t>Labor income includes wages, bonuses and exercised stock options (valued at difference between market price (or spot price) and exercise price (or strike price)).</t>
  </si>
  <si>
    <r>
      <t>Top 10% income share</t>
    </r>
    <r>
      <rPr>
        <sz val="11"/>
        <rFont val="Arial"/>
        <family val="2"/>
      </rPr>
      <t xml:space="preserve"> (excl. capital gains)</t>
    </r>
  </si>
  <si>
    <t>Top 10% wage share</t>
  </si>
  <si>
    <t>Top 1% wage share</t>
  </si>
  <si>
    <r>
      <t>Top 1% income share</t>
    </r>
    <r>
      <rPr>
        <sz val="11"/>
        <rFont val="Arial"/>
        <family val="2"/>
      </rPr>
      <t xml:space="preserve"> (excl. capital gains)</t>
    </r>
  </si>
  <si>
    <t>Europe</t>
  </si>
  <si>
    <t>Top 10%</t>
  </si>
  <si>
    <t>Top 1%</t>
  </si>
  <si>
    <t>Top 0,1%</t>
  </si>
  <si>
    <t>United Kingdom-Corrected Top 0,1% income share</t>
  </si>
  <si>
    <r>
      <t>Top 10% income share</t>
    </r>
    <r>
      <rPr>
        <sz val="11"/>
        <rFont val="Arial"/>
        <family val="2"/>
      </rPr>
      <t xml:space="preserve"> </t>
    </r>
  </si>
  <si>
    <r>
      <t>Top 1% income share</t>
    </r>
    <r>
      <rPr>
        <sz val="11"/>
        <rFont val="Arial"/>
        <family val="2"/>
      </rPr>
      <t xml:space="preserve"> </t>
    </r>
  </si>
  <si>
    <r>
      <t>Top 10%-5% income share</t>
    </r>
    <r>
      <rPr>
        <sz val="11"/>
        <rFont val="Arial"/>
        <family val="2"/>
      </rPr>
      <t xml:space="preserve"> </t>
    </r>
  </si>
  <si>
    <r>
      <t>Top 5%-1% income share</t>
    </r>
    <r>
      <rPr>
        <sz val="11"/>
        <rFont val="Arial"/>
        <family val="2"/>
      </rPr>
      <t xml:space="preserve"> </t>
    </r>
  </si>
  <si>
    <r>
      <t>Top 0,1% income share</t>
    </r>
    <r>
      <rPr>
        <sz val="11"/>
        <rFont val="Arial"/>
        <family val="2"/>
      </rPr>
      <t xml:space="preserve"> </t>
    </r>
  </si>
  <si>
    <t>Germany-Corrected Top 0,1% income share</t>
  </si>
  <si>
    <t>Top wage series: Piketty-Saez 2003 (Table B2, updated 2012) (missing values for 1913-1926 interpolated using income series and composition series (see also series on officers compensation 1917-1926 referred to by Piketty-Saez 2003 pp.29-30</t>
  </si>
  <si>
    <t>Canada</t>
  </si>
  <si>
    <r>
      <t>Top 0,1% income share</t>
    </r>
    <r>
      <rPr>
        <sz val="11"/>
        <rFont val="Arial"/>
        <family val="2"/>
      </rPr>
      <t xml:space="preserve"> (excl. capital gains)</t>
    </r>
  </si>
  <si>
    <t>Argentina-Top 1% income share</t>
  </si>
  <si>
    <t>Argentina-Top 0.1% income share</t>
  </si>
  <si>
    <t>China-Top 10% income share</t>
  </si>
  <si>
    <t>China-Top 1% income share</t>
  </si>
  <si>
    <t>China-Top 0.1% income share</t>
  </si>
  <si>
    <t>Colombia-Top 1% income share</t>
  </si>
  <si>
    <t>Colombia-Top 0.1% income share</t>
  </si>
  <si>
    <t>India-Top 1% income share</t>
  </si>
  <si>
    <t>India-Top 0.1% income share</t>
  </si>
  <si>
    <t>Indonesia-Top 1% income share</t>
  </si>
  <si>
    <t>Indonesia-Top 0.1% income share</t>
  </si>
  <si>
    <t>Top 10% income share-adults</t>
  </si>
  <si>
    <t>Top 1% income share-married couples &amp; single adults</t>
  </si>
  <si>
    <t>Top 1% income share-adults</t>
  </si>
  <si>
    <t>Top 0.1% income share-married couples &amp; single adults</t>
  </si>
  <si>
    <t>Top 0.1% income share-adults</t>
  </si>
  <si>
    <t>South Africa -Top 10% income share-married couples &amp; single adults</t>
  </si>
  <si>
    <t xml:space="preserve"> </t>
  </si>
  <si>
    <t>Top income shares series based upon WTID series; missing values interpolated using moving averages (see formulas and "Details" sheet)</t>
  </si>
  <si>
    <t>Top income shares series based upon WTID series (see formulas and "Details" sheet)</t>
  </si>
  <si>
    <t>Netherlands-Top 1% income share</t>
  </si>
  <si>
    <t>Netherlands-Top 0,1% income share</t>
  </si>
  <si>
    <t>Hollande</t>
  </si>
  <si>
    <t>Detailed computations using WTID series are made here (and then copied to Chapter 9 excel file)</t>
  </si>
  <si>
    <t>U.S.</t>
  </si>
  <si>
    <t>Labor income</t>
  </si>
  <si>
    <t>Capital income</t>
  </si>
  <si>
    <t>Mixed income</t>
  </si>
  <si>
    <r>
      <rPr>
        <sz val="10"/>
        <rFont val="Arial"/>
      </rPr>
      <t>USA</t>
    </r>
    <r>
      <rPr>
        <sz val="10"/>
        <rFont val="Arial"/>
      </rPr>
      <t xml:space="preserve"> 1929 (a) </t>
    </r>
  </si>
  <si>
    <t>USA 2007 (a)</t>
  </si>
  <si>
    <r>
      <t xml:space="preserve"> </t>
    </r>
    <r>
      <rPr>
        <sz val="10"/>
        <rFont val="Arial"/>
      </rPr>
      <t>USA</t>
    </r>
    <r>
      <rPr>
        <sz val="10"/>
        <rFont val="Arial"/>
      </rPr>
      <t xml:space="preserve"> 1929 (b) (</t>
    </r>
    <r>
      <rPr>
        <sz val="10"/>
        <rFont val="Arial"/>
      </rPr>
      <t>without capital gains</t>
    </r>
    <r>
      <rPr>
        <sz val="10"/>
        <rFont val="Arial"/>
      </rPr>
      <t>)</t>
    </r>
  </si>
  <si>
    <t xml:space="preserve"> USA 2007 (b) (without capital gains)</t>
  </si>
  <si>
    <r>
      <t>France</t>
    </r>
    <r>
      <rPr>
        <sz val="10"/>
        <rFont val="Arial"/>
      </rPr>
      <t xml:space="preserve">: data from Piketty (2001) (for 1932) et Landais (2007) (for 2005). </t>
    </r>
  </si>
  <si>
    <t>Australia</t>
  </si>
  <si>
    <t>Italy</t>
  </si>
  <si>
    <t>Spain</t>
  </si>
  <si>
    <t>Germany</t>
  </si>
  <si>
    <t>United Kingdom</t>
  </si>
  <si>
    <t>Japan</t>
  </si>
  <si>
    <t>Sweden</t>
  </si>
  <si>
    <t>New-Zealand</t>
  </si>
  <si>
    <t>Denmark</t>
  </si>
  <si>
    <t>USA</t>
  </si>
  <si>
    <t>UK</t>
  </si>
  <si>
    <r>
      <t xml:space="preserve">Top 10% </t>
    </r>
    <r>
      <rPr>
        <sz val="12"/>
        <rFont val="Arial"/>
        <family val="2"/>
      </rPr>
      <t>(without Sweden)</t>
    </r>
  </si>
  <si>
    <r>
      <t xml:space="preserve">Top 10% </t>
    </r>
    <r>
      <rPr>
        <sz val="12"/>
        <rFont val="Arial"/>
        <family val="2"/>
      </rPr>
      <t>(incl. Sweden)</t>
    </r>
  </si>
  <si>
    <r>
      <t xml:space="preserve">Europe </t>
    </r>
    <r>
      <rPr>
        <sz val="12"/>
        <rFont val="Arial"/>
        <family val="2"/>
      </rPr>
      <t>(incl. Sweden)</t>
    </r>
  </si>
  <si>
    <r>
      <t xml:space="preserve">Europe </t>
    </r>
    <r>
      <rPr>
        <sz val="12"/>
        <rFont val="Arial"/>
        <family val="2"/>
      </rPr>
      <t>(without Sweden)</t>
    </r>
  </si>
  <si>
    <t>Table S9.4. Top income shares 1900-2010 (cont'd)</t>
  </si>
  <si>
    <t>Table S9.3. Top income shares 1900-2010 (cont'd)</t>
  </si>
  <si>
    <t>Tableau S9.5. Top income shares 1900-2010 (cont'd)</t>
  </si>
  <si>
    <t>India</t>
  </si>
  <si>
    <t>South Africa</t>
  </si>
  <si>
    <t>Indonesia</t>
  </si>
  <si>
    <t>Argentina</t>
  </si>
  <si>
    <t>China</t>
  </si>
  <si>
    <t>Colombia</t>
  </si>
  <si>
    <r>
      <t>United States</t>
    </r>
    <r>
      <rPr>
        <sz val="10"/>
        <rFont val="Arial"/>
      </rPr>
      <t xml:space="preserve">: data from Piketty et Saez (2003, update 2012). </t>
    </r>
  </si>
  <si>
    <t>Decennial averages of top 1% wage used for figure "The dilemma of Rastignac" (chapter 11)</t>
  </si>
  <si>
    <t>Top wage series: Piketty 2001 (figure 3.2) (missing values for 1910-1918, 1939-1946, and 1999-2010 interpolated using income series and composition series, and series from Landais 2007 and Godechot 2012)</t>
  </si>
  <si>
    <t xml:space="preserve">Table S8.3. Top income composition in France and in the USA                                                                                    (series used for figures 8.3-8.4, 8.9-8.10 et S8.1-S8.2) </t>
  </si>
  <si>
    <t>capital income includes mobile capital income and real estate income (capital gains are not taken into account)</t>
  </si>
  <si>
    <t xml:space="preserve">labor income includes  wages, bonuses, pensions; </t>
  </si>
  <si>
    <t>mixed income includes industrial and commercial profits, non-commercial profits and agricultural profits</t>
  </si>
  <si>
    <t>(decennial averages)</t>
  </si>
  <si>
    <t xml:space="preserve">Table S8.1. Top income and top wage shares in France, 1900-2010                                                                                                                                         (series used for figures 8.1-8.2)                                                         </t>
  </si>
  <si>
    <t xml:space="preserve">Table S8.2. Top income and top wage shares in the USA, 1900-2010                                                                                                                 (series used for figures 8.5-8.8)                                                                                                  </t>
  </si>
  <si>
    <t>Table S9.2. Top income shares 1900-2010 (cont'd)</t>
  </si>
  <si>
    <t>Capital income includes rent, dividends and interest. Capital gains are included in capital income for estimates 1929(a)-2007(a), and wholly excluded from income for estimates 1929(b)-2007(b)</t>
  </si>
  <si>
    <t>Entrepreneurial income includes business income and income from partnerships and from S-Corporations.</t>
  </si>
  <si>
    <t>P99-99.5</t>
  </si>
  <si>
    <t>P99.5-99.9</t>
  </si>
  <si>
    <t>P99.9-99.99</t>
  </si>
  <si>
    <t>P99.99-100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</si>
</sst>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_-* #,##0.00\ _€_-;\-* #,##0.00\ _€_-;_-* &quot;-&quot;??\ _€_-;_-@_-"/>
    <numFmt numFmtId="165" formatCode="0.0%"/>
    <numFmt numFmtId="166" formatCode="0.0"/>
    <numFmt numFmtId="167" formatCode="\$#,##0\ ;\(\$#,##0\)"/>
    <numFmt numFmtId="168" formatCode="#,##0.0"/>
    <numFmt numFmtId="169" formatCode="#,##0.000"/>
    <numFmt numFmtId="170" formatCode="_-* #,##0.00_-;\-* #,##0.00_-;_-* &quot;-&quot;??_-;_-@_-"/>
    <numFmt numFmtId="171" formatCode="_-* #,##0_-;\-* #,##0_-;_-* &quot;-&quot;_-;_-@_-"/>
    <numFmt numFmtId="172" formatCode="_-&quot;£&quot;* #,##0.00_-;\-&quot;£&quot;* #,##0.00_-;_-&quot;£&quot;* &quot;-&quot;??_-;_-@_-"/>
    <numFmt numFmtId="173" formatCode="_-&quot;£&quot;* #,##0_-;\-&quot;£&quot;* #,##0_-;_-&quot;£&quot;* &quot;-&quot;_-;_-@_-"/>
    <numFmt numFmtId="174" formatCode="&quot;$&quot;#,##0_);\(&quot;$&quot;#,##0\)"/>
    <numFmt numFmtId="175" formatCode="General_)"/>
    <numFmt numFmtId="176" formatCode="#,##0.00__;\-#,##0.00__;#,##0.00__;@__"/>
    <numFmt numFmtId="177" formatCode="_ * #,##0.00_ ;_ * \-#,##0.00_ ;_ * &quot;-&quot;??_ ;_ @_ "/>
  </numFmts>
  <fonts count="47" x14ac:knownFonts="1">
    <font>
      <sz val="10"/>
      <name val="Arial"/>
    </font>
    <font>
      <sz val="10"/>
      <name val="Arial"/>
    </font>
    <font>
      <sz val="11"/>
      <color indexed="8"/>
      <name val="Calibri"/>
      <family val="2"/>
    </font>
    <font>
      <sz val="11"/>
      <color indexed="9"/>
      <name val="Calibri"/>
      <family val="2"/>
    </font>
    <font>
      <sz val="11"/>
      <color indexed="10"/>
      <name val="Calibri"/>
      <family val="2"/>
    </font>
    <font>
      <sz val="11"/>
      <color indexed="20"/>
      <name val="Calibri"/>
      <family val="2"/>
    </font>
    <font>
      <sz val="11"/>
      <color indexed="17"/>
      <name val="Calibri"/>
      <family val="2"/>
    </font>
    <font>
      <b/>
      <sz val="11"/>
      <color indexed="52"/>
      <name val="Calibri"/>
      <family val="2"/>
    </font>
    <font>
      <sz val="11"/>
      <color indexed="52"/>
      <name val="Calibri"/>
      <family val="2"/>
    </font>
    <font>
      <b/>
      <sz val="11"/>
      <color indexed="9"/>
      <name val="Calibri"/>
      <family val="2"/>
    </font>
    <font>
      <sz val="12"/>
      <color indexed="24"/>
      <name val="Arial"/>
      <family val="2"/>
    </font>
    <font>
      <b/>
      <sz val="8"/>
      <color indexed="24"/>
      <name val="Times New Roman"/>
      <family val="1"/>
    </font>
    <font>
      <sz val="8"/>
      <color indexed="24"/>
      <name val="Times New Roman"/>
      <family val="1"/>
    </font>
    <font>
      <sz val="11"/>
      <color indexed="62"/>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sz val="12"/>
      <color indexed="8"/>
      <name val="Calibri"/>
      <family val="2"/>
    </font>
    <font>
      <b/>
      <sz val="11"/>
      <color indexed="63"/>
      <name val="Calibri"/>
      <family val="2"/>
    </font>
    <font>
      <sz val="7"/>
      <name val="Helvetica"/>
    </font>
    <font>
      <b/>
      <sz val="18"/>
      <color indexed="56"/>
      <name val="Cambria"/>
      <family val="2"/>
    </font>
    <font>
      <b/>
      <sz val="11"/>
      <color indexed="8"/>
      <name val="Calibri"/>
      <family val="2"/>
    </font>
    <font>
      <sz val="8"/>
      <name val="Arial"/>
      <family val="2"/>
    </font>
    <font>
      <sz val="10"/>
      <name val="Arial"/>
    </font>
    <font>
      <b/>
      <sz val="10"/>
      <name val="Arial"/>
      <family val="2"/>
    </font>
    <font>
      <sz val="8"/>
      <name val="Calibri"/>
      <family val="2"/>
    </font>
    <font>
      <b/>
      <sz val="12"/>
      <color indexed="8"/>
      <name val="Calibri"/>
      <family val="2"/>
    </font>
    <font>
      <i/>
      <sz val="10"/>
      <name val="Arial"/>
      <family val="2"/>
    </font>
    <font>
      <b/>
      <sz val="12"/>
      <name val="Arial"/>
      <family val="2"/>
    </font>
    <font>
      <sz val="12"/>
      <name val="Arial"/>
      <family val="2"/>
    </font>
    <font>
      <sz val="9"/>
      <color indexed="9"/>
      <name val="Times"/>
      <family val="1"/>
    </font>
    <font>
      <sz val="9"/>
      <color indexed="8"/>
      <name val="Times"/>
      <family val="1"/>
    </font>
    <font>
      <sz val="9"/>
      <color indexed="9"/>
      <name val="Times"/>
      <family val="1"/>
    </font>
    <font>
      <sz val="8"/>
      <name val="Helvetica"/>
    </font>
    <font>
      <u/>
      <sz val="10"/>
      <color indexed="36"/>
      <name val="Arial"/>
      <family val="2"/>
    </font>
    <font>
      <sz val="9"/>
      <name val="Times New Roman"/>
      <family val="1"/>
    </font>
    <font>
      <sz val="10"/>
      <color indexed="8"/>
      <name val="Times"/>
      <family val="1"/>
    </font>
    <font>
      <sz val="9"/>
      <name val="Times"/>
    </font>
    <font>
      <sz val="12"/>
      <name val="Arial CE"/>
    </font>
    <font>
      <sz val="10"/>
      <name val="Times"/>
      <family val="1"/>
    </font>
    <font>
      <sz val="11"/>
      <name val="Arial"/>
      <family val="2"/>
    </font>
    <font>
      <u/>
      <sz val="10"/>
      <name val="Arial"/>
      <family val="2"/>
    </font>
    <font>
      <b/>
      <sz val="14"/>
      <name val="Arial"/>
      <family val="2"/>
    </font>
    <font>
      <sz val="12"/>
      <name val="Arial"/>
      <family val="2"/>
    </font>
    <font>
      <sz val="14"/>
      <name val="Arial"/>
      <family val="2"/>
    </font>
  </fonts>
  <fills count="20">
    <fill>
      <patternFill patternType="none"/>
    </fill>
    <fill>
      <patternFill patternType="gray125"/>
    </fill>
    <fill>
      <patternFill patternType="solid">
        <fgColor indexed="47"/>
      </patternFill>
    </fill>
    <fill>
      <patternFill patternType="solid">
        <fgColor indexed="31"/>
      </patternFill>
    </fill>
    <fill>
      <patternFill patternType="solid">
        <fgColor indexed="27"/>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29"/>
      </patternFill>
    </fill>
    <fill>
      <patternFill patternType="solid">
        <fgColor indexed="51"/>
      </patternFill>
    </fill>
    <fill>
      <patternFill patternType="solid">
        <fgColor indexed="11"/>
      </patternFill>
    </fill>
    <fill>
      <patternFill patternType="solid">
        <fgColor indexed="30"/>
      </patternFill>
    </fill>
    <fill>
      <patternFill patternType="solid">
        <fgColor indexed="22"/>
      </patternFill>
    </fill>
    <fill>
      <patternFill patternType="solid">
        <fgColor indexed="49"/>
      </patternFill>
    </fill>
    <fill>
      <patternFill patternType="solid">
        <fgColor indexed="36"/>
      </patternFill>
    </fill>
    <fill>
      <patternFill patternType="solid">
        <fgColor indexed="52"/>
      </patternFill>
    </fill>
    <fill>
      <patternFill patternType="solid">
        <fgColor indexed="55"/>
      </patternFill>
    </fill>
    <fill>
      <patternFill patternType="solid">
        <fgColor indexed="26"/>
      </patternFill>
    </fill>
    <fill>
      <patternFill patternType="solid">
        <fgColor indexed="43"/>
      </patternFill>
    </fill>
  </fills>
  <borders count="28">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auto="1"/>
      </top>
      <bottom/>
      <diagonal/>
    </border>
    <border>
      <left style="medium">
        <color auto="1"/>
      </left>
      <right style="medium">
        <color auto="1"/>
      </right>
      <top style="medium">
        <color auto="1"/>
      </top>
      <bottom/>
      <diagonal/>
    </border>
    <border>
      <left style="thick">
        <color auto="1"/>
      </left>
      <right/>
      <top style="thick">
        <color auto="1"/>
      </top>
      <bottom/>
      <diagonal/>
    </border>
    <border>
      <left/>
      <right style="thick">
        <color auto="1"/>
      </right>
      <top style="thick">
        <color auto="1"/>
      </top>
      <bottom/>
      <diagonal/>
    </border>
  </borders>
  <cellStyleXfs count="99">
    <xf numFmtId="0" fontId="0" fillId="0" borderId="0"/>
    <xf numFmtId="0" fontId="2" fillId="3"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4" borderId="0" applyNumberFormat="0" applyBorder="0" applyAlignment="0" applyProtection="0"/>
    <xf numFmtId="0" fontId="2" fillId="2"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5" fillId="5" borderId="0" applyNumberFormat="0" applyBorder="0" applyAlignment="0" applyProtection="0"/>
    <xf numFmtId="175" fontId="32" fillId="0" borderId="0">
      <alignment vertical="top"/>
    </xf>
    <xf numFmtId="0" fontId="7" fillId="13" borderId="1" applyNumberFormat="0" applyAlignment="0" applyProtection="0"/>
    <xf numFmtId="0" fontId="9" fillId="17" borderId="3" applyNumberFormat="0" applyAlignment="0" applyProtection="0"/>
    <xf numFmtId="171" fontId="1" fillId="0" borderId="0" applyFont="0" applyFill="0" applyBorder="0" applyAlignment="0" applyProtection="0"/>
    <xf numFmtId="170" fontId="1" fillId="0" borderId="0" applyFont="0" applyFill="0" applyBorder="0" applyAlignment="0" applyProtection="0"/>
    <xf numFmtId="3" fontId="33" fillId="0" borderId="0" applyFill="0" applyBorder="0">
      <alignment horizontal="right" vertical="top"/>
    </xf>
    <xf numFmtId="169" fontId="33" fillId="0" borderId="0" applyFill="0" applyBorder="0">
      <alignment horizontal="right" vertical="top"/>
    </xf>
    <xf numFmtId="3" fontId="33" fillId="0" borderId="0" applyFill="0" applyBorder="0">
      <alignment horizontal="right" vertical="top"/>
    </xf>
    <xf numFmtId="168" fontId="34" fillId="0" borderId="0" applyFont="0" applyFill="0" applyBorder="0">
      <alignment horizontal="right" vertical="top"/>
    </xf>
    <xf numFmtId="176" fontId="33" fillId="0" borderId="0" applyFont="0" applyFill="0" applyBorder="0" applyAlignment="0" applyProtection="0">
      <alignment horizontal="right" vertical="top"/>
    </xf>
    <xf numFmtId="169" fontId="33" fillId="0" borderId="0">
      <alignment horizontal="right" vertical="top"/>
    </xf>
    <xf numFmtId="3" fontId="1" fillId="0" borderId="0" applyFont="0" applyFill="0" applyBorder="0" applyAlignment="0" applyProtection="0"/>
    <xf numFmtId="0" fontId="1" fillId="18" borderId="4" applyNumberFormat="0" applyFont="0" applyAlignment="0" applyProtection="0"/>
    <xf numFmtId="173" fontId="1" fillId="0" borderId="0" applyFont="0" applyFill="0" applyBorder="0" applyAlignment="0" applyProtection="0"/>
    <xf numFmtId="172" fontId="1" fillId="0" borderId="0" applyFont="0" applyFill="0" applyBorder="0" applyAlignment="0" applyProtection="0"/>
    <xf numFmtId="174" fontId="1" fillId="0" borderId="0" applyFont="0" applyFill="0" applyBorder="0" applyAlignment="0" applyProtection="0"/>
    <xf numFmtId="0" fontId="10" fillId="0" borderId="0" applyFont="0" applyFill="0" applyBorder="0" applyAlignment="0" applyProtection="0"/>
    <xf numFmtId="177" fontId="35"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4" fillId="0" borderId="0" applyNumberFormat="0" applyFill="0" applyBorder="0" applyAlignment="0" applyProtection="0"/>
    <xf numFmtId="3" fontId="10" fillId="0" borderId="0" applyFont="0" applyFill="0" applyBorder="0" applyAlignment="0" applyProtection="0"/>
    <xf numFmtId="2" fontId="1" fillId="0" borderId="0" applyFont="0" applyFill="0" applyBorder="0" applyAlignment="0" applyProtection="0"/>
    <xf numFmtId="0" fontId="36" fillId="0" borderId="0" applyNumberFormat="0" applyFill="0" applyBorder="0" applyAlignment="0" applyProtection="0">
      <alignment vertical="top"/>
      <protection locked="0"/>
    </xf>
    <xf numFmtId="0" fontId="6" fillId="6"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3" fillId="2" borderId="1" applyNumberFormat="0" applyAlignment="0" applyProtection="0"/>
    <xf numFmtId="0" fontId="8" fillId="0" borderId="2" applyNumberFormat="0" applyFill="0" applyAlignment="0" applyProtection="0"/>
    <xf numFmtId="167" fontId="10" fillId="0" borderId="0" applyFont="0" applyFill="0" applyBorder="0" applyAlignment="0" applyProtection="0"/>
    <xf numFmtId="0" fontId="1" fillId="0" borderId="0"/>
    <xf numFmtId="0" fontId="18" fillId="19" borderId="0" applyNumberFormat="0" applyBorder="0" applyAlignment="0" applyProtection="0"/>
    <xf numFmtId="0" fontId="1" fillId="0" borderId="0"/>
    <xf numFmtId="0" fontId="1" fillId="0" borderId="0"/>
    <xf numFmtId="0" fontId="1" fillId="0" borderId="0"/>
    <xf numFmtId="0" fontId="1" fillId="0" borderId="0"/>
    <xf numFmtId="0" fontId="19" fillId="0" borderId="0"/>
    <xf numFmtId="0" fontId="19" fillId="0" borderId="0"/>
    <xf numFmtId="0" fontId="37" fillId="0" borderId="8" applyNumberFormat="0" applyFill="0" applyAlignment="0" applyProtection="0"/>
    <xf numFmtId="0" fontId="2" fillId="0" borderId="0"/>
    <xf numFmtId="0" fontId="2" fillId="0" borderId="0"/>
    <xf numFmtId="0" fontId="2" fillId="0" borderId="0"/>
    <xf numFmtId="0" fontId="1" fillId="0" borderId="0"/>
    <xf numFmtId="0" fontId="1" fillId="0" borderId="0"/>
    <xf numFmtId="0" fontId="25" fillId="0" borderId="0"/>
    <xf numFmtId="0" fontId="10" fillId="0" borderId="0"/>
    <xf numFmtId="0" fontId="25" fillId="0" borderId="0"/>
    <xf numFmtId="0" fontId="2" fillId="0" borderId="0"/>
    <xf numFmtId="1" fontId="34" fillId="0" borderId="0">
      <alignment vertical="top" wrapText="1"/>
    </xf>
    <xf numFmtId="1" fontId="38" fillId="0" borderId="0" applyFill="0" applyBorder="0" applyProtection="0"/>
    <xf numFmtId="1" fontId="37" fillId="0" borderId="0" applyFont="0" applyFill="0" applyBorder="0" applyProtection="0">
      <alignment vertical="center"/>
    </xf>
    <xf numFmtId="1" fontId="39" fillId="0" borderId="0">
      <alignment horizontal="right" vertical="top"/>
    </xf>
    <xf numFmtId="1" fontId="33" fillId="0" borderId="0" applyNumberFormat="0" applyFill="0" applyBorder="0">
      <alignment vertical="top"/>
    </xf>
    <xf numFmtId="0" fontId="40" fillId="0" borderId="0"/>
    <xf numFmtId="0" fontId="1" fillId="18" borderId="4" applyNumberFormat="0" applyFont="0" applyAlignment="0" applyProtection="0"/>
    <xf numFmtId="0" fontId="20" fillId="13" borderId="9" applyNumberFormat="0" applyAlignment="0" applyProtection="0"/>
    <xf numFmtId="9" fontId="1" fillId="0" borderId="0" applyFont="0" applyFill="0" applyBorder="0" applyAlignment="0" applyProtection="0"/>
    <xf numFmtId="164" fontId="1"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0" fontId="6" fillId="6" borderId="0" applyNumberFormat="0" applyBorder="0" applyAlignment="0" applyProtection="0"/>
    <xf numFmtId="0" fontId="1" fillId="0" borderId="0"/>
    <xf numFmtId="2" fontId="1" fillId="0" borderId="0" applyFont="0" applyFill="0" applyBorder="0" applyProtection="0">
      <alignment horizontal="right"/>
    </xf>
    <xf numFmtId="2" fontId="1" fillId="0" borderId="0" applyFont="0" applyFill="0" applyBorder="0" applyProtection="0">
      <alignment horizontal="right"/>
    </xf>
    <xf numFmtId="0" fontId="21" fillId="0" borderId="10">
      <alignment horizontal="center"/>
    </xf>
    <xf numFmtId="49" fontId="33" fillId="0" borderId="0" applyFill="0" applyBorder="0" applyAlignment="0" applyProtection="0">
      <alignment vertical="top"/>
    </xf>
    <xf numFmtId="0" fontId="22" fillId="0" borderId="0" applyNumberFormat="0" applyFill="0" applyBorder="0" applyAlignment="0" applyProtection="0"/>
    <xf numFmtId="0" fontId="22" fillId="0" borderId="0" applyNumberFormat="0" applyFill="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9" fillId="17" borderId="3" applyNumberFormat="0" applyAlignment="0" applyProtection="0"/>
    <xf numFmtId="2" fontId="10" fillId="0" borderId="0" applyFont="0" applyFill="0" applyBorder="0" applyAlignment="0" applyProtection="0"/>
    <xf numFmtId="0" fontId="4" fillId="0" borderId="0" applyNumberFormat="0" applyFill="0" applyBorder="0" applyAlignment="0" applyProtection="0"/>
    <xf numFmtId="1" fontId="41" fillId="0" borderId="0">
      <alignment vertical="top" wrapText="1"/>
    </xf>
  </cellStyleXfs>
  <cellXfs count="182">
    <xf numFmtId="0" fontId="0" fillId="0" borderId="0" xfId="0"/>
    <xf numFmtId="0" fontId="0" fillId="0" borderId="0" xfId="0" applyAlignment="1">
      <alignment horizontal="left"/>
    </xf>
    <xf numFmtId="0" fontId="2" fillId="0" borderId="0" xfId="69"/>
    <xf numFmtId="0" fontId="23" fillId="0" borderId="0" xfId="69" applyFont="1" applyAlignment="1">
      <alignment horizontal="center"/>
    </xf>
    <xf numFmtId="0" fontId="2" fillId="0" borderId="0" xfId="69" applyAlignment="1">
      <alignment horizontal="center"/>
    </xf>
    <xf numFmtId="0" fontId="0" fillId="0" borderId="0" xfId="0" applyAlignment="1">
      <alignment horizontal="center"/>
    </xf>
    <xf numFmtId="0" fontId="28" fillId="0" borderId="0" xfId="69" applyFont="1"/>
    <xf numFmtId="165" fontId="25" fillId="0" borderId="0" xfId="0" applyNumberFormat="1" applyFont="1" applyBorder="1" applyAlignment="1">
      <alignment horizontal="center"/>
    </xf>
    <xf numFmtId="165" fontId="29" fillId="0" borderId="0" xfId="0" applyNumberFormat="1" applyFont="1" applyBorder="1" applyAlignment="1">
      <alignment horizontal="center"/>
    </xf>
    <xf numFmtId="0" fontId="2" fillId="0" borderId="11" xfId="69" applyBorder="1" applyAlignment="1">
      <alignment horizontal="center" vertical="center" wrapText="1"/>
    </xf>
    <xf numFmtId="0" fontId="2" fillId="0" borderId="12" xfId="69" applyBorder="1" applyAlignment="1">
      <alignment horizontal="center" vertical="center" wrapText="1"/>
    </xf>
    <xf numFmtId="0" fontId="2" fillId="0" borderId="13" xfId="69" applyBorder="1" applyAlignment="1">
      <alignment horizontal="center"/>
    </xf>
    <xf numFmtId="0" fontId="2" fillId="0" borderId="0" xfId="69" applyBorder="1" applyAlignment="1">
      <alignment horizontal="center"/>
    </xf>
    <xf numFmtId="0" fontId="2" fillId="0" borderId="14" xfId="69" applyBorder="1" applyAlignment="1">
      <alignment horizontal="center"/>
    </xf>
    <xf numFmtId="0" fontId="2" fillId="0" borderId="13" xfId="69" applyBorder="1" applyAlignment="1">
      <alignment horizontal="left"/>
    </xf>
    <xf numFmtId="0" fontId="2" fillId="0" borderId="0" xfId="69" applyBorder="1" applyAlignment="1">
      <alignment horizontal="left"/>
    </xf>
    <xf numFmtId="0" fontId="2" fillId="0" borderId="14" xfId="69" applyBorder="1" applyAlignment="1">
      <alignment horizontal="left"/>
    </xf>
    <xf numFmtId="0" fontId="2" fillId="0" borderId="13" xfId="61" applyBorder="1" applyAlignment="1">
      <alignment horizontal="center"/>
    </xf>
    <xf numFmtId="0" fontId="2" fillId="0" borderId="0" xfId="61" applyBorder="1" applyAlignment="1">
      <alignment horizontal="center"/>
    </xf>
    <xf numFmtId="0" fontId="2" fillId="0" borderId="14" xfId="61" applyBorder="1" applyAlignment="1">
      <alignment horizontal="center"/>
    </xf>
    <xf numFmtId="0" fontId="2" fillId="0" borderId="15" xfId="69" applyBorder="1" applyAlignment="1">
      <alignment horizontal="center"/>
    </xf>
    <xf numFmtId="0" fontId="2" fillId="0" borderId="16" xfId="69" applyBorder="1" applyAlignment="1">
      <alignment horizontal="center"/>
    </xf>
    <xf numFmtId="0" fontId="2" fillId="0" borderId="17" xfId="69" applyBorder="1" applyAlignment="1">
      <alignment horizontal="center"/>
    </xf>
    <xf numFmtId="0" fontId="0" fillId="0" borderId="12" xfId="0" applyBorder="1" applyAlignment="1">
      <alignment horizontal="center" vertical="center" wrapText="1"/>
    </xf>
    <xf numFmtId="0" fontId="0" fillId="0" borderId="18" xfId="0" applyBorder="1" applyAlignment="1">
      <alignment horizontal="center" vertical="center" wrapText="1"/>
    </xf>
    <xf numFmtId="0" fontId="0" fillId="0" borderId="0" xfId="0" applyBorder="1" applyAlignment="1">
      <alignment horizontal="center"/>
    </xf>
    <xf numFmtId="0" fontId="0" fillId="0" borderId="14" xfId="0" applyBorder="1" applyAlignment="1">
      <alignment horizontal="center"/>
    </xf>
    <xf numFmtId="0" fontId="0" fillId="0" borderId="0" xfId="0" applyBorder="1" applyAlignment="1">
      <alignment horizontal="left"/>
    </xf>
    <xf numFmtId="0" fontId="0" fillId="0" borderId="14" xfId="0"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2" fillId="0" borderId="11" xfId="69" applyFont="1" applyBorder="1" applyAlignment="1">
      <alignment horizontal="center" vertical="center" wrapText="1"/>
    </xf>
    <xf numFmtId="0" fontId="2" fillId="0" borderId="12" xfId="69" applyFont="1" applyBorder="1" applyAlignment="1">
      <alignment horizontal="center" vertical="center" wrapText="1"/>
    </xf>
    <xf numFmtId="0" fontId="2" fillId="0" borderId="13" xfId="61" applyBorder="1"/>
    <xf numFmtId="0" fontId="2" fillId="0" borderId="0" xfId="61" applyBorder="1"/>
    <xf numFmtId="0" fontId="0" fillId="0" borderId="13" xfId="0" applyBorder="1" applyAlignment="1">
      <alignment horizontal="center"/>
    </xf>
    <xf numFmtId="0" fontId="2" fillId="0" borderId="15" xfId="61" applyBorder="1" applyAlignment="1">
      <alignment horizontal="center"/>
    </xf>
    <xf numFmtId="0" fontId="2" fillId="0" borderId="16" xfId="61" applyBorder="1" applyAlignment="1">
      <alignment horizontal="center"/>
    </xf>
    <xf numFmtId="165" fontId="25" fillId="0" borderId="13" xfId="0" applyNumberFormat="1" applyFont="1" applyBorder="1" applyAlignment="1">
      <alignment horizontal="center"/>
    </xf>
    <xf numFmtId="0" fontId="19" fillId="0" borderId="0" xfId="69" applyFont="1"/>
    <xf numFmtId="0" fontId="2" fillId="0" borderId="0" xfId="69" applyFont="1" applyBorder="1" applyAlignment="1">
      <alignment horizontal="center"/>
    </xf>
    <xf numFmtId="0" fontId="30" fillId="0" borderId="0" xfId="0" applyFont="1"/>
    <xf numFmtId="0" fontId="31" fillId="0" borderId="0" xfId="0" applyFont="1"/>
    <xf numFmtId="0" fontId="31" fillId="0" borderId="0" xfId="0" applyFont="1" applyAlignment="1">
      <alignment horizontal="center" vertical="center"/>
    </xf>
    <xf numFmtId="0" fontId="30" fillId="0" borderId="19" xfId="0" applyFont="1" applyBorder="1"/>
    <xf numFmtId="0" fontId="30" fillId="0" borderId="0" xfId="0" applyFont="1" applyBorder="1" applyAlignment="1">
      <alignment horizontal="center" vertical="center" wrapText="1"/>
    </xf>
    <xf numFmtId="0" fontId="30" fillId="0" borderId="20" xfId="0" applyFont="1" applyBorder="1" applyAlignment="1">
      <alignment horizontal="center" vertical="center" wrapText="1"/>
    </xf>
    <xf numFmtId="0" fontId="31" fillId="0" borderId="19" xfId="0" applyFont="1" applyBorder="1" applyAlignment="1">
      <alignment horizontal="center"/>
    </xf>
    <xf numFmtId="165" fontId="31" fillId="0" borderId="0" xfId="0" applyNumberFormat="1" applyFont="1" applyBorder="1" applyAlignment="1">
      <alignment horizontal="center"/>
    </xf>
    <xf numFmtId="165" fontId="31" fillId="0" borderId="20" xfId="0" applyNumberFormat="1" applyFont="1" applyBorder="1" applyAlignment="1">
      <alignment horizontal="center"/>
    </xf>
    <xf numFmtId="9" fontId="31" fillId="0" borderId="0" xfId="0" applyNumberFormat="1" applyFont="1" applyBorder="1" applyAlignment="1">
      <alignment horizontal="center"/>
    </xf>
    <xf numFmtId="9" fontId="31" fillId="0" borderId="20" xfId="0" applyNumberFormat="1" applyFont="1" applyBorder="1" applyAlignment="1">
      <alignment horizontal="center"/>
    </xf>
    <xf numFmtId="0" fontId="31" fillId="0" borderId="21" xfId="0" applyFont="1" applyBorder="1" applyAlignment="1">
      <alignment horizontal="center"/>
    </xf>
    <xf numFmtId="165" fontId="31" fillId="0" borderId="22" xfId="0" applyNumberFormat="1" applyFont="1" applyBorder="1" applyAlignment="1">
      <alignment horizontal="center"/>
    </xf>
    <xf numFmtId="165" fontId="31" fillId="0" borderId="23" xfId="0" applyNumberFormat="1" applyFont="1" applyBorder="1" applyAlignment="1">
      <alignment horizontal="center"/>
    </xf>
    <xf numFmtId="9" fontId="31" fillId="0" borderId="0" xfId="0" applyNumberFormat="1" applyFont="1" applyAlignment="1">
      <alignment horizontal="center"/>
    </xf>
    <xf numFmtId="165" fontId="31" fillId="0" borderId="0" xfId="0" applyNumberFormat="1" applyFont="1" applyAlignment="1">
      <alignment horizontal="center"/>
    </xf>
    <xf numFmtId="0" fontId="31" fillId="0" borderId="0" xfId="0" applyFont="1" applyAlignment="1">
      <alignment horizontal="left"/>
    </xf>
    <xf numFmtId="0" fontId="30" fillId="0" borderId="19" xfId="0" applyFont="1" applyBorder="1" applyAlignment="1">
      <alignment horizontal="center" vertical="center" wrapText="1"/>
    </xf>
    <xf numFmtId="0" fontId="31" fillId="0" borderId="0" xfId="0" applyFont="1" applyBorder="1"/>
    <xf numFmtId="0" fontId="31" fillId="0" borderId="20" xfId="0" applyFont="1" applyBorder="1"/>
    <xf numFmtId="0" fontId="2" fillId="0" borderId="11" xfId="61" applyFont="1" applyBorder="1" applyAlignment="1">
      <alignment horizontal="center" vertical="center" wrapText="1"/>
    </xf>
    <xf numFmtId="0" fontId="2" fillId="0" borderId="12" xfId="61" applyFont="1" applyBorder="1" applyAlignment="1">
      <alignment horizontal="center" vertical="center" wrapText="1"/>
    </xf>
    <xf numFmtId="0" fontId="2" fillId="0" borderId="18" xfId="61" applyFont="1" applyBorder="1" applyAlignment="1">
      <alignment horizontal="center" vertical="center" wrapText="1"/>
    </xf>
    <xf numFmtId="0" fontId="2" fillId="0" borderId="14" xfId="61" applyBorder="1"/>
    <xf numFmtId="0" fontId="2" fillId="0" borderId="17" xfId="61" applyBorder="1" applyAlignment="1">
      <alignment horizontal="center"/>
    </xf>
    <xf numFmtId="0" fontId="2" fillId="0" borderId="18" xfId="69" applyFont="1" applyBorder="1" applyAlignment="1">
      <alignment horizontal="center" vertical="center" wrapText="1"/>
    </xf>
    <xf numFmtId="0" fontId="2" fillId="0" borderId="0" xfId="61" applyAlignment="1">
      <alignment horizontal="center"/>
    </xf>
    <xf numFmtId="2" fontId="2" fillId="0" borderId="14" xfId="61" applyNumberFormat="1" applyBorder="1" applyAlignment="1">
      <alignment horizontal="center"/>
    </xf>
    <xf numFmtId="2" fontId="2" fillId="0" borderId="0" xfId="61" applyNumberFormat="1" applyAlignment="1">
      <alignment horizontal="center"/>
    </xf>
    <xf numFmtId="166" fontId="2" fillId="0" borderId="14" xfId="61" applyNumberFormat="1" applyBorder="1" applyAlignment="1">
      <alignment horizontal="center"/>
    </xf>
    <xf numFmtId="166" fontId="2" fillId="0" borderId="17" xfId="61" applyNumberFormat="1" applyBorder="1" applyAlignment="1">
      <alignment horizontal="center"/>
    </xf>
    <xf numFmtId="166" fontId="2" fillId="0" borderId="0" xfId="61" applyNumberFormat="1" applyBorder="1" applyAlignment="1">
      <alignment horizontal="center"/>
    </xf>
    <xf numFmtId="166" fontId="2" fillId="0" borderId="16" xfId="61" applyNumberFormat="1" applyBorder="1" applyAlignment="1">
      <alignment horizontal="center"/>
    </xf>
    <xf numFmtId="0" fontId="2" fillId="0" borderId="0" xfId="69" applyFont="1" applyBorder="1" applyAlignment="1">
      <alignment horizontal="left"/>
    </xf>
    <xf numFmtId="0" fontId="2" fillId="0" borderId="14" xfId="69" applyFont="1" applyBorder="1" applyAlignment="1">
      <alignment horizontal="left"/>
    </xf>
    <xf numFmtId="0" fontId="2" fillId="0" borderId="0" xfId="61" applyFont="1"/>
    <xf numFmtId="0" fontId="2" fillId="0" borderId="11" xfId="61" applyBorder="1" applyAlignment="1">
      <alignment horizontal="center" vertical="center" wrapText="1"/>
    </xf>
    <xf numFmtId="0" fontId="2" fillId="0" borderId="12" xfId="61" applyBorder="1" applyAlignment="1">
      <alignment horizontal="center" vertical="center" wrapText="1"/>
    </xf>
    <xf numFmtId="0" fontId="2" fillId="0" borderId="18" xfId="61" applyBorder="1" applyAlignment="1">
      <alignment horizontal="center" vertical="center" wrapText="1"/>
    </xf>
    <xf numFmtId="0" fontId="2" fillId="0" borderId="0" xfId="61" applyFont="1" applyBorder="1"/>
    <xf numFmtId="0" fontId="2" fillId="0" borderId="14" xfId="61" applyFont="1" applyBorder="1"/>
    <xf numFmtId="0" fontId="2" fillId="0" borderId="15" xfId="61" applyBorder="1"/>
    <xf numFmtId="0" fontId="2" fillId="0" borderId="16" xfId="61" applyBorder="1"/>
    <xf numFmtId="0" fontId="2" fillId="0" borderId="17" xfId="61" applyBorder="1"/>
    <xf numFmtId="0" fontId="2" fillId="0" borderId="13" xfId="61" applyBorder="1" applyAlignment="1">
      <alignment horizontal="left"/>
    </xf>
    <xf numFmtId="0" fontId="2" fillId="0" borderId="0" xfId="61" applyBorder="1" applyAlignment="1">
      <alignment horizontal="left"/>
    </xf>
    <xf numFmtId="0" fontId="2" fillId="0" borderId="14" xfId="61" applyBorder="1" applyAlignment="1">
      <alignment horizontal="left"/>
    </xf>
    <xf numFmtId="0" fontId="2" fillId="0" borderId="13" xfId="61" applyFont="1" applyBorder="1" applyAlignment="1">
      <alignment horizontal="left"/>
    </xf>
    <xf numFmtId="0" fontId="2" fillId="0" borderId="15" xfId="69" applyBorder="1"/>
    <xf numFmtId="0" fontId="2" fillId="0" borderId="16" xfId="69" applyBorder="1"/>
    <xf numFmtId="0" fontId="2" fillId="0" borderId="17" xfId="69" applyBorder="1"/>
    <xf numFmtId="0" fontId="2" fillId="0" borderId="13" xfId="61" applyFont="1" applyBorder="1"/>
    <xf numFmtId="0" fontId="25" fillId="0" borderId="0" xfId="68" applyFont="1"/>
    <xf numFmtId="0" fontId="25" fillId="0" borderId="0" xfId="68"/>
    <xf numFmtId="165" fontId="31" fillId="0" borderId="22" xfId="64" applyNumberFormat="1" applyFont="1" applyBorder="1" applyAlignment="1" applyProtection="1">
      <alignment horizontal="center"/>
      <protection locked="0"/>
    </xf>
    <xf numFmtId="0" fontId="30" fillId="0" borderId="19" xfId="0" applyFont="1" applyBorder="1" applyAlignment="1">
      <alignment horizontal="center" wrapText="1"/>
    </xf>
    <xf numFmtId="0" fontId="30" fillId="0" borderId="0" xfId="0" applyFont="1" applyFill="1" applyBorder="1" applyAlignment="1">
      <alignment horizontal="center" vertical="center" wrapText="1"/>
    </xf>
    <xf numFmtId="0" fontId="25" fillId="0" borderId="19" xfId="68" applyBorder="1"/>
    <xf numFmtId="0" fontId="25" fillId="0" borderId="0" xfId="68" applyBorder="1"/>
    <xf numFmtId="0" fontId="25" fillId="0" borderId="20" xfId="68" applyBorder="1"/>
    <xf numFmtId="0" fontId="25" fillId="0" borderId="19" xfId="68" applyBorder="1" applyAlignment="1">
      <alignment horizontal="center"/>
    </xf>
    <xf numFmtId="165" fontId="25" fillId="0" borderId="0" xfId="68" applyNumberFormat="1" applyBorder="1" applyAlignment="1">
      <alignment horizontal="center"/>
    </xf>
    <xf numFmtId="165" fontId="25" fillId="0" borderId="20" xfId="68" applyNumberFormat="1" applyBorder="1" applyAlignment="1">
      <alignment horizontal="center"/>
    </xf>
    <xf numFmtId="0" fontId="26" fillId="0" borderId="19" xfId="68" applyFont="1" applyBorder="1"/>
    <xf numFmtId="0" fontId="43" fillId="0" borderId="19" xfId="68" applyFont="1" applyBorder="1"/>
    <xf numFmtId="0" fontId="10" fillId="0" borderId="22" xfId="67" applyBorder="1"/>
    <xf numFmtId="0" fontId="25" fillId="0" borderId="22" xfId="68" applyBorder="1"/>
    <xf numFmtId="0" fontId="25" fillId="0" borderId="23" xfId="68" applyBorder="1"/>
    <xf numFmtId="165" fontId="31" fillId="0" borderId="19" xfId="0" applyNumberFormat="1" applyFont="1" applyBorder="1" applyAlignment="1">
      <alignment horizontal="center"/>
    </xf>
    <xf numFmtId="9" fontId="31" fillId="0" borderId="19" xfId="0" applyNumberFormat="1" applyFont="1" applyBorder="1" applyAlignment="1">
      <alignment horizontal="center"/>
    </xf>
    <xf numFmtId="165" fontId="31" fillId="0" borderId="0" xfId="64" applyNumberFormat="1" applyFont="1" applyBorder="1" applyAlignment="1" applyProtection="1">
      <alignment horizontal="center"/>
      <protection locked="0"/>
    </xf>
    <xf numFmtId="165" fontId="31" fillId="0" borderId="21" xfId="0" applyNumberFormat="1" applyFont="1" applyBorder="1" applyAlignment="1">
      <alignment horizontal="center"/>
    </xf>
    <xf numFmtId="165" fontId="31" fillId="0" borderId="0" xfId="65" applyNumberFormat="1" applyFont="1" applyBorder="1" applyAlignment="1">
      <alignment horizontal="center"/>
    </xf>
    <xf numFmtId="165" fontId="31" fillId="0" borderId="20" xfId="65" applyNumberFormat="1" applyFont="1" applyBorder="1" applyAlignment="1">
      <alignment horizontal="center"/>
    </xf>
    <xf numFmtId="165" fontId="0" fillId="0" borderId="0" xfId="0" applyNumberFormat="1" applyBorder="1" applyAlignment="1">
      <alignment horizontal="center"/>
    </xf>
    <xf numFmtId="165" fontId="2" fillId="0" borderId="0" xfId="69" applyNumberFormat="1" applyBorder="1" applyAlignment="1">
      <alignment horizontal="center"/>
    </xf>
    <xf numFmtId="0" fontId="2" fillId="0" borderId="0" xfId="62"/>
    <xf numFmtId="0" fontId="2" fillId="0" borderId="13" xfId="69" applyBorder="1"/>
    <xf numFmtId="0" fontId="2" fillId="0" borderId="14" xfId="69" applyBorder="1"/>
    <xf numFmtId="0" fontId="2" fillId="0" borderId="13" xfId="69" applyFont="1" applyBorder="1"/>
    <xf numFmtId="0" fontId="2" fillId="0" borderId="13" xfId="62" applyBorder="1"/>
    <xf numFmtId="0" fontId="2" fillId="0" borderId="14" xfId="62" applyBorder="1"/>
    <xf numFmtId="0" fontId="2" fillId="0" borderId="0" xfId="69" applyBorder="1"/>
    <xf numFmtId="0" fontId="2" fillId="0" borderId="0" xfId="69" applyFont="1" applyBorder="1"/>
    <xf numFmtId="0" fontId="2" fillId="0" borderId="0" xfId="62" applyBorder="1"/>
    <xf numFmtId="0" fontId="2" fillId="0" borderId="11" xfId="62" applyFont="1" applyBorder="1" applyAlignment="1">
      <alignment horizontal="center" vertical="center" wrapText="1"/>
    </xf>
    <xf numFmtId="0" fontId="2" fillId="0" borderId="12" xfId="62" applyBorder="1" applyAlignment="1">
      <alignment horizontal="center" vertical="center" wrapText="1"/>
    </xf>
    <xf numFmtId="0" fontId="2" fillId="0" borderId="18" xfId="62" applyBorder="1" applyAlignment="1">
      <alignment horizontal="center" vertical="center" wrapText="1"/>
    </xf>
    <xf numFmtId="0" fontId="2" fillId="0" borderId="15" xfId="62" applyBorder="1"/>
    <xf numFmtId="0" fontId="2" fillId="0" borderId="16" xfId="62" applyBorder="1"/>
    <xf numFmtId="0" fontId="2" fillId="0" borderId="17" xfId="62" applyBorder="1"/>
    <xf numFmtId="165" fontId="31" fillId="0" borderId="24" xfId="0" applyNumberFormat="1" applyFont="1" applyBorder="1" applyAlignment="1">
      <alignment horizontal="center"/>
    </xf>
    <xf numFmtId="165" fontId="45" fillId="0" borderId="0" xfId="0" applyNumberFormat="1" applyFont="1" applyBorder="1" applyAlignment="1">
      <alignment horizontal="center"/>
    </xf>
    <xf numFmtId="0" fontId="0" fillId="0" borderId="0" xfId="0" applyBorder="1"/>
    <xf numFmtId="165" fontId="45" fillId="0" borderId="22" xfId="0" applyNumberFormat="1" applyFont="1" applyBorder="1" applyAlignment="1">
      <alignment horizontal="center"/>
    </xf>
    <xf numFmtId="0" fontId="2" fillId="0" borderId="25" xfId="61" applyFont="1" applyBorder="1" applyAlignment="1">
      <alignment horizontal="center" vertical="center" wrapText="1"/>
    </xf>
    <xf numFmtId="0" fontId="2" fillId="0" borderId="13" xfId="63" applyBorder="1"/>
    <xf numFmtId="0" fontId="2" fillId="0" borderId="14" xfId="63" applyBorder="1"/>
    <xf numFmtId="0" fontId="31" fillId="0" borderId="0" xfId="0" applyFont="1" applyAlignment="1">
      <alignment horizontal="center"/>
    </xf>
    <xf numFmtId="0" fontId="30" fillId="0" borderId="21" xfId="0" applyFont="1" applyBorder="1" applyAlignment="1">
      <alignment horizontal="center" vertical="center" wrapText="1"/>
    </xf>
    <xf numFmtId="0" fontId="30" fillId="0" borderId="22" xfId="0" applyFont="1" applyBorder="1" applyAlignment="1">
      <alignment horizontal="center" vertical="center" wrapText="1"/>
    </xf>
    <xf numFmtId="0" fontId="30" fillId="0" borderId="23" xfId="0" applyFont="1" applyBorder="1" applyAlignment="1">
      <alignment horizontal="center" vertical="center" wrapText="1"/>
    </xf>
    <xf numFmtId="0" fontId="25" fillId="0" borderId="26" xfId="68" applyBorder="1"/>
    <xf numFmtId="165" fontId="25" fillId="0" borderId="22" xfId="68" applyNumberFormat="1" applyBorder="1" applyAlignment="1">
      <alignment horizontal="center"/>
    </xf>
    <xf numFmtId="165" fontId="25" fillId="0" borderId="23" xfId="68" applyNumberFormat="1" applyBorder="1" applyAlignment="1">
      <alignment horizontal="center"/>
    </xf>
    <xf numFmtId="165" fontId="25" fillId="0" borderId="19" xfId="68" applyNumberFormat="1" applyBorder="1" applyAlignment="1">
      <alignment horizontal="center"/>
    </xf>
    <xf numFmtId="165" fontId="25" fillId="0" borderId="21" xfId="68" applyNumberFormat="1" applyBorder="1" applyAlignment="1">
      <alignment horizontal="center"/>
    </xf>
    <xf numFmtId="0" fontId="0" fillId="0" borderId="19" xfId="68" applyFont="1" applyBorder="1" applyAlignment="1">
      <alignment horizontal="center" vertical="center" wrapText="1"/>
    </xf>
    <xf numFmtId="0" fontId="0" fillId="0" borderId="0" xfId="68" applyFont="1" applyBorder="1" applyAlignment="1">
      <alignment horizontal="center" vertical="center" wrapText="1"/>
    </xf>
    <xf numFmtId="0" fontId="0" fillId="0" borderId="20" xfId="68" applyFont="1" applyBorder="1" applyAlignment="1">
      <alignment horizontal="center" vertical="center" wrapText="1"/>
    </xf>
    <xf numFmtId="0" fontId="0" fillId="0" borderId="19" xfId="68" applyFont="1" applyBorder="1"/>
    <xf numFmtId="0" fontId="0" fillId="0" borderId="21" xfId="66" applyFont="1" applyBorder="1"/>
    <xf numFmtId="0" fontId="0" fillId="0" borderId="19" xfId="68" applyFont="1" applyBorder="1" applyAlignment="1">
      <alignment horizontal="center"/>
    </xf>
    <xf numFmtId="0" fontId="0" fillId="0" borderId="21" xfId="68" applyFont="1" applyBorder="1" applyAlignment="1">
      <alignment horizontal="center"/>
    </xf>
    <xf numFmtId="0" fontId="44" fillId="0" borderId="26" xfId="0" applyFont="1" applyBorder="1" applyAlignment="1">
      <alignment horizontal="center" vertical="center" wrapText="1"/>
    </xf>
    <xf numFmtId="0" fontId="46" fillId="0" borderId="24" xfId="0" applyFont="1" applyBorder="1" applyAlignment="1">
      <alignment horizontal="center" vertical="center" wrapText="1"/>
    </xf>
    <xf numFmtId="0" fontId="46" fillId="0" borderId="27" xfId="0" applyFont="1" applyBorder="1" applyAlignment="1">
      <alignment horizontal="center" vertical="center" wrapText="1"/>
    </xf>
    <xf numFmtId="0" fontId="44" fillId="0" borderId="24" xfId="0" applyFont="1" applyBorder="1" applyAlignment="1">
      <alignment horizontal="center" vertical="center" wrapText="1"/>
    </xf>
    <xf numFmtId="0" fontId="44" fillId="0" borderId="27" xfId="0" applyFont="1" applyBorder="1" applyAlignment="1">
      <alignment horizontal="center" vertical="center" wrapText="1"/>
    </xf>
    <xf numFmtId="0" fontId="25" fillId="0" borderId="19" xfId="66" applyFont="1" applyBorder="1" applyAlignment="1">
      <alignment horizontal="left" wrapText="1"/>
    </xf>
    <xf numFmtId="0" fontId="25" fillId="0" borderId="0" xfId="66" applyFont="1" applyBorder="1" applyAlignment="1">
      <alignment horizontal="left" wrapText="1"/>
    </xf>
    <xf numFmtId="0" fontId="25" fillId="0" borderId="20" xfId="66" applyFont="1" applyBorder="1" applyAlignment="1">
      <alignment horizontal="left" wrapText="1"/>
    </xf>
    <xf numFmtId="0" fontId="0" fillId="0" borderId="19" xfId="66" applyFont="1" applyBorder="1" applyAlignment="1">
      <alignment horizontal="left" wrapText="1"/>
    </xf>
    <xf numFmtId="0" fontId="0" fillId="0" borderId="0" xfId="66" applyFont="1" applyBorder="1" applyAlignment="1">
      <alignment horizontal="left" wrapText="1"/>
    </xf>
    <xf numFmtId="0" fontId="0" fillId="0" borderId="20" xfId="66" applyFont="1" applyBorder="1" applyAlignment="1">
      <alignment horizontal="left" wrapText="1"/>
    </xf>
    <xf numFmtId="0" fontId="0" fillId="0" borderId="26" xfId="68" applyFont="1" applyBorder="1" applyAlignment="1">
      <alignment horizontal="center" vertical="center"/>
    </xf>
    <xf numFmtId="0" fontId="0" fillId="0" borderId="24" xfId="0" applyBorder="1" applyAlignment="1">
      <alignment horizontal="center" vertical="center"/>
    </xf>
    <xf numFmtId="0" fontId="0" fillId="0" borderId="27" xfId="0" applyBorder="1" applyAlignment="1">
      <alignment horizontal="center" vertical="center"/>
    </xf>
    <xf numFmtId="0" fontId="0" fillId="0" borderId="24" xfId="68" applyFont="1" applyBorder="1" applyAlignment="1">
      <alignment horizontal="center" vertical="center"/>
    </xf>
    <xf numFmtId="0" fontId="30" fillId="0" borderId="26" xfId="68" applyFont="1" applyBorder="1" applyAlignment="1">
      <alignment horizontal="center" vertical="center" wrapText="1"/>
    </xf>
    <xf numFmtId="0" fontId="30" fillId="0" borderId="24" xfId="0" applyFont="1" applyBorder="1" applyAlignment="1">
      <alignment horizontal="center" vertical="center" wrapText="1"/>
    </xf>
    <xf numFmtId="0" fontId="30" fillId="0" borderId="27" xfId="0" applyFont="1" applyBorder="1" applyAlignment="1">
      <alignment horizontal="center" vertical="center" wrapText="1"/>
    </xf>
    <xf numFmtId="0" fontId="25" fillId="0" borderId="26" xfId="68" applyFont="1" applyBorder="1" applyAlignment="1">
      <alignment horizontal="center" vertical="center"/>
    </xf>
    <xf numFmtId="0" fontId="25" fillId="0" borderId="24" xfId="68" applyFont="1" applyBorder="1" applyAlignment="1">
      <alignment horizontal="center" vertical="center"/>
    </xf>
    <xf numFmtId="0" fontId="30" fillId="0" borderId="26" xfId="0" applyFont="1" applyBorder="1" applyAlignment="1">
      <alignment horizontal="center" vertical="center" wrapText="1"/>
    </xf>
    <xf numFmtId="0" fontId="30" fillId="0" borderId="0" xfId="0" applyFont="1" applyBorder="1" applyAlignment="1">
      <alignment horizontal="center" vertical="center" wrapText="1"/>
    </xf>
    <xf numFmtId="0" fontId="0" fillId="0" borderId="24" xfId="0" applyBorder="1" applyAlignment="1">
      <alignment wrapText="1"/>
    </xf>
    <xf numFmtId="0" fontId="0" fillId="0" borderId="27" xfId="0" applyBorder="1" applyAlignment="1">
      <alignment wrapText="1"/>
    </xf>
    <xf numFmtId="0" fontId="31" fillId="0" borderId="0" xfId="0" applyFont="1" applyBorder="1" applyAlignment="1">
      <alignment horizontal="center" vertical="center" wrapText="1"/>
    </xf>
    <xf numFmtId="0" fontId="31" fillId="0" borderId="0" xfId="0" applyFont="1" applyAlignment="1">
      <alignment horizontal="center" vertical="center" wrapText="1"/>
    </xf>
    <xf numFmtId="0" fontId="31" fillId="0" borderId="20" xfId="0" applyFont="1" applyBorder="1" applyAlignment="1">
      <alignment horizontal="center" vertical="center" wrapText="1"/>
    </xf>
  </cellXfs>
  <cellStyles count="99">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Bad" xfId="19"/>
    <cellStyle name="caché" xfId="20"/>
    <cellStyle name="Calculation" xfId="21"/>
    <cellStyle name="Check Cell" xfId="22"/>
    <cellStyle name="Comma [0]_ALVAREDO_PIKETTY_May2009sent.xls Chart -1023" xfId="23"/>
    <cellStyle name="Comma_ALVAREDO_PIKETTY_May2009sent.xls Chart -1023" xfId="24"/>
    <cellStyle name="Comma(0)" xfId="25"/>
    <cellStyle name="Comma(3)" xfId="26"/>
    <cellStyle name="Comma[0]" xfId="27"/>
    <cellStyle name="Comma[1]" xfId="28"/>
    <cellStyle name="Comma[2]__" xfId="29"/>
    <cellStyle name="Comma[3]" xfId="30"/>
    <cellStyle name="Comma0" xfId="31"/>
    <cellStyle name="Commentaire" xfId="32"/>
    <cellStyle name="Currency [0]_ALVAREDO_PIKETTY_May2009sent.xls Chart -1023" xfId="33"/>
    <cellStyle name="Currency_ALVAREDO_PIKETTY_May2009sent.xls Chart -1023" xfId="34"/>
    <cellStyle name="Currency0" xfId="35"/>
    <cellStyle name="Date" xfId="36"/>
    <cellStyle name="Dezimal_03-09-03" xfId="37"/>
    <cellStyle name="En-tête 1" xfId="38"/>
    <cellStyle name="En-tête 2" xfId="39"/>
    <cellStyle name="Explanatory Text" xfId="40"/>
    <cellStyle name="Financier0" xfId="41"/>
    <cellStyle name="Fixed" xfId="42"/>
    <cellStyle name="Followed Hyperlink_ALVAREDO_PIKETTY_May2009sent.xls Chart -1023" xfId="43"/>
    <cellStyle name="Good" xfId="44"/>
    <cellStyle name="Heading 1" xfId="45"/>
    <cellStyle name="Heading 2" xfId="46"/>
    <cellStyle name="Heading 3" xfId="47"/>
    <cellStyle name="Heading 4" xfId="48"/>
    <cellStyle name="Input" xfId="49"/>
    <cellStyle name="Linked Cell" xfId="50"/>
    <cellStyle name="Monétaire0" xfId="51"/>
    <cellStyle name="Motif" xfId="52"/>
    <cellStyle name="Neutral" xfId="53"/>
    <cellStyle name="Normaali_Eduskuntavaalit" xfId="54"/>
    <cellStyle name="Normal" xfId="0" builtinId="0"/>
    <cellStyle name="Normal 2" xfId="55"/>
    <cellStyle name="Normal 2 2" xfId="56"/>
    <cellStyle name="Normal 2_AccumulationEquation" xfId="57"/>
    <cellStyle name="Normal 3" xfId="58"/>
    <cellStyle name="Normal 4" xfId="59"/>
    <cellStyle name="Normal GHG whole table" xfId="60"/>
    <cellStyle name="Normal_DetailsTG5.x" xfId="61"/>
    <cellStyle name="Normal_DetailsTS8.1" xfId="62"/>
    <cellStyle name="Normal_DetailsWTIDSeries" xfId="63"/>
    <cellStyle name="Normal_final1" xfId="64"/>
    <cellStyle name="Normal_TabAnnexeH" xfId="65"/>
    <cellStyle name="Normal_TabAnnexeH_TabFig2010(ESMarch2012)" xfId="66"/>
    <cellStyle name="Normal_TabFig2010(ESMarch2012)" xfId="67"/>
    <cellStyle name="Normal_TabIntro" xfId="68"/>
    <cellStyle name="Normal_Top10Share(WTID06-04-2012)" xfId="69"/>
    <cellStyle name="Normal-blank" xfId="70"/>
    <cellStyle name="Normal-bottom" xfId="71"/>
    <cellStyle name="Normal-center" xfId="72"/>
    <cellStyle name="Normal-droit" xfId="73"/>
    <cellStyle name="Normal-top" xfId="74"/>
    <cellStyle name="normální_Nove vystupy_DOPOCTENE" xfId="75"/>
    <cellStyle name="Note" xfId="76"/>
    <cellStyle name="Output" xfId="77"/>
    <cellStyle name="Percent_ALVAREDO_PIKETTY_May2009sent.xls Chart -1023" xfId="78"/>
    <cellStyle name="Pilkku_Esimerkkejä kaavioista.xls Kaavio 1" xfId="79"/>
    <cellStyle name="Pourcentage 2" xfId="80"/>
    <cellStyle name="Pourcentage 3" xfId="81"/>
    <cellStyle name="Pourcentage 4" xfId="82"/>
    <cellStyle name="Satisfaisant" xfId="83"/>
    <cellStyle name="Standard_2 + 3" xfId="84"/>
    <cellStyle name="Style 24" xfId="85"/>
    <cellStyle name="Style 25" xfId="86"/>
    <cellStyle name="style_col_headings" xfId="87"/>
    <cellStyle name="TEXT" xfId="88"/>
    <cellStyle name="Title" xfId="89"/>
    <cellStyle name="Titre" xfId="90"/>
    <cellStyle name="Titre 1" xfId="91"/>
    <cellStyle name="Titre 2" xfId="92"/>
    <cellStyle name="Titre 3" xfId="93"/>
    <cellStyle name="Titre 4" xfId="94"/>
    <cellStyle name="Vérification" xfId="95"/>
    <cellStyle name="Virgule fixe" xfId="96"/>
    <cellStyle name="Warning Text" xfId="97"/>
    <cellStyle name="Wrapped" xfId="98"/>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chartsheet" Target="chartsheets/sheet9.xml"/><Relationship Id="rId20" Type="http://schemas.openxmlformats.org/officeDocument/2006/relationships/worksheet" Target="worksheets/sheet8.xml"/><Relationship Id="rId21" Type="http://schemas.openxmlformats.org/officeDocument/2006/relationships/worksheet" Target="worksheets/sheet9.xml"/><Relationship Id="rId22" Type="http://schemas.openxmlformats.org/officeDocument/2006/relationships/externalLink" Target="externalLinks/externalLink1.xml"/><Relationship Id="rId23" Type="http://schemas.openxmlformats.org/officeDocument/2006/relationships/externalLink" Target="externalLinks/externalLink2.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chartsheet" Target="chartsheets/sheet10.xml"/><Relationship Id="rId11" Type="http://schemas.openxmlformats.org/officeDocument/2006/relationships/chartsheet" Target="chartsheets/sheet11.xml"/><Relationship Id="rId12" Type="http://schemas.openxmlformats.org/officeDocument/2006/relationships/chartsheet" Target="chartsheets/sheet12.xml"/><Relationship Id="rId13" Type="http://schemas.openxmlformats.org/officeDocument/2006/relationships/worksheet" Target="worksheets/sheet1.xml"/><Relationship Id="rId14" Type="http://schemas.openxmlformats.org/officeDocument/2006/relationships/worksheet" Target="worksheets/sheet2.xml"/><Relationship Id="rId15" Type="http://schemas.openxmlformats.org/officeDocument/2006/relationships/worksheet" Target="worksheets/sheet3.xml"/><Relationship Id="rId16" Type="http://schemas.openxmlformats.org/officeDocument/2006/relationships/worksheet" Target="worksheets/sheet4.xml"/><Relationship Id="rId17" Type="http://schemas.openxmlformats.org/officeDocument/2006/relationships/worksheet" Target="worksheets/sheet5.xml"/><Relationship Id="rId18" Type="http://schemas.openxmlformats.org/officeDocument/2006/relationships/worksheet" Target="worksheets/sheet6.xml"/><Relationship Id="rId19" Type="http://schemas.openxmlformats.org/officeDocument/2006/relationships/worksheet" Target="worksheets/sheet7.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chartsheet" Target="chartsheets/sheet4.xml"/><Relationship Id="rId5" Type="http://schemas.openxmlformats.org/officeDocument/2006/relationships/chartsheet" Target="chartsheets/sheet5.xml"/><Relationship Id="rId6" Type="http://schemas.openxmlformats.org/officeDocument/2006/relationships/chartsheet" Target="chartsheets/sheet6.xml"/><Relationship Id="rId7" Type="http://schemas.openxmlformats.org/officeDocument/2006/relationships/chartsheet" Target="chartsheets/sheet7.xml"/><Relationship Id="rId8" Type="http://schemas.openxmlformats.org/officeDocument/2006/relationships/chartsheet" Target="chartsheets/sheet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8.1. Income</a:t>
            </a:r>
            <a:r>
              <a:rPr lang="fr-FR" baseline="0"/>
              <a:t> inequality in France</a:t>
            </a:r>
            <a:r>
              <a:rPr lang="fr-FR"/>
              <a:t>, 1910-2010 </a:t>
            </a:r>
          </a:p>
        </c:rich>
      </c:tx>
      <c:layout>
        <c:manualLayout>
          <c:xMode val="edge"/>
          <c:yMode val="edge"/>
          <c:x val="0.222391076115486"/>
          <c:y val="0.0"/>
        </c:manualLayout>
      </c:layout>
      <c:overlay val="0"/>
      <c:spPr>
        <a:noFill/>
        <a:ln w="25400">
          <a:noFill/>
        </a:ln>
      </c:spPr>
    </c:title>
    <c:autoTitleDeleted val="0"/>
    <c:plotArea>
      <c:layout>
        <c:manualLayout>
          <c:layoutTarget val="inner"/>
          <c:xMode val="edge"/>
          <c:yMode val="edge"/>
          <c:x val="0.0840516703552173"/>
          <c:y val="0.0747282608695652"/>
          <c:w val="0.891141020841953"/>
          <c:h val="0.789402173913043"/>
        </c:manualLayout>
      </c:layout>
      <c:lineChart>
        <c:grouping val="standard"/>
        <c:varyColors val="0"/>
        <c:ser>
          <c:idx val="2"/>
          <c:order val="0"/>
          <c:tx>
            <c:v>Share of top income decile in total income</c:v>
          </c:tx>
          <c:spPr>
            <a:ln w="25400">
              <a:solidFill>
                <a:srgbClr val="000000"/>
              </a:solidFill>
              <a:prstDash val="solid"/>
            </a:ln>
          </c:spPr>
          <c:marker>
            <c:symbol val="triangle"/>
            <c:size val="7"/>
            <c:spPr>
              <a:solidFill>
                <a:srgbClr val="000000"/>
              </a:solidFill>
              <a:ln>
                <a:solidFill>
                  <a:srgbClr val="000000"/>
                </a:solidFill>
                <a:prstDash val="solid"/>
              </a:ln>
            </c:spPr>
          </c:marker>
          <c:cat>
            <c:numRef>
              <c:f>'TS8.1'!$A$16:$A$116</c:f>
              <c:numCache>
                <c:formatCode>General</c:formatCode>
                <c:ptCount val="10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numCache>
            </c:numRef>
          </c:cat>
          <c:val>
            <c:numRef>
              <c:f>'TS8.1'!$B$16:$B$116</c:f>
              <c:numCache>
                <c:formatCode>0.0%</c:formatCode>
                <c:ptCount val="101"/>
                <c:pt idx="0">
                  <c:v>0.465</c:v>
                </c:pt>
                <c:pt idx="1">
                  <c:v>0.4675</c:v>
                </c:pt>
                <c:pt idx="2">
                  <c:v>0.463104166666667</c:v>
                </c:pt>
                <c:pt idx="3">
                  <c:v>0.47</c:v>
                </c:pt>
                <c:pt idx="4">
                  <c:v>0.458708333333333</c:v>
                </c:pt>
                <c:pt idx="5">
                  <c:v>0.396716666666667</c:v>
                </c:pt>
                <c:pt idx="6">
                  <c:v>0.447416666666667</c:v>
                </c:pt>
                <c:pt idx="7">
                  <c:v>0.435283333333333</c:v>
                </c:pt>
                <c:pt idx="8">
                  <c:v>0.388916666666667</c:v>
                </c:pt>
                <c:pt idx="9">
                  <c:v>0.4225</c:v>
                </c:pt>
                <c:pt idx="10">
                  <c:v>0.3959</c:v>
                </c:pt>
                <c:pt idx="11">
                  <c:v>0.397</c:v>
                </c:pt>
                <c:pt idx="12">
                  <c:v>0.4154</c:v>
                </c:pt>
                <c:pt idx="13">
                  <c:v>0.4354</c:v>
                </c:pt>
                <c:pt idx="14">
                  <c:v>0.4214</c:v>
                </c:pt>
                <c:pt idx="15">
                  <c:v>0.4407</c:v>
                </c:pt>
                <c:pt idx="16">
                  <c:v>0.4206</c:v>
                </c:pt>
                <c:pt idx="17">
                  <c:v>0.4295</c:v>
                </c:pt>
                <c:pt idx="18">
                  <c:v>0.4275</c:v>
                </c:pt>
                <c:pt idx="19">
                  <c:v>0.4159</c:v>
                </c:pt>
                <c:pt idx="20">
                  <c:v>0.4108</c:v>
                </c:pt>
                <c:pt idx="21">
                  <c:v>0.4112</c:v>
                </c:pt>
                <c:pt idx="22">
                  <c:v>0.4344</c:v>
                </c:pt>
                <c:pt idx="23">
                  <c:v>0.4487</c:v>
                </c:pt>
                <c:pt idx="24">
                  <c:v>0.4601</c:v>
                </c:pt>
                <c:pt idx="25">
                  <c:v>0.4661</c:v>
                </c:pt>
                <c:pt idx="26">
                  <c:v>0.441</c:v>
                </c:pt>
                <c:pt idx="27">
                  <c:v>0.429</c:v>
                </c:pt>
                <c:pt idx="28">
                  <c:v>0.4252</c:v>
                </c:pt>
                <c:pt idx="29">
                  <c:v>0.3824</c:v>
                </c:pt>
                <c:pt idx="30">
                  <c:v>0.3911</c:v>
                </c:pt>
                <c:pt idx="31">
                  <c:v>0.387</c:v>
                </c:pt>
                <c:pt idx="32">
                  <c:v>0.3504</c:v>
                </c:pt>
                <c:pt idx="33">
                  <c:v>0.3226</c:v>
                </c:pt>
                <c:pt idx="34">
                  <c:v>0.2942</c:v>
                </c:pt>
                <c:pt idx="35">
                  <c:v>0.297</c:v>
                </c:pt>
                <c:pt idx="36">
                  <c:v>0.3287</c:v>
                </c:pt>
                <c:pt idx="37">
                  <c:v>0.332</c:v>
                </c:pt>
                <c:pt idx="38">
                  <c:v>0.3235</c:v>
                </c:pt>
                <c:pt idx="39">
                  <c:v>0.322</c:v>
                </c:pt>
                <c:pt idx="40">
                  <c:v>0.3197</c:v>
                </c:pt>
                <c:pt idx="41">
                  <c:v>0.3293</c:v>
                </c:pt>
                <c:pt idx="42">
                  <c:v>0.3319</c:v>
                </c:pt>
                <c:pt idx="43">
                  <c:v>0.3289</c:v>
                </c:pt>
                <c:pt idx="44">
                  <c:v>0.3353</c:v>
                </c:pt>
                <c:pt idx="45">
                  <c:v>0.3442</c:v>
                </c:pt>
                <c:pt idx="46">
                  <c:v>0.3436</c:v>
                </c:pt>
                <c:pt idx="47">
                  <c:v>0.3474</c:v>
                </c:pt>
                <c:pt idx="48">
                  <c:v>0.3405</c:v>
                </c:pt>
                <c:pt idx="49">
                  <c:v>0.3588</c:v>
                </c:pt>
                <c:pt idx="50">
                  <c:v>0.3611</c:v>
                </c:pt>
                <c:pt idx="51">
                  <c:v>0.3682</c:v>
                </c:pt>
                <c:pt idx="52">
                  <c:v>0.3588</c:v>
                </c:pt>
                <c:pt idx="53">
                  <c:v>0.3641</c:v>
                </c:pt>
                <c:pt idx="54">
                  <c:v>0.3684</c:v>
                </c:pt>
                <c:pt idx="55">
                  <c:v>0.3715</c:v>
                </c:pt>
                <c:pt idx="56">
                  <c:v>0.3646</c:v>
                </c:pt>
                <c:pt idx="57">
                  <c:v>0.3621</c:v>
                </c:pt>
                <c:pt idx="58">
                  <c:v>0.348</c:v>
                </c:pt>
                <c:pt idx="59">
                  <c:v>0.3396</c:v>
                </c:pt>
                <c:pt idx="60">
                  <c:v>0.3314</c:v>
                </c:pt>
                <c:pt idx="61">
                  <c:v>0.3335</c:v>
                </c:pt>
                <c:pt idx="62">
                  <c:v>0.3303</c:v>
                </c:pt>
                <c:pt idx="63">
                  <c:v>0.339</c:v>
                </c:pt>
                <c:pt idx="64">
                  <c:v>0.3333</c:v>
                </c:pt>
                <c:pt idx="65">
                  <c:v>0.3341</c:v>
                </c:pt>
                <c:pt idx="66">
                  <c:v>0.3319</c:v>
                </c:pt>
                <c:pt idx="67">
                  <c:v>0.3168</c:v>
                </c:pt>
                <c:pt idx="68">
                  <c:v>0.3138</c:v>
                </c:pt>
                <c:pt idx="69">
                  <c:v>0.3103</c:v>
                </c:pt>
                <c:pt idx="70">
                  <c:v>0.3069</c:v>
                </c:pt>
                <c:pt idx="71">
                  <c:v>0.3073</c:v>
                </c:pt>
                <c:pt idx="72">
                  <c:v>0.2993</c:v>
                </c:pt>
                <c:pt idx="73">
                  <c:v>0.3043</c:v>
                </c:pt>
                <c:pt idx="74">
                  <c:v>0.3052</c:v>
                </c:pt>
                <c:pt idx="75">
                  <c:v>0.3105</c:v>
                </c:pt>
                <c:pt idx="76">
                  <c:v>0.3139</c:v>
                </c:pt>
                <c:pt idx="77">
                  <c:v>0.3173</c:v>
                </c:pt>
                <c:pt idx="78">
                  <c:v>0.3209</c:v>
                </c:pt>
                <c:pt idx="79">
                  <c:v>0.3242</c:v>
                </c:pt>
                <c:pt idx="80">
                  <c:v>0.3264</c:v>
                </c:pt>
                <c:pt idx="81">
                  <c:v>0.3244</c:v>
                </c:pt>
                <c:pt idx="82">
                  <c:v>0.3223</c:v>
                </c:pt>
                <c:pt idx="83">
                  <c:v>0.3222</c:v>
                </c:pt>
                <c:pt idx="84">
                  <c:v>0.3237</c:v>
                </c:pt>
                <c:pt idx="85">
                  <c:v>0.3241</c:v>
                </c:pt>
                <c:pt idx="86">
                  <c:v>0.3204</c:v>
                </c:pt>
                <c:pt idx="87">
                  <c:v>0.3217</c:v>
                </c:pt>
                <c:pt idx="88">
                  <c:v>0.3259</c:v>
                </c:pt>
                <c:pt idx="89">
                  <c:v>0.33</c:v>
                </c:pt>
                <c:pt idx="90">
                  <c:v>0.3305</c:v>
                </c:pt>
                <c:pt idx="91">
                  <c:v>0.3309</c:v>
                </c:pt>
                <c:pt idx="92">
                  <c:v>0.3303</c:v>
                </c:pt>
                <c:pt idx="93">
                  <c:v>0.3311</c:v>
                </c:pt>
                <c:pt idx="94">
                  <c:v>0.3345</c:v>
                </c:pt>
                <c:pt idx="95">
                  <c:v>0.3289</c:v>
                </c:pt>
                <c:pt idx="96">
                  <c:v>0.3281</c:v>
                </c:pt>
                <c:pt idx="97">
                  <c:v>0.3315</c:v>
                </c:pt>
                <c:pt idx="98">
                  <c:v>0.3303</c:v>
                </c:pt>
                <c:pt idx="99">
                  <c:v>0.3269</c:v>
                </c:pt>
                <c:pt idx="100">
                  <c:v>0.329566666666667</c:v>
                </c:pt>
              </c:numCache>
            </c:numRef>
          </c:val>
          <c:smooth val="0"/>
        </c:ser>
        <c:ser>
          <c:idx val="0"/>
          <c:order val="1"/>
          <c:tx>
            <c:v>Share of top wage decile in total wage bill</c:v>
          </c:tx>
          <c:spPr>
            <a:ln w="25400">
              <a:solidFill>
                <a:srgbClr val="000000"/>
              </a:solidFill>
              <a:prstDash val="solid"/>
            </a:ln>
          </c:spPr>
          <c:marker>
            <c:symbol val="square"/>
            <c:size val="6"/>
            <c:spPr>
              <a:solidFill>
                <a:srgbClr val="FFFFFF"/>
              </a:solidFill>
              <a:ln>
                <a:solidFill>
                  <a:srgbClr val="000000"/>
                </a:solidFill>
                <a:prstDash val="solid"/>
              </a:ln>
            </c:spPr>
          </c:marker>
          <c:val>
            <c:numRef>
              <c:f>'TS8.1'!$E$16:$E$116</c:f>
              <c:numCache>
                <c:formatCode>0.0%</c:formatCode>
                <c:ptCount val="101"/>
                <c:pt idx="0">
                  <c:v>0.264101656412198</c:v>
                </c:pt>
                <c:pt idx="1">
                  <c:v>0.265521557790758</c:v>
                </c:pt>
                <c:pt idx="2">
                  <c:v>0.263024897866789</c:v>
                </c:pt>
                <c:pt idx="3">
                  <c:v>0.266941459169318</c:v>
                </c:pt>
                <c:pt idx="4">
                  <c:v>0.260528237942821</c:v>
                </c:pt>
                <c:pt idx="5">
                  <c:v>0.225319416759123</c:v>
                </c:pt>
                <c:pt idx="6">
                  <c:v>0.254115016716324</c:v>
                </c:pt>
                <c:pt idx="7">
                  <c:v>0.247223762025712</c:v>
                </c:pt>
                <c:pt idx="8">
                  <c:v>0.220889324458015</c:v>
                </c:pt>
                <c:pt idx="9">
                  <c:v>0.214648649974565</c:v>
                </c:pt>
                <c:pt idx="10">
                  <c:v>0.220889324458015</c:v>
                </c:pt>
                <c:pt idx="11">
                  <c:v>0.21490691910087</c:v>
                </c:pt>
                <c:pt idx="12">
                  <c:v>0.234669653769706</c:v>
                </c:pt>
                <c:pt idx="13">
                  <c:v>0.24502587478969</c:v>
                </c:pt>
                <c:pt idx="14">
                  <c:v>0.240138620545981</c:v>
                </c:pt>
                <c:pt idx="15">
                  <c:v>0.253419055822225</c:v>
                </c:pt>
                <c:pt idx="16">
                  <c:v>0.240940396043961</c:v>
                </c:pt>
                <c:pt idx="17">
                  <c:v>0.265461355414193</c:v>
                </c:pt>
                <c:pt idx="18">
                  <c:v>0.265794400006129</c:v>
                </c:pt>
                <c:pt idx="19">
                  <c:v>0.264583181041487</c:v>
                </c:pt>
                <c:pt idx="20">
                  <c:v>0.267872341810753</c:v>
                </c:pt>
                <c:pt idx="21">
                  <c:v>0.271748817921857</c:v>
                </c:pt>
                <c:pt idx="22">
                  <c:v>0.281319173882802</c:v>
                </c:pt>
                <c:pt idx="23">
                  <c:v>0.273699723697996</c:v>
                </c:pt>
                <c:pt idx="24">
                  <c:v>0.268358499916944</c:v>
                </c:pt>
                <c:pt idx="25">
                  <c:v>0.26617588193076</c:v>
                </c:pt>
                <c:pt idx="26">
                  <c:v>0.241452788291608</c:v>
                </c:pt>
                <c:pt idx="27">
                  <c:v>0.236839598321743</c:v>
                </c:pt>
                <c:pt idx="28">
                  <c:v>0.245036825912393</c:v>
                </c:pt>
                <c:pt idx="29">
                  <c:v>0.230371783228832</c:v>
                </c:pt>
                <c:pt idx="30">
                  <c:v>0.225385471811705</c:v>
                </c:pt>
                <c:pt idx="31">
                  <c:v>0.22302269903127</c:v>
                </c:pt>
                <c:pt idx="32">
                  <c:v>0.221930629820561</c:v>
                </c:pt>
                <c:pt idx="33">
                  <c:v>0.225909877797126</c:v>
                </c:pt>
                <c:pt idx="34">
                  <c:v>0.229543354147286</c:v>
                </c:pt>
                <c:pt idx="35">
                  <c:v>0.24115695507051</c:v>
                </c:pt>
                <c:pt idx="36">
                  <c:v>0.26941143255511</c:v>
                </c:pt>
                <c:pt idx="37">
                  <c:v>0.256860205896824</c:v>
                </c:pt>
                <c:pt idx="38">
                  <c:v>0.263326400922452</c:v>
                </c:pt>
                <c:pt idx="39">
                  <c:v>0.244308979238537</c:v>
                </c:pt>
                <c:pt idx="40">
                  <c:v>0.26979259594808</c:v>
                </c:pt>
                <c:pt idx="41">
                  <c:v>0.268249013254763</c:v>
                </c:pt>
                <c:pt idx="42">
                  <c:v>0.266881446799632</c:v>
                </c:pt>
                <c:pt idx="43">
                  <c:v>0.248778914358768</c:v>
                </c:pt>
                <c:pt idx="44">
                  <c:v>0.254866364846243</c:v>
                </c:pt>
                <c:pt idx="45">
                  <c:v>0.257441794860876</c:v>
                </c:pt>
                <c:pt idx="46">
                  <c:v>0.253961301848215</c:v>
                </c:pt>
                <c:pt idx="47">
                  <c:v>0.260194386101177</c:v>
                </c:pt>
                <c:pt idx="48">
                  <c:v>0.274736699444306</c:v>
                </c:pt>
                <c:pt idx="49">
                  <c:v>0.267821119000502</c:v>
                </c:pt>
                <c:pt idx="50">
                  <c:v>0.264042056451753</c:v>
                </c:pt>
                <c:pt idx="51">
                  <c:v>0.274051896212253</c:v>
                </c:pt>
                <c:pt idx="52">
                  <c:v>0.273790547649863</c:v>
                </c:pt>
                <c:pt idx="53">
                  <c:v>0.272354025001467</c:v>
                </c:pt>
                <c:pt idx="54">
                  <c:v>0.280294190663157</c:v>
                </c:pt>
                <c:pt idx="55">
                  <c:v>0.281773762559163</c:v>
                </c:pt>
                <c:pt idx="56">
                  <c:v>0.283871327015863</c:v>
                </c:pt>
                <c:pt idx="57">
                  <c:v>0.283876913702389</c:v>
                </c:pt>
                <c:pt idx="58">
                  <c:v>0.279392243744296</c:v>
                </c:pt>
                <c:pt idx="59">
                  <c:v>0.274677215577378</c:v>
                </c:pt>
                <c:pt idx="60">
                  <c:v>0.274102927938288</c:v>
                </c:pt>
                <c:pt idx="61">
                  <c:v>0.278078897166474</c:v>
                </c:pt>
                <c:pt idx="62">
                  <c:v>0.272819916318291</c:v>
                </c:pt>
                <c:pt idx="63">
                  <c:v>0.272253095161114</c:v>
                </c:pt>
                <c:pt idx="64">
                  <c:v>0.264334902530791</c:v>
                </c:pt>
                <c:pt idx="65">
                  <c:v>0.269283852259746</c:v>
                </c:pt>
                <c:pt idx="66">
                  <c:v>0.263260309620542</c:v>
                </c:pt>
                <c:pt idx="67">
                  <c:v>0.261008980702042</c:v>
                </c:pt>
                <c:pt idx="68">
                  <c:v>0.259576783555018</c:v>
                </c:pt>
                <c:pt idx="69">
                  <c:v>0.257669751915636</c:v>
                </c:pt>
                <c:pt idx="70">
                  <c:v>0.261730081379435</c:v>
                </c:pt>
                <c:pt idx="71">
                  <c:v>0.260009880816385</c:v>
                </c:pt>
                <c:pt idx="72">
                  <c:v>0.256795873034405</c:v>
                </c:pt>
                <c:pt idx="73">
                  <c:v>0.259889792539487</c:v>
                </c:pt>
                <c:pt idx="74">
                  <c:v>0.259164951876141</c:v>
                </c:pt>
                <c:pt idx="75">
                  <c:v>0.263638381588906</c:v>
                </c:pt>
                <c:pt idx="76">
                  <c:v>0.263764205159895</c:v>
                </c:pt>
                <c:pt idx="77">
                  <c:v>0.262532732768908</c:v>
                </c:pt>
                <c:pt idx="78">
                  <c:v>0.264222817205572</c:v>
                </c:pt>
                <c:pt idx="79">
                  <c:v>0.261476185767453</c:v>
                </c:pt>
                <c:pt idx="80">
                  <c:v>0.262450923813068</c:v>
                </c:pt>
                <c:pt idx="81">
                  <c:v>0.25933877810245</c:v>
                </c:pt>
                <c:pt idx="82">
                  <c:v>0.262360725682972</c:v>
                </c:pt>
                <c:pt idx="83">
                  <c:v>0.257959740786751</c:v>
                </c:pt>
                <c:pt idx="84">
                  <c:v>0.256698271774531</c:v>
                </c:pt>
                <c:pt idx="85">
                  <c:v>0.253789841358279</c:v>
                </c:pt>
                <c:pt idx="86">
                  <c:v>0.254459373176057</c:v>
                </c:pt>
                <c:pt idx="87">
                  <c:v>0.257276658903722</c:v>
                </c:pt>
                <c:pt idx="88">
                  <c:v>0.260635570832213</c:v>
                </c:pt>
                <c:pt idx="89">
                  <c:v>0.263914508667169</c:v>
                </c:pt>
                <c:pt idx="90">
                  <c:v>0.264314379134846</c:v>
                </c:pt>
                <c:pt idx="91">
                  <c:v>0.264634275508988</c:v>
                </c:pt>
                <c:pt idx="92">
                  <c:v>0.264154430947775</c:v>
                </c:pt>
                <c:pt idx="93">
                  <c:v>0.264794223696059</c:v>
                </c:pt>
                <c:pt idx="94">
                  <c:v>0.267513342876267</c:v>
                </c:pt>
                <c:pt idx="95">
                  <c:v>0.268034793638278</c:v>
                </c:pt>
                <c:pt idx="96">
                  <c:v>0.268395000889994</c:v>
                </c:pt>
                <c:pt idx="97">
                  <c:v>0.272114120070201</c:v>
                </c:pt>
                <c:pt idx="98">
                  <c:v>0.272154430947775</c:v>
                </c:pt>
                <c:pt idx="99">
                  <c:v>0.270435311767568</c:v>
                </c:pt>
                <c:pt idx="100">
                  <c:v>0.273567954261848</c:v>
                </c:pt>
              </c:numCache>
            </c:numRef>
          </c:val>
          <c:smooth val="0"/>
        </c:ser>
        <c:dLbls>
          <c:showLegendKey val="0"/>
          <c:showVal val="0"/>
          <c:showCatName val="0"/>
          <c:showSerName val="0"/>
          <c:showPercent val="0"/>
          <c:showBubbleSize val="0"/>
        </c:dLbls>
        <c:marker val="1"/>
        <c:smooth val="0"/>
        <c:axId val="2139098744"/>
        <c:axId val="2146723720"/>
      </c:lineChart>
      <c:catAx>
        <c:axId val="2139098744"/>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latin typeface="Arial"/>
                    <a:ea typeface="Calibri"/>
                    <a:cs typeface="Arial"/>
                  </a:rPr>
                  <a:t>Inequality of total income (labor and capital) has dropped in France during the 20th century, while wage inequality has remained the same. Sources and series: see piketty.pse.ens.fr/capital21c. </a:t>
                </a:r>
              </a:p>
            </c:rich>
          </c:tx>
          <c:layout>
            <c:manualLayout>
              <c:xMode val="edge"/>
              <c:yMode val="edge"/>
              <c:x val="0.122758530183727"/>
              <c:y val="0.92533925657941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146723720"/>
        <c:crossesAt val="0.0"/>
        <c:auto val="1"/>
        <c:lblAlgn val="ctr"/>
        <c:lblOffset val="100"/>
        <c:tickLblSkip val="10"/>
        <c:tickMarkSkip val="10"/>
        <c:noMultiLvlLbl val="0"/>
      </c:catAx>
      <c:valAx>
        <c:axId val="2146723720"/>
        <c:scaling>
          <c:orientation val="minMax"/>
          <c:max val="0.5"/>
          <c:min val="0.2"/>
        </c:scaling>
        <c:delete val="0"/>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decile in total (incomes or wages</a:t>
                </a:r>
                <a:r>
                  <a:rPr lang="fr-FR"/>
                  <a:t>)</a:t>
                </a:r>
              </a:p>
            </c:rich>
          </c:tx>
          <c:layout>
            <c:manualLayout>
              <c:xMode val="edge"/>
              <c:yMode val="edge"/>
              <c:x val="0.0"/>
              <c:y val="0.1946213733418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139098744"/>
        <c:crosses val="autoZero"/>
        <c:crossBetween val="between"/>
        <c:majorUnit val="0.05"/>
        <c:minorUnit val="0.05"/>
      </c:valAx>
      <c:spPr>
        <a:solidFill>
          <a:srgbClr val="FFFFFF"/>
        </a:solidFill>
        <a:ln w="3175">
          <a:solidFill>
            <a:srgbClr val="000000"/>
          </a:solidFill>
          <a:prstDash val="solid"/>
        </a:ln>
      </c:spPr>
    </c:plotArea>
    <c:legend>
      <c:legendPos val="r"/>
      <c:layout>
        <c:manualLayout>
          <c:xMode val="edge"/>
          <c:yMode val="edge"/>
          <c:x val="0.543055555555556"/>
          <c:y val="0.122171916010499"/>
          <c:w val="0.233333333333333"/>
          <c:h val="0.214932077747038"/>
        </c:manualLayout>
      </c:layout>
      <c:overlay val="0"/>
      <c:spPr>
        <a:solidFill>
          <a:srgbClr val="FFFFFF"/>
        </a:solidFill>
        <a:ln w="12700">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fr-FR"/>
              <a:t>Figure 8.10. The composition of</a:t>
            </a:r>
            <a:r>
              <a:rPr lang="fr-FR" baseline="0"/>
              <a:t> top incomes in the U.S., </a:t>
            </a:r>
            <a:r>
              <a:rPr lang="fr-FR"/>
              <a:t>2007 </a:t>
            </a:r>
          </a:p>
        </c:rich>
      </c:tx>
      <c:layout>
        <c:manualLayout>
          <c:xMode val="edge"/>
          <c:yMode val="edge"/>
          <c:x val="0.224885666446648"/>
          <c:y val="0.00678420212017417"/>
        </c:manualLayout>
      </c:layout>
      <c:overlay val="0"/>
      <c:spPr>
        <a:noFill/>
        <a:ln w="25400">
          <a:noFill/>
        </a:ln>
      </c:spPr>
    </c:title>
    <c:autoTitleDeleted val="0"/>
    <c:plotArea>
      <c:layout>
        <c:manualLayout>
          <c:layoutTarget val="inner"/>
          <c:xMode val="edge"/>
          <c:yMode val="edge"/>
          <c:x val="0.103324348607367"/>
          <c:y val="0.067842605156038"/>
          <c:w val="0.886792452830188"/>
          <c:h val="0.736770691994573"/>
        </c:manualLayout>
      </c:layout>
      <c:lineChart>
        <c:grouping val="standard"/>
        <c:varyColors val="0"/>
        <c:ser>
          <c:idx val="1"/>
          <c:order val="0"/>
          <c:tx>
            <c:v>Labor income</c:v>
          </c:tx>
          <c:spPr>
            <a:ln w="12700">
              <a:solidFill>
                <a:srgbClr val="000000"/>
              </a:solidFill>
              <a:prstDash val="solid"/>
            </a:ln>
          </c:spPr>
          <c:marker>
            <c:symbol val="squar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'TS8.3'!$E$15:$E$20</c:f>
              <c:numCache>
                <c:formatCode>0.0%</c:formatCode>
                <c:ptCount val="6"/>
                <c:pt idx="0">
                  <c:v>0.85182293</c:v>
                </c:pt>
                <c:pt idx="1">
                  <c:v>0.73885453</c:v>
                </c:pt>
                <c:pt idx="2">
                  <c:v>0.59486575</c:v>
                </c:pt>
                <c:pt idx="3">
                  <c:v>0.4440032</c:v>
                </c:pt>
                <c:pt idx="4">
                  <c:v>0.30152984</c:v>
                </c:pt>
                <c:pt idx="5">
                  <c:v>0.1677244</c:v>
                </c:pt>
              </c:numCache>
            </c:numRef>
          </c:val>
          <c:smooth val="0"/>
        </c:ser>
        <c:ser>
          <c:idx val="0"/>
          <c:order val="1"/>
          <c:tx>
            <c:v>Capital income</c:v>
          </c:tx>
          <c:spPr>
            <a:ln w="12700">
              <a:solidFill>
                <a:srgbClr val="000080"/>
              </a:solidFill>
              <a:prstDash val="solid"/>
            </a:ln>
          </c:spPr>
          <c:marker>
            <c:symbol val="circle"/>
            <c:size val="9"/>
            <c:spPr>
              <a:solidFill>
                <a:srgbClr val="FFFFFF"/>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'TS8.3'!$F$15:$F$20</c:f>
              <c:numCache>
                <c:formatCode>0.0%</c:formatCode>
                <c:ptCount val="6"/>
                <c:pt idx="0">
                  <c:v>0.09070329</c:v>
                </c:pt>
                <c:pt idx="1">
                  <c:v>0.15037724</c:v>
                </c:pt>
                <c:pt idx="2">
                  <c:v>0.23214505</c:v>
                </c:pt>
                <c:pt idx="3">
                  <c:v>0.33126695</c:v>
                </c:pt>
                <c:pt idx="4">
                  <c:v>0.49381992</c:v>
                </c:pt>
                <c:pt idx="5">
                  <c:v>0.70594232</c:v>
                </c:pt>
              </c:numCache>
            </c:numRef>
          </c:val>
          <c:smooth val="0"/>
        </c:ser>
        <c:ser>
          <c:idx val="2"/>
          <c:order val="2"/>
          <c:tx>
            <c:v>Mixed income</c:v>
          </c:tx>
          <c:spPr>
            <a:ln w="12700">
              <a:solidFill>
                <a:srgbClr val="000000"/>
              </a:solidFill>
              <a:prstDash val="solid"/>
            </a:ln>
          </c:spPr>
          <c:marker>
            <c:symbol val="triangl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'TS8.3'!$G$15:$G$20</c:f>
              <c:numCache>
                <c:formatCode>0.0%</c:formatCode>
                <c:ptCount val="6"/>
                <c:pt idx="0">
                  <c:v>0.05747378</c:v>
                </c:pt>
                <c:pt idx="1">
                  <c:v>0.11076823</c:v>
                </c:pt>
                <c:pt idx="2">
                  <c:v>0.1729892</c:v>
                </c:pt>
                <c:pt idx="3">
                  <c:v>0.22472985</c:v>
                </c:pt>
                <c:pt idx="4">
                  <c:v>0.20465024</c:v>
                </c:pt>
                <c:pt idx="5">
                  <c:v>0.12633328</c:v>
                </c:pt>
              </c:numCache>
            </c:numRef>
          </c:val>
          <c:smooth val="0"/>
        </c:ser>
        <c:dLbls>
          <c:showLegendKey val="0"/>
          <c:showVal val="0"/>
          <c:showCatName val="0"/>
          <c:showSerName val="0"/>
          <c:showPercent val="0"/>
          <c:showBubbleSize val="0"/>
        </c:dLbls>
        <c:marker val="1"/>
        <c:smooth val="0"/>
        <c:axId val="-2141472632"/>
        <c:axId val="-2142005176"/>
      </c:lineChart>
      <c:catAx>
        <c:axId val="-2141472632"/>
        <c:scaling>
          <c:orientation val="minMax"/>
        </c:scaling>
        <c:delete val="0"/>
        <c:axPos val="b"/>
        <c:title>
          <c:tx>
            <c:rich>
              <a:bodyPr/>
              <a:lstStyle/>
              <a:p>
                <a:pPr>
                  <a:defRPr sz="850" b="0" i="0" u="none" strike="noStrike" baseline="0">
                    <a:solidFill>
                      <a:srgbClr val="000000"/>
                    </a:solidFill>
                    <a:latin typeface="Arial"/>
                    <a:ea typeface="Arial"/>
                    <a:cs typeface="Arial"/>
                  </a:defRPr>
                </a:pPr>
                <a:r>
                  <a:rPr lang="en-US" sz="1200" b="0" i="0" u="none" strike="noStrike" baseline="0">
                    <a:solidFill>
                      <a:srgbClr val="000000"/>
                    </a:solidFill>
                    <a:latin typeface="Arial"/>
                    <a:ea typeface="Arial"/>
                    <a:cs typeface="Arial"/>
                  </a:rPr>
                  <a:t>Capital income becomes dominant at the level of top 0.1% in 2007, as opposed to the top 1% in 1929. </a:t>
                </a:r>
                <a:r>
                  <a:rPr lang="en-US" sz="1200" b="0" i="0" u="none" strike="noStrike" baseline="0">
                    <a:solidFill>
                      <a:srgbClr val="000000"/>
                    </a:solidFill>
                    <a:latin typeface="Calibri"/>
                    <a:ea typeface="Calibri"/>
                    <a:cs typeface="Calibri"/>
                  </a:rPr>
                  <a:t>Sources and series: see piketty.pse.ens.fr/capital21c. </a:t>
                </a:r>
              </a:p>
            </c:rich>
          </c:tx>
          <c:layout>
            <c:manualLayout>
              <c:xMode val="edge"/>
              <c:yMode val="edge"/>
              <c:x val="0.173405222765185"/>
              <c:y val="0.887381288417739"/>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2005176"/>
        <c:crosses val="autoZero"/>
        <c:auto val="1"/>
        <c:lblAlgn val="ctr"/>
        <c:lblOffset val="100"/>
        <c:tickLblSkip val="1"/>
        <c:tickMarkSkip val="1"/>
        <c:noMultiLvlLbl val="0"/>
      </c:catAx>
      <c:valAx>
        <c:axId val="-2142005176"/>
        <c:scaling>
          <c:orientation val="minMax"/>
          <c:max val="1.0"/>
          <c:min val="0.0"/>
        </c:scaling>
        <c:delete val="0"/>
        <c:axPos val="l"/>
        <c:majorGridlines>
          <c:spPr>
            <a:ln w="12700">
              <a:solidFill>
                <a:srgbClr val="000000"/>
              </a:solidFill>
              <a:prstDash val="sysDash"/>
            </a:ln>
          </c:spPr>
        </c:majorGridlines>
        <c:title>
          <c:tx>
            <c:rich>
              <a:bodyPr/>
              <a:lstStyle/>
              <a:p>
                <a:pPr>
                  <a:defRPr sz="1400" b="0" i="0" u="none" strike="noStrike" baseline="0">
                    <a:solidFill>
                      <a:srgbClr val="000000"/>
                    </a:solidFill>
                    <a:latin typeface="Arial"/>
                    <a:ea typeface="Arial"/>
                    <a:cs typeface="Arial"/>
                  </a:defRPr>
                </a:pPr>
                <a:r>
                  <a:rPr lang="fr-FR"/>
                  <a:t>Share in total income of various fractiles</a:t>
                </a:r>
              </a:p>
            </c:rich>
          </c:tx>
          <c:layout>
            <c:manualLayout>
              <c:xMode val="edge"/>
              <c:yMode val="edge"/>
              <c:x val="0.00296283977212797"/>
              <c:y val="0.12418297193276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1472632"/>
        <c:crosses val="autoZero"/>
        <c:crossBetween val="between"/>
        <c:majorUnit val="0.1"/>
        <c:minorUnit val="0.1"/>
      </c:valAx>
      <c:spPr>
        <a:solidFill>
          <a:srgbClr val="FFFFFF"/>
        </a:solidFill>
        <a:ln w="12700">
          <a:solidFill>
            <a:srgbClr val="000000"/>
          </a:solidFill>
          <a:prstDash val="solid"/>
        </a:ln>
      </c:spPr>
    </c:plotArea>
    <c:legend>
      <c:legendPos val="r"/>
      <c:layout>
        <c:manualLayout>
          <c:xMode val="edge"/>
          <c:yMode val="edge"/>
          <c:x val="0.467066032361065"/>
          <c:y val="0.108352199212757"/>
          <c:w val="0.305389260996651"/>
          <c:h val="0.214446982666162"/>
        </c:manualLayout>
      </c:layout>
      <c:overlay val="0"/>
      <c:spPr>
        <a:solidFill>
          <a:srgbClr val="FFFFFF"/>
        </a:solidFill>
        <a:ln w="3175">
          <a:solidFill>
            <a:srgbClr val="000000"/>
          </a:solidFill>
          <a:prstDash val="solid"/>
        </a:ln>
      </c:spPr>
      <c:txPr>
        <a:bodyPr/>
        <a:lstStyle/>
        <a:p>
          <a:pPr>
            <a:defRPr sz="124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850" b="0" i="0" u="none" strike="noStrike" baseline="0">
          <a:solidFill>
            <a:srgbClr val="000000"/>
          </a:solidFill>
          <a:latin typeface="Arial"/>
          <a:ea typeface="Arial"/>
          <a:cs typeface="Arial"/>
        </a:defRPr>
      </a:pPr>
      <a:endParaRPr lang="fr-FR"/>
    </a:p>
  </c:txPr>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u="none" strike="noStrike" baseline="0">
                <a:solidFill>
                  <a:srgbClr val="000000"/>
                </a:solidFill>
                <a:latin typeface="Arial"/>
                <a:ea typeface="Arial"/>
                <a:cs typeface="Arial"/>
              </a:defRPr>
            </a:pPr>
            <a:r>
              <a:rPr lang="fr-FR"/>
              <a:t>Figure S8.1. </a:t>
            </a:r>
            <a:r>
              <a:rPr lang="en-US" sz="1500" b="1" i="0" u="none" strike="noStrike" baseline="0">
                <a:effectLst/>
              </a:rPr>
              <a:t>The composition of top incomes in the U.S. in</a:t>
            </a:r>
            <a:r>
              <a:rPr lang="en-US" sz="1500" b="1" i="0" u="none" strike="noStrike" baseline="0"/>
              <a:t> </a:t>
            </a:r>
            <a:r>
              <a:rPr lang="fr-FR"/>
              <a:t>1929 (without</a:t>
            </a:r>
            <a:r>
              <a:rPr lang="fr-FR" baseline="0"/>
              <a:t> capital gains</a:t>
            </a:r>
            <a:r>
              <a:rPr lang="fr-FR"/>
              <a:t>) </a:t>
            </a:r>
          </a:p>
        </c:rich>
      </c:tx>
      <c:layout>
        <c:manualLayout>
          <c:xMode val="edge"/>
          <c:yMode val="edge"/>
          <c:x val="0.149935439578077"/>
          <c:y val="0.0"/>
        </c:manualLayout>
      </c:layout>
      <c:overlay val="0"/>
      <c:spPr>
        <a:noFill/>
        <a:ln w="25400">
          <a:noFill/>
        </a:ln>
      </c:spPr>
    </c:title>
    <c:autoTitleDeleted val="0"/>
    <c:plotArea>
      <c:layout>
        <c:manualLayout>
          <c:layoutTarget val="inner"/>
          <c:xMode val="edge"/>
          <c:yMode val="edge"/>
          <c:x val="0.0943396226415094"/>
          <c:y val="0.0837696335078534"/>
          <c:w val="0.896675651392632"/>
          <c:h val="0.759162303664921"/>
        </c:manualLayout>
      </c:layout>
      <c:lineChart>
        <c:grouping val="standard"/>
        <c:varyColors val="0"/>
        <c:ser>
          <c:idx val="1"/>
          <c:order val="0"/>
          <c:tx>
            <c:v>Labor income</c:v>
          </c:tx>
          <c:spPr>
            <a:ln w="12700">
              <a:solidFill>
                <a:srgbClr val="000000"/>
              </a:solidFill>
              <a:prstDash val="solid"/>
            </a:ln>
          </c:spPr>
          <c:marker>
            <c:symbol val="squar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'TS8.3'!$B$24:$B$29</c:f>
              <c:numCache>
                <c:formatCode>0.0%</c:formatCode>
                <c:ptCount val="6"/>
                <c:pt idx="0">
                  <c:v>0.597319582105938</c:v>
                </c:pt>
                <c:pt idx="1">
                  <c:v>0.551066924275135</c:v>
                </c:pt>
                <c:pt idx="2">
                  <c:v>0.42016106006373</c:v>
                </c:pt>
                <c:pt idx="3">
                  <c:v>0.330094563822849</c:v>
                </c:pt>
                <c:pt idx="4">
                  <c:v>0.198225418960189</c:v>
                </c:pt>
                <c:pt idx="5">
                  <c:v>0.0880178114263183</c:v>
                </c:pt>
              </c:numCache>
            </c:numRef>
          </c:val>
          <c:smooth val="0"/>
        </c:ser>
        <c:ser>
          <c:idx val="0"/>
          <c:order val="1"/>
          <c:tx>
            <c:v>Capital income</c:v>
          </c:tx>
          <c:spPr>
            <a:ln w="12700">
              <a:solidFill>
                <a:srgbClr val="000080"/>
              </a:solidFill>
              <a:prstDash val="solid"/>
            </a:ln>
          </c:spPr>
          <c:marker>
            <c:symbol val="circle"/>
            <c:size val="9"/>
            <c:spPr>
              <a:solidFill>
                <a:srgbClr val="FFFFFF"/>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'TS8.3'!$C$24:$C$29</c:f>
              <c:numCache>
                <c:formatCode>0.0%</c:formatCode>
                <c:ptCount val="6"/>
                <c:pt idx="0">
                  <c:v>0.204608133941231</c:v>
                </c:pt>
                <c:pt idx="1">
                  <c:v>0.238424576200026</c:v>
                </c:pt>
                <c:pt idx="2">
                  <c:v>0.328436215679706</c:v>
                </c:pt>
                <c:pt idx="3">
                  <c:v>0.472467268917233</c:v>
                </c:pt>
                <c:pt idx="4">
                  <c:v>0.635443650212081</c:v>
                </c:pt>
                <c:pt idx="5">
                  <c:v>0.706142874888849</c:v>
                </c:pt>
              </c:numCache>
            </c:numRef>
          </c:val>
          <c:smooth val="0"/>
        </c:ser>
        <c:ser>
          <c:idx val="2"/>
          <c:order val="2"/>
          <c:tx>
            <c:v>Mixed income</c:v>
          </c:tx>
          <c:spPr>
            <a:ln w="12700">
              <a:solidFill>
                <a:srgbClr val="000000"/>
              </a:solidFill>
              <a:prstDash val="solid"/>
            </a:ln>
          </c:spPr>
          <c:marker>
            <c:symbol val="triangl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'TS8.3'!$D$24:$D$29</c:f>
              <c:numCache>
                <c:formatCode>0.0%</c:formatCode>
                <c:ptCount val="6"/>
                <c:pt idx="0">
                  <c:v>0.198072282293253</c:v>
                </c:pt>
                <c:pt idx="1">
                  <c:v>0.210508495866171</c:v>
                </c:pt>
                <c:pt idx="2">
                  <c:v>0.25140272421202</c:v>
                </c:pt>
                <c:pt idx="3">
                  <c:v>0.197438146397806</c:v>
                </c:pt>
                <c:pt idx="4">
                  <c:v>0.166330916017879</c:v>
                </c:pt>
                <c:pt idx="5">
                  <c:v>0.205839284256181</c:v>
                </c:pt>
              </c:numCache>
            </c:numRef>
          </c:val>
          <c:smooth val="0"/>
        </c:ser>
        <c:dLbls>
          <c:showLegendKey val="0"/>
          <c:showVal val="0"/>
          <c:showCatName val="0"/>
          <c:showSerName val="0"/>
          <c:showPercent val="0"/>
          <c:showBubbleSize val="0"/>
        </c:dLbls>
        <c:marker val="1"/>
        <c:smooth val="0"/>
        <c:axId val="2096641992"/>
        <c:axId val="2096856248"/>
      </c:lineChart>
      <c:catAx>
        <c:axId val="2096641992"/>
        <c:scaling>
          <c:orientation val="minMax"/>
        </c:scaling>
        <c:delete val="0"/>
        <c:axPos val="b"/>
        <c:title>
          <c:tx>
            <c:rich>
              <a:bodyPr/>
              <a:lstStyle/>
              <a:p>
                <a:pPr>
                  <a:defRPr sz="850" b="0" i="0" u="none" strike="noStrike" baseline="0">
                    <a:solidFill>
                      <a:srgbClr val="000000"/>
                    </a:solidFill>
                    <a:latin typeface="Arial"/>
                    <a:ea typeface="Arial"/>
                    <a:cs typeface="Arial"/>
                  </a:defRPr>
                </a:pPr>
                <a:r>
                  <a:rPr lang="en-US" sz="1200" b="0" i="0" u="none" strike="noStrike" baseline="0">
                    <a:solidFill>
                      <a:srgbClr val="000000"/>
                    </a:solidFill>
                    <a:latin typeface="Arial"/>
                    <a:ea typeface="Arial"/>
                    <a:cs typeface="Arial"/>
                  </a:rPr>
                  <a:t>Capital income is dominant at the level of top 0.5% income group in the US in 1929.</a:t>
                </a:r>
              </a:p>
              <a:p>
                <a:pPr>
                  <a:defRPr sz="850" b="0" i="0" u="none" strike="noStrike" baseline="0">
                    <a:solidFill>
                      <a:srgbClr val="000000"/>
                    </a:solidFill>
                    <a:latin typeface="Arial"/>
                    <a:ea typeface="Arial"/>
                    <a:cs typeface="Arial"/>
                  </a:defRPr>
                </a:pPr>
                <a:r>
                  <a:rPr lang="en-US" sz="1200" b="0" i="0" u="none" strike="noStrike" baseline="0">
                    <a:solidFill>
                      <a:srgbClr val="000000"/>
                    </a:solidFill>
                    <a:latin typeface="Arial"/>
                    <a:ea typeface="Arial"/>
                    <a:cs typeface="Arial"/>
                  </a:rPr>
                  <a:t> </a:t>
                </a:r>
                <a:r>
                  <a:rPr lang="en-US" sz="1100" b="0" i="0" u="none" strike="noStrike" baseline="0">
                    <a:solidFill>
                      <a:srgbClr val="000000"/>
                    </a:solidFill>
                    <a:latin typeface="Arial"/>
                    <a:ea typeface="Arial"/>
                    <a:cs typeface="Arial"/>
                  </a:rPr>
                  <a:t>Source and series: see piketty.pse.ens.fr/capital21c. </a:t>
                </a:r>
              </a:p>
            </c:rich>
          </c:tx>
          <c:layout>
            <c:manualLayout>
              <c:xMode val="edge"/>
              <c:yMode val="edge"/>
              <c:x val="0.163207521498249"/>
              <c:y val="0.909161644494419"/>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96856248"/>
        <c:crosses val="autoZero"/>
        <c:auto val="1"/>
        <c:lblAlgn val="ctr"/>
        <c:lblOffset val="100"/>
        <c:tickLblSkip val="1"/>
        <c:tickMarkSkip val="1"/>
        <c:noMultiLvlLbl val="0"/>
      </c:catAx>
      <c:valAx>
        <c:axId val="2096856248"/>
        <c:scaling>
          <c:orientation val="minMax"/>
          <c:max val="1.0"/>
          <c:min val="0.0"/>
        </c:scaling>
        <c:delete val="0"/>
        <c:axPos val="l"/>
        <c:majorGridlines>
          <c:spPr>
            <a:ln w="12700">
              <a:solidFill>
                <a:srgbClr val="000000"/>
              </a:solidFill>
              <a:prstDash val="lgDash"/>
            </a:ln>
          </c:spPr>
        </c:majorGridlines>
        <c:title>
          <c:tx>
            <c:rich>
              <a:bodyPr/>
              <a:lstStyle/>
              <a:p>
                <a:pPr>
                  <a:defRPr sz="1400" b="0" i="0" u="none" strike="noStrike" baseline="0">
                    <a:solidFill>
                      <a:srgbClr val="000000"/>
                    </a:solidFill>
                    <a:latin typeface="Arial"/>
                    <a:ea typeface="Arial"/>
                    <a:cs typeface="Arial"/>
                  </a:defRPr>
                </a:pPr>
                <a:r>
                  <a:rPr lang="en-US" sz="1100" b="0" i="0" baseline="0">
                    <a:effectLst/>
                  </a:rPr>
                  <a:t>Share in total income of various fractiles</a:t>
                </a:r>
                <a:endParaRPr lang="en-US" sz="1100">
                  <a:effectLst/>
                </a:endParaRPr>
              </a:p>
            </c:rich>
          </c:tx>
          <c:layout>
            <c:manualLayout>
              <c:xMode val="edge"/>
              <c:yMode val="edge"/>
              <c:x val="0.00597482820896396"/>
              <c:y val="0.26739190431754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96641992"/>
        <c:crosses val="autoZero"/>
        <c:crossBetween val="between"/>
        <c:majorUnit val="0.1"/>
        <c:minorUnit val="0.1"/>
      </c:valAx>
      <c:spPr>
        <a:solidFill>
          <a:srgbClr val="FFFFFF"/>
        </a:solidFill>
        <a:ln w="12700">
          <a:solidFill>
            <a:srgbClr val="000000"/>
          </a:solidFill>
          <a:prstDash val="solid"/>
        </a:ln>
      </c:spPr>
    </c:plotArea>
    <c:legend>
      <c:legendPos val="r"/>
      <c:layout>
        <c:manualLayout>
          <c:xMode val="edge"/>
          <c:yMode val="edge"/>
          <c:x val="0.321856291481146"/>
          <c:y val="0.152505529968398"/>
          <c:w val="0.306886236891336"/>
          <c:h val="0.20915030447275"/>
        </c:manualLayout>
      </c:layout>
      <c:overlay val="0"/>
      <c:spPr>
        <a:solidFill>
          <a:srgbClr val="FFFFFF"/>
        </a:solidFill>
        <a:ln w="3175">
          <a:solidFill>
            <a:srgbClr val="000000"/>
          </a:solidFill>
          <a:prstDash val="solid"/>
        </a:ln>
      </c:spPr>
      <c:txPr>
        <a:bodyPr/>
        <a:lstStyle/>
        <a:p>
          <a:pPr>
            <a:defRPr sz="124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850" b="0" i="0" u="none" strike="noStrike" baseline="0">
          <a:solidFill>
            <a:srgbClr val="000000"/>
          </a:solidFill>
          <a:latin typeface="Arial"/>
          <a:ea typeface="Arial"/>
          <a:cs typeface="Arial"/>
        </a:defRPr>
      </a:pPr>
      <a:endParaRPr lang="fr-FR"/>
    </a:p>
  </c:txPr>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u="none" strike="noStrike" baseline="0">
                <a:solidFill>
                  <a:srgbClr val="000000"/>
                </a:solidFill>
                <a:latin typeface="Arial"/>
                <a:ea typeface="Arial"/>
                <a:cs typeface="Arial"/>
              </a:defRPr>
            </a:pPr>
            <a:r>
              <a:rPr lang="fr-FR"/>
              <a:t>Figure S8.2. </a:t>
            </a:r>
            <a:r>
              <a:rPr lang="en-US" sz="1500" b="1" i="0" u="none" strike="noStrike" baseline="0">
                <a:effectLst/>
              </a:rPr>
              <a:t>The composition of top incomes in the U.S. in</a:t>
            </a:r>
            <a:r>
              <a:rPr lang="en-US" sz="1500" b="1" i="0" u="none" strike="noStrike" baseline="0"/>
              <a:t> </a:t>
            </a:r>
            <a:r>
              <a:rPr lang="fr-FR"/>
              <a:t>2007       (without</a:t>
            </a:r>
            <a:r>
              <a:rPr lang="fr-FR" baseline="0"/>
              <a:t> capital gains</a:t>
            </a:r>
            <a:r>
              <a:rPr lang="fr-FR"/>
              <a:t>) </a:t>
            </a:r>
          </a:p>
        </c:rich>
      </c:tx>
      <c:layout>
        <c:manualLayout>
          <c:xMode val="edge"/>
          <c:yMode val="edge"/>
          <c:x val="0.176904504607921"/>
          <c:y val="0.0"/>
        </c:manualLayout>
      </c:layout>
      <c:overlay val="0"/>
      <c:spPr>
        <a:noFill/>
        <a:ln w="25400">
          <a:noFill/>
        </a:ln>
      </c:spPr>
    </c:title>
    <c:autoTitleDeleted val="0"/>
    <c:plotArea>
      <c:layout>
        <c:manualLayout>
          <c:layoutTarget val="inner"/>
          <c:xMode val="edge"/>
          <c:yMode val="edge"/>
          <c:x val="0.0943396226415094"/>
          <c:y val="0.0837696335078534"/>
          <c:w val="0.896675651392632"/>
          <c:h val="0.759162303664921"/>
        </c:manualLayout>
      </c:layout>
      <c:lineChart>
        <c:grouping val="standard"/>
        <c:varyColors val="0"/>
        <c:ser>
          <c:idx val="1"/>
          <c:order val="0"/>
          <c:tx>
            <c:v>Labor income</c:v>
          </c:tx>
          <c:spPr>
            <a:ln w="12700">
              <a:solidFill>
                <a:srgbClr val="000000"/>
              </a:solidFill>
              <a:prstDash val="solid"/>
            </a:ln>
          </c:spPr>
          <c:marker>
            <c:symbol val="squar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'TS8.3'!$E$24:$E$29</c:f>
              <c:numCache>
                <c:formatCode>0.0%</c:formatCode>
                <c:ptCount val="6"/>
                <c:pt idx="0">
                  <c:v>0.8863</c:v>
                </c:pt>
                <c:pt idx="1">
                  <c:v>0.8011</c:v>
                </c:pt>
                <c:pt idx="2">
                  <c:v>0.6905</c:v>
                </c:pt>
                <c:pt idx="3">
                  <c:v>0.5696</c:v>
                </c:pt>
                <c:pt idx="4">
                  <c:v>0.4762</c:v>
                </c:pt>
                <c:pt idx="5">
                  <c:v>0.3805</c:v>
                </c:pt>
              </c:numCache>
            </c:numRef>
          </c:val>
          <c:smooth val="0"/>
        </c:ser>
        <c:ser>
          <c:idx val="0"/>
          <c:order val="1"/>
          <c:tx>
            <c:v>Capital income</c:v>
          </c:tx>
          <c:spPr>
            <a:ln w="12700">
              <a:solidFill>
                <a:srgbClr val="000080"/>
              </a:solidFill>
              <a:prstDash val="solid"/>
            </a:ln>
          </c:spPr>
          <c:marker>
            <c:symbol val="circle"/>
            <c:size val="9"/>
            <c:spPr>
              <a:solidFill>
                <a:srgbClr val="FFFFFF"/>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'TS8.3'!$F$24:$F$29</c:f>
              <c:numCache>
                <c:formatCode>0.0%</c:formatCode>
                <c:ptCount val="6"/>
                <c:pt idx="0">
                  <c:v>0.0539</c:v>
                </c:pt>
                <c:pt idx="1">
                  <c:v>0.0788</c:v>
                </c:pt>
                <c:pt idx="2">
                  <c:v>0.1087</c:v>
                </c:pt>
                <c:pt idx="3">
                  <c:v>0.1421</c:v>
                </c:pt>
                <c:pt idx="4">
                  <c:v>0.2006</c:v>
                </c:pt>
                <c:pt idx="5">
                  <c:v>0.3329</c:v>
                </c:pt>
              </c:numCache>
            </c:numRef>
          </c:val>
          <c:smooth val="0"/>
        </c:ser>
        <c:ser>
          <c:idx val="2"/>
          <c:order val="2"/>
          <c:tx>
            <c:v>Mixed income</c:v>
          </c:tx>
          <c:spPr>
            <a:ln w="12700">
              <a:solidFill>
                <a:srgbClr val="000000"/>
              </a:solidFill>
              <a:prstDash val="solid"/>
            </a:ln>
          </c:spPr>
          <c:marker>
            <c:symbol val="triangl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'TS8.3'!$G$24:$G$29</c:f>
              <c:numCache>
                <c:formatCode>0.0%</c:formatCode>
                <c:ptCount val="6"/>
                <c:pt idx="0">
                  <c:v>0.0598</c:v>
                </c:pt>
                <c:pt idx="1">
                  <c:v>0.1201</c:v>
                </c:pt>
                <c:pt idx="2">
                  <c:v>0.2008</c:v>
                </c:pt>
                <c:pt idx="3">
                  <c:v>0.2883</c:v>
                </c:pt>
                <c:pt idx="4">
                  <c:v>0.3232</c:v>
                </c:pt>
                <c:pt idx="5">
                  <c:v>0.2866</c:v>
                </c:pt>
              </c:numCache>
            </c:numRef>
          </c:val>
          <c:smooth val="0"/>
        </c:ser>
        <c:dLbls>
          <c:showLegendKey val="0"/>
          <c:showVal val="0"/>
          <c:showCatName val="0"/>
          <c:showSerName val="0"/>
          <c:showPercent val="0"/>
          <c:showBubbleSize val="0"/>
        </c:dLbls>
        <c:marker val="1"/>
        <c:smooth val="0"/>
        <c:axId val="2067837128"/>
        <c:axId val="2068700792"/>
      </c:lineChart>
      <c:catAx>
        <c:axId val="2067837128"/>
        <c:scaling>
          <c:orientation val="minMax"/>
        </c:scaling>
        <c:delete val="0"/>
        <c:axPos val="b"/>
        <c:title>
          <c:tx>
            <c:rich>
              <a:bodyPr/>
              <a:lstStyle/>
              <a:p>
                <a:pPr>
                  <a:defRPr sz="850" b="0" i="0" u="none" strike="noStrike" baseline="0">
                    <a:solidFill>
                      <a:srgbClr val="000000"/>
                    </a:solidFill>
                    <a:latin typeface="Arial"/>
                    <a:ea typeface="Arial"/>
                    <a:cs typeface="Arial"/>
                  </a:defRPr>
                </a:pPr>
                <a:r>
                  <a:rPr lang="en-US" sz="1200" b="0" i="0" u="none" strike="noStrike" baseline="0">
                    <a:solidFill>
                      <a:srgbClr val="000000"/>
                    </a:solidFill>
                    <a:latin typeface="Arial"/>
                    <a:ea typeface="Arial"/>
                    <a:cs typeface="Arial"/>
                  </a:rPr>
                  <a:t>If we withdraw capital gains, capital income is never dominant in the US in 2007. </a:t>
                </a:r>
              </a:p>
              <a:p>
                <a:pPr>
                  <a:defRPr sz="850" b="0" i="0" u="none" strike="noStrike" baseline="0">
                    <a:solidFill>
                      <a:srgbClr val="000000"/>
                    </a:solidFill>
                    <a:latin typeface="Arial"/>
                    <a:ea typeface="Arial"/>
                    <a:cs typeface="Arial"/>
                  </a:defRPr>
                </a:pPr>
                <a:r>
                  <a:rPr lang="en-US" sz="1200" b="0" i="0" u="none" strike="noStrike" baseline="0">
                    <a:latin typeface="Calibri"/>
                    <a:ea typeface="Calibri"/>
                    <a:cs typeface="Calibri"/>
                  </a:rPr>
                  <a:t>Source and series: see piketty.pse.ens.fr/capital21c.</a:t>
                </a:r>
              </a:p>
            </c:rich>
          </c:tx>
          <c:layout>
            <c:manualLayout>
              <c:xMode val="edge"/>
              <c:yMode val="edge"/>
              <c:x val="0.173405222765185"/>
              <c:y val="0.921465909572208"/>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68700792"/>
        <c:crosses val="autoZero"/>
        <c:auto val="1"/>
        <c:lblAlgn val="ctr"/>
        <c:lblOffset val="100"/>
        <c:tickLblSkip val="1"/>
        <c:tickMarkSkip val="1"/>
        <c:noMultiLvlLbl val="0"/>
      </c:catAx>
      <c:valAx>
        <c:axId val="2068700792"/>
        <c:scaling>
          <c:orientation val="minMax"/>
          <c:max val="1.0"/>
          <c:min val="0.0"/>
        </c:scaling>
        <c:delete val="0"/>
        <c:axPos val="l"/>
        <c:majorGridlines>
          <c:spPr>
            <a:ln w="12700">
              <a:solidFill>
                <a:srgbClr val="000000"/>
              </a:solidFill>
              <a:prstDash val="lgDash"/>
            </a:ln>
          </c:spPr>
        </c:majorGridlines>
        <c:title>
          <c:tx>
            <c:rich>
              <a:bodyPr/>
              <a:lstStyle/>
              <a:p>
                <a:pPr>
                  <a:defRPr sz="1400" b="0" i="0" u="none" strike="noStrike" baseline="0">
                    <a:solidFill>
                      <a:srgbClr val="000000"/>
                    </a:solidFill>
                    <a:latin typeface="Arial"/>
                    <a:ea typeface="Arial"/>
                    <a:cs typeface="Arial"/>
                  </a:defRPr>
                </a:pPr>
                <a:r>
                  <a:rPr lang="en-US" sz="1200" b="0" i="0" baseline="0">
                    <a:effectLst/>
                  </a:rPr>
                  <a:t>Share in total income of various fractiles</a:t>
                </a:r>
                <a:endParaRPr lang="en-US" sz="1200">
                  <a:effectLst/>
                </a:endParaRPr>
              </a:p>
            </c:rich>
          </c:tx>
          <c:layout>
            <c:manualLayout>
              <c:xMode val="edge"/>
              <c:yMode val="edge"/>
              <c:x val="0.00298742130967609"/>
              <c:y val="0.20015445656020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67837128"/>
        <c:crosses val="autoZero"/>
        <c:crossBetween val="between"/>
        <c:majorUnit val="0.1"/>
        <c:minorUnit val="0.1"/>
      </c:valAx>
      <c:spPr>
        <a:solidFill>
          <a:srgbClr val="FFFFFF"/>
        </a:solidFill>
        <a:ln w="12700">
          <a:solidFill>
            <a:srgbClr val="000000"/>
          </a:solidFill>
          <a:prstDash val="solid"/>
        </a:ln>
      </c:spPr>
    </c:plotArea>
    <c:legend>
      <c:legendPos val="r"/>
      <c:layout>
        <c:manualLayout>
          <c:xMode val="edge"/>
          <c:yMode val="edge"/>
          <c:x val="0.155688520633672"/>
          <c:y val="0.383442338722348"/>
          <c:w val="0.30688626487183"/>
          <c:h val="0.209150304472751"/>
        </c:manualLayout>
      </c:layout>
      <c:overlay val="0"/>
      <c:spPr>
        <a:solidFill>
          <a:srgbClr val="FFFFFF"/>
        </a:solidFill>
        <a:ln w="3175">
          <a:solidFill>
            <a:srgbClr val="000000"/>
          </a:solidFill>
          <a:prstDash val="solid"/>
        </a:ln>
      </c:spPr>
      <c:txPr>
        <a:bodyPr/>
        <a:lstStyle/>
        <a:p>
          <a:pPr>
            <a:defRPr sz="124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850" b="0" i="0" u="none" strike="noStrike" baseline="0">
          <a:solidFill>
            <a:srgbClr val="000000"/>
          </a:solidFill>
          <a:latin typeface="Arial"/>
          <a:ea typeface="Arial"/>
          <a:cs typeface="Arial"/>
        </a:defRPr>
      </a:pPr>
      <a:endParaRPr lang="fr-FR"/>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 8.2. The</a:t>
            </a:r>
            <a:r>
              <a:rPr lang="fr-FR" baseline="0"/>
              <a:t> fall of rentiers in </a:t>
            </a:r>
            <a:r>
              <a:rPr lang="fr-FR"/>
              <a:t>France, 1910-2010 </a:t>
            </a:r>
          </a:p>
        </c:rich>
      </c:tx>
      <c:layout>
        <c:manualLayout>
          <c:xMode val="edge"/>
          <c:yMode val="edge"/>
          <c:x val="0.229695647419073"/>
          <c:y val="0.0"/>
        </c:manualLayout>
      </c:layout>
      <c:overlay val="0"/>
      <c:spPr>
        <a:noFill/>
        <a:ln w="25400">
          <a:noFill/>
        </a:ln>
      </c:spPr>
    </c:title>
    <c:autoTitleDeleted val="0"/>
    <c:plotArea>
      <c:layout>
        <c:manualLayout>
          <c:layoutTarget val="inner"/>
          <c:xMode val="edge"/>
          <c:yMode val="edge"/>
          <c:x val="0.0904661364785615"/>
          <c:y val="0.077445652173913"/>
          <c:w val="0.883926347196592"/>
          <c:h val="0.789402173913043"/>
        </c:manualLayout>
      </c:layout>
      <c:lineChart>
        <c:grouping val="standard"/>
        <c:varyColors val="0"/>
        <c:ser>
          <c:idx val="2"/>
          <c:order val="0"/>
          <c:tx>
            <c:v>Share of top income percentile in total income</c:v>
          </c:tx>
          <c:spPr>
            <a:ln w="25400">
              <a:solidFill>
                <a:srgbClr val="000000"/>
              </a:solidFill>
              <a:prstDash val="solid"/>
            </a:ln>
          </c:spPr>
          <c:marker>
            <c:symbol val="triangle"/>
            <c:size val="7"/>
            <c:spPr>
              <a:solidFill>
                <a:srgbClr val="000000"/>
              </a:solidFill>
              <a:ln>
                <a:solidFill>
                  <a:srgbClr val="000000"/>
                </a:solidFill>
                <a:prstDash val="solid"/>
              </a:ln>
            </c:spPr>
          </c:marker>
          <c:cat>
            <c:numRef>
              <c:f>'TS8.1'!$A$16:$A$116</c:f>
              <c:numCache>
                <c:formatCode>General</c:formatCode>
                <c:ptCount val="10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numCache>
            </c:numRef>
          </c:cat>
          <c:val>
            <c:numRef>
              <c:f>'TS8.1'!$C$16:$C$116</c:f>
              <c:numCache>
                <c:formatCode>0.0%</c:formatCode>
                <c:ptCount val="101"/>
                <c:pt idx="0">
                  <c:v>0.205</c:v>
                </c:pt>
                <c:pt idx="1">
                  <c:v>0.2075</c:v>
                </c:pt>
                <c:pt idx="2">
                  <c:v>0.207875</c:v>
                </c:pt>
                <c:pt idx="3">
                  <c:v>0.21</c:v>
                </c:pt>
                <c:pt idx="4">
                  <c:v>0.20825</c:v>
                </c:pt>
                <c:pt idx="5">
                  <c:v>0.1831</c:v>
                </c:pt>
                <c:pt idx="6">
                  <c:v>0.2065</c:v>
                </c:pt>
                <c:pt idx="7">
                  <c:v>0.2009</c:v>
                </c:pt>
                <c:pt idx="8">
                  <c:v>0.1795</c:v>
                </c:pt>
                <c:pt idx="9">
                  <c:v>0.195</c:v>
                </c:pt>
                <c:pt idx="10">
                  <c:v>0.1795</c:v>
                </c:pt>
                <c:pt idx="11">
                  <c:v>0.1732</c:v>
                </c:pt>
                <c:pt idx="12">
                  <c:v>0.1787</c:v>
                </c:pt>
                <c:pt idx="13">
                  <c:v>0.1891</c:v>
                </c:pt>
                <c:pt idx="14">
                  <c:v>0.1796</c:v>
                </c:pt>
                <c:pt idx="15">
                  <c:v>0.1816</c:v>
                </c:pt>
                <c:pt idx="16">
                  <c:v>0.1782</c:v>
                </c:pt>
                <c:pt idx="17">
                  <c:v>0.1745</c:v>
                </c:pt>
                <c:pt idx="18">
                  <c:v>0.1727</c:v>
                </c:pt>
                <c:pt idx="19">
                  <c:v>0.1615</c:v>
                </c:pt>
                <c:pt idx="20">
                  <c:v>0.1531</c:v>
                </c:pt>
                <c:pt idx="21">
                  <c:v>0.1463</c:v>
                </c:pt>
                <c:pt idx="22">
                  <c:v>0.148</c:v>
                </c:pt>
                <c:pt idx="23">
                  <c:v>0.1495</c:v>
                </c:pt>
                <c:pt idx="24">
                  <c:v>0.1528</c:v>
                </c:pt>
                <c:pt idx="25">
                  <c:v>0.154</c:v>
                </c:pt>
                <c:pt idx="26">
                  <c:v>0.1474</c:v>
                </c:pt>
                <c:pt idx="27">
                  <c:v>0.1446</c:v>
                </c:pt>
                <c:pt idx="28">
                  <c:v>0.1427</c:v>
                </c:pt>
                <c:pt idx="29">
                  <c:v>0.133</c:v>
                </c:pt>
                <c:pt idx="30">
                  <c:v>0.1335</c:v>
                </c:pt>
                <c:pt idx="31">
                  <c:v>0.1288</c:v>
                </c:pt>
                <c:pt idx="32">
                  <c:v>0.1153</c:v>
                </c:pt>
                <c:pt idx="33">
                  <c:v>0.1013</c:v>
                </c:pt>
                <c:pt idx="34">
                  <c:v>0.0837</c:v>
                </c:pt>
                <c:pt idx="35">
                  <c:v>0.0754</c:v>
                </c:pt>
                <c:pt idx="36">
                  <c:v>0.0922</c:v>
                </c:pt>
                <c:pt idx="37">
                  <c:v>0.0922</c:v>
                </c:pt>
                <c:pt idx="38">
                  <c:v>0.0875</c:v>
                </c:pt>
                <c:pt idx="39">
                  <c:v>0.0901</c:v>
                </c:pt>
                <c:pt idx="40">
                  <c:v>0.0898</c:v>
                </c:pt>
                <c:pt idx="41">
                  <c:v>0.09</c:v>
                </c:pt>
                <c:pt idx="42">
                  <c:v>0.0916</c:v>
                </c:pt>
                <c:pt idx="43">
                  <c:v>0.09</c:v>
                </c:pt>
                <c:pt idx="44">
                  <c:v>0.0914</c:v>
                </c:pt>
                <c:pt idx="45">
                  <c:v>0.0933</c:v>
                </c:pt>
                <c:pt idx="46">
                  <c:v>0.0937</c:v>
                </c:pt>
                <c:pt idx="47">
                  <c:v>0.0937</c:v>
                </c:pt>
                <c:pt idx="48">
                  <c:v>0.0901</c:v>
                </c:pt>
                <c:pt idx="49">
                  <c:v>0.0946</c:v>
                </c:pt>
                <c:pt idx="50">
                  <c:v>0.0971</c:v>
                </c:pt>
                <c:pt idx="51">
                  <c:v>0.0988</c:v>
                </c:pt>
                <c:pt idx="52">
                  <c:v>0.0946</c:v>
                </c:pt>
                <c:pt idx="53">
                  <c:v>0.0943</c:v>
                </c:pt>
                <c:pt idx="54">
                  <c:v>0.0956</c:v>
                </c:pt>
                <c:pt idx="55">
                  <c:v>0.0958</c:v>
                </c:pt>
                <c:pt idx="56">
                  <c:v>0.0936</c:v>
                </c:pt>
                <c:pt idx="57">
                  <c:v>0.0936</c:v>
                </c:pt>
                <c:pt idx="58">
                  <c:v>0.0877</c:v>
                </c:pt>
                <c:pt idx="59">
                  <c:v>0.0855</c:v>
                </c:pt>
                <c:pt idx="60">
                  <c:v>0.0833</c:v>
                </c:pt>
                <c:pt idx="61">
                  <c:v>0.0847</c:v>
                </c:pt>
                <c:pt idx="62">
                  <c:v>0.0852</c:v>
                </c:pt>
                <c:pt idx="63">
                  <c:v>0.0887</c:v>
                </c:pt>
                <c:pt idx="64">
                  <c:v>0.085</c:v>
                </c:pt>
                <c:pt idx="65">
                  <c:v>0.0848</c:v>
                </c:pt>
                <c:pt idx="66">
                  <c:v>0.0844</c:v>
                </c:pt>
                <c:pt idx="67">
                  <c:v>0.0779</c:v>
                </c:pt>
                <c:pt idx="68">
                  <c:v>0.078</c:v>
                </c:pt>
                <c:pt idx="69">
                  <c:v>0.0782</c:v>
                </c:pt>
                <c:pt idx="70">
                  <c:v>0.0763</c:v>
                </c:pt>
                <c:pt idx="71">
                  <c:v>0.0755</c:v>
                </c:pt>
                <c:pt idx="72">
                  <c:v>0.0707</c:v>
                </c:pt>
                <c:pt idx="73">
                  <c:v>0.0699</c:v>
                </c:pt>
                <c:pt idx="74">
                  <c:v>0.0703</c:v>
                </c:pt>
                <c:pt idx="75">
                  <c:v>0.072</c:v>
                </c:pt>
                <c:pt idx="76">
                  <c:v>0.0744</c:v>
                </c:pt>
                <c:pt idx="77">
                  <c:v>0.0775</c:v>
                </c:pt>
                <c:pt idx="78">
                  <c:v>0.0792</c:v>
                </c:pt>
                <c:pt idx="79">
                  <c:v>0.0821</c:v>
                </c:pt>
                <c:pt idx="80">
                  <c:v>0.0823</c:v>
                </c:pt>
                <c:pt idx="81">
                  <c:v>0.0797</c:v>
                </c:pt>
                <c:pt idx="82">
                  <c:v>0.0775</c:v>
                </c:pt>
                <c:pt idx="83">
                  <c:v>0.0765</c:v>
                </c:pt>
                <c:pt idx="84">
                  <c:v>0.0771</c:v>
                </c:pt>
                <c:pt idx="85">
                  <c:v>0.077</c:v>
                </c:pt>
                <c:pt idx="86">
                  <c:v>0.0773</c:v>
                </c:pt>
                <c:pt idx="87">
                  <c:v>0.0777</c:v>
                </c:pt>
                <c:pt idx="88">
                  <c:v>0.0794</c:v>
                </c:pt>
                <c:pt idx="89">
                  <c:v>0.0815</c:v>
                </c:pt>
                <c:pt idx="90">
                  <c:v>0.0829</c:v>
                </c:pt>
                <c:pt idx="91">
                  <c:v>0.0843</c:v>
                </c:pt>
                <c:pt idx="92">
                  <c:v>0.0846</c:v>
                </c:pt>
                <c:pt idx="93">
                  <c:v>0.0855</c:v>
                </c:pt>
                <c:pt idx="94">
                  <c:v>0.0873</c:v>
                </c:pt>
                <c:pt idx="95">
                  <c:v>0.0873</c:v>
                </c:pt>
                <c:pt idx="96">
                  <c:v>0.0894</c:v>
                </c:pt>
                <c:pt idx="97">
                  <c:v>0.0925</c:v>
                </c:pt>
                <c:pt idx="98">
                  <c:v>0.088</c:v>
                </c:pt>
                <c:pt idx="99">
                  <c:v>0.0838</c:v>
                </c:pt>
                <c:pt idx="100">
                  <c:v>0.0881</c:v>
                </c:pt>
              </c:numCache>
            </c:numRef>
          </c:val>
          <c:smooth val="0"/>
        </c:ser>
        <c:ser>
          <c:idx val="0"/>
          <c:order val="1"/>
          <c:tx>
            <c:v>Share of top wage percentile in total wage bill</c:v>
          </c:tx>
          <c:spPr>
            <a:ln w="25400">
              <a:solidFill>
                <a:srgbClr val="000000"/>
              </a:solidFill>
              <a:prstDash val="solid"/>
            </a:ln>
          </c:spPr>
          <c:marker>
            <c:symbol val="square"/>
            <c:size val="6"/>
            <c:spPr>
              <a:solidFill>
                <a:srgbClr val="FFFFFF"/>
              </a:solidFill>
              <a:ln>
                <a:solidFill>
                  <a:srgbClr val="000000"/>
                </a:solidFill>
                <a:prstDash val="solid"/>
              </a:ln>
            </c:spPr>
          </c:marker>
          <c:val>
            <c:numRef>
              <c:f>'TS8.1'!$F$16:$F$116</c:f>
              <c:numCache>
                <c:formatCode>0.0%</c:formatCode>
                <c:ptCount val="101"/>
                <c:pt idx="0">
                  <c:v>0.0590310253339347</c:v>
                </c:pt>
                <c:pt idx="1">
                  <c:v>0.0597509158867876</c:v>
                </c:pt>
                <c:pt idx="2">
                  <c:v>0.0598588994697155</c:v>
                </c:pt>
                <c:pt idx="3">
                  <c:v>0.0604708064396405</c:v>
                </c:pt>
                <c:pt idx="4">
                  <c:v>0.0579668830526435</c:v>
                </c:pt>
                <c:pt idx="5">
                  <c:v>0.0477247840909437</c:v>
                </c:pt>
                <c:pt idx="6">
                  <c:v>0.0484629596656465</c:v>
                </c:pt>
                <c:pt idx="7">
                  <c:v>0.045850404827256</c:v>
                </c:pt>
                <c:pt idx="8">
                  <c:v>0.0476881416948355</c:v>
                </c:pt>
                <c:pt idx="9">
                  <c:v>0.0561514631225233</c:v>
                </c:pt>
                <c:pt idx="10">
                  <c:v>0.0573819489200533</c:v>
                </c:pt>
                <c:pt idx="11">
                  <c:v>0.052273988977572</c:v>
                </c:pt>
                <c:pt idx="12">
                  <c:v>0.0591082151691616</c:v>
                </c:pt>
                <c:pt idx="13">
                  <c:v>0.0647577246975762</c:v>
                </c:pt>
                <c:pt idx="14">
                  <c:v>0.0613131998586944</c:v>
                </c:pt>
                <c:pt idx="15">
                  <c:v>0.0684785252287888</c:v>
                </c:pt>
                <c:pt idx="16">
                  <c:v>0.0679988680523899</c:v>
                </c:pt>
                <c:pt idx="17">
                  <c:v>0.0739154576723937</c:v>
                </c:pt>
                <c:pt idx="18">
                  <c:v>0.0732176797437383</c:v>
                </c:pt>
                <c:pt idx="19">
                  <c:v>0.0710860795319658</c:v>
                </c:pt>
                <c:pt idx="20">
                  <c:v>0.071090541513984</c:v>
                </c:pt>
                <c:pt idx="21">
                  <c:v>0.0702089400708414</c:v>
                </c:pt>
                <c:pt idx="22">
                  <c:v>0.0710706800418214</c:v>
                </c:pt>
                <c:pt idx="23">
                  <c:v>0.0682089932245266</c:v>
                </c:pt>
                <c:pt idx="24">
                  <c:v>0.0671089796808938</c:v>
                </c:pt>
                <c:pt idx="25">
                  <c:v>0.0670904093726419</c:v>
                </c:pt>
                <c:pt idx="26">
                  <c:v>0.0610734281526815</c:v>
                </c:pt>
                <c:pt idx="27">
                  <c:v>0.059302341602008</c:v>
                </c:pt>
                <c:pt idx="28">
                  <c:v>0.0603591509105648</c:v>
                </c:pt>
                <c:pt idx="29">
                  <c:v>0.0567467570544534</c:v>
                </c:pt>
                <c:pt idx="30">
                  <c:v>0.053518494640456</c:v>
                </c:pt>
                <c:pt idx="31">
                  <c:v>0.0509364802502083</c:v>
                </c:pt>
                <c:pt idx="32">
                  <c:v>0.0486674742750919</c:v>
                </c:pt>
                <c:pt idx="33">
                  <c:v>0.0466476699180682</c:v>
                </c:pt>
                <c:pt idx="34">
                  <c:v>0.0515426927234472</c:v>
                </c:pt>
                <c:pt idx="35">
                  <c:v>0.0594034345247246</c:v>
                </c:pt>
                <c:pt idx="36">
                  <c:v>0.0657318566791984</c:v>
                </c:pt>
                <c:pt idx="37">
                  <c:v>0.0682808753383875</c:v>
                </c:pt>
                <c:pt idx="38">
                  <c:v>0.069103258449256</c:v>
                </c:pt>
                <c:pt idx="39">
                  <c:v>0.0708298939975765</c:v>
                </c:pt>
                <c:pt idx="40">
                  <c:v>0.0699256415601246</c:v>
                </c:pt>
                <c:pt idx="41">
                  <c:v>0.0689559766581269</c:v>
                </c:pt>
                <c:pt idx="42">
                  <c:v>0.0703382841681127</c:v>
                </c:pt>
                <c:pt idx="43">
                  <c:v>0.0671243119851842</c:v>
                </c:pt>
                <c:pt idx="44">
                  <c:v>0.0706584700601</c:v>
                </c:pt>
                <c:pt idx="45">
                  <c:v>0.0728844296332814</c:v>
                </c:pt>
                <c:pt idx="46">
                  <c:v>0.0718891150724643</c:v>
                </c:pt>
                <c:pt idx="47">
                  <c:v>0.0765203807064248</c:v>
                </c:pt>
                <c:pt idx="48">
                  <c:v>0.0831594673029547</c:v>
                </c:pt>
                <c:pt idx="49">
                  <c:v>0.082078233573112</c:v>
                </c:pt>
                <c:pt idx="50">
                  <c:v>0.082887483095292</c:v>
                </c:pt>
                <c:pt idx="51">
                  <c:v>0.0794437401497535</c:v>
                </c:pt>
                <c:pt idx="52">
                  <c:v>0.0771030975566972</c:v>
                </c:pt>
                <c:pt idx="53">
                  <c:v>0.0762159966450605</c:v>
                </c:pt>
                <c:pt idx="54">
                  <c:v>0.0771095463168709</c:v>
                </c:pt>
                <c:pt idx="55">
                  <c:v>0.0794277795892067</c:v>
                </c:pt>
                <c:pt idx="56">
                  <c:v>0.0822256700806602</c:v>
                </c:pt>
                <c:pt idx="57">
                  <c:v>0.0802022522500838</c:v>
                </c:pt>
                <c:pt idx="58">
                  <c:v>0.0794794511932355</c:v>
                </c:pt>
                <c:pt idx="59">
                  <c:v>0.0669525095898936</c:v>
                </c:pt>
                <c:pt idx="60">
                  <c:v>0.0652004679986141</c:v>
                </c:pt>
                <c:pt idx="61">
                  <c:v>0.0664276973271134</c:v>
                </c:pt>
                <c:pt idx="62">
                  <c:v>0.064386194221865</c:v>
                </c:pt>
                <c:pt idx="63">
                  <c:v>0.0686896929694559</c:v>
                </c:pt>
                <c:pt idx="64">
                  <c:v>0.0633208866341173</c:v>
                </c:pt>
                <c:pt idx="65">
                  <c:v>0.0644228347148589</c:v>
                </c:pt>
                <c:pt idx="66">
                  <c:v>0.0599883162059534</c:v>
                </c:pt>
                <c:pt idx="67">
                  <c:v>0.05788285225221</c:v>
                </c:pt>
                <c:pt idx="68">
                  <c:v>0.0574229141475211</c:v>
                </c:pt>
                <c:pt idx="69">
                  <c:v>0.0567515742356422</c:v>
                </c:pt>
                <c:pt idx="70">
                  <c:v>0.0582480317990745</c:v>
                </c:pt>
                <c:pt idx="71">
                  <c:v>0.0583257350019679</c:v>
                </c:pt>
                <c:pt idx="72">
                  <c:v>0.0580265940337298</c:v>
                </c:pt>
                <c:pt idx="73">
                  <c:v>0.059086298604435</c:v>
                </c:pt>
                <c:pt idx="74">
                  <c:v>0.0572283717433208</c:v>
                </c:pt>
                <c:pt idx="75">
                  <c:v>0.0606712734599794</c:v>
                </c:pt>
                <c:pt idx="76">
                  <c:v>0.0591379048796385</c:v>
                </c:pt>
                <c:pt idx="77">
                  <c:v>0.0573618996058918</c:v>
                </c:pt>
                <c:pt idx="78">
                  <c:v>0.0584041263288328</c:v>
                </c:pt>
                <c:pt idx="79">
                  <c:v>0.0577056899888016</c:v>
                </c:pt>
                <c:pt idx="80">
                  <c:v>0.0578361199188651</c:v>
                </c:pt>
                <c:pt idx="81">
                  <c:v>0.056645391914985</c:v>
                </c:pt>
                <c:pt idx="82">
                  <c:v>0.0604443022271018</c:v>
                </c:pt>
                <c:pt idx="83">
                  <c:v>0.0586150124288157</c:v>
                </c:pt>
                <c:pt idx="84">
                  <c:v>0.0575347324656272</c:v>
                </c:pt>
                <c:pt idx="85">
                  <c:v>0.0561560532778993</c:v>
                </c:pt>
                <c:pt idx="86">
                  <c:v>0.0563042005174783</c:v>
                </c:pt>
                <c:pt idx="87">
                  <c:v>0.0569275810538113</c:v>
                </c:pt>
                <c:pt idx="88">
                  <c:v>0.0581731008452075</c:v>
                </c:pt>
                <c:pt idx="89">
                  <c:v>0.0597116841169321</c:v>
                </c:pt>
                <c:pt idx="90">
                  <c:v>0.0607374062980818</c:v>
                </c:pt>
                <c:pt idx="91">
                  <c:v>0.0617631284792316</c:v>
                </c:pt>
                <c:pt idx="92">
                  <c:v>0.061982926089478</c:v>
                </c:pt>
                <c:pt idx="93">
                  <c:v>0.0626423189202171</c:v>
                </c:pt>
                <c:pt idx="94">
                  <c:v>0.0639611045816954</c:v>
                </c:pt>
                <c:pt idx="95">
                  <c:v>0.0669611045816954</c:v>
                </c:pt>
                <c:pt idx="96">
                  <c:v>0.06949968785342</c:v>
                </c:pt>
                <c:pt idx="97">
                  <c:v>0.0717709298259659</c:v>
                </c:pt>
                <c:pt idx="98">
                  <c:v>0.0694739656722702</c:v>
                </c:pt>
                <c:pt idx="99">
                  <c:v>0.068396799128821</c:v>
                </c:pt>
                <c:pt idx="100">
                  <c:v>0.0715472315423524</c:v>
                </c:pt>
              </c:numCache>
            </c:numRef>
          </c:val>
          <c:smooth val="0"/>
        </c:ser>
        <c:dLbls>
          <c:showLegendKey val="0"/>
          <c:showVal val="0"/>
          <c:showCatName val="0"/>
          <c:showSerName val="0"/>
          <c:showPercent val="0"/>
          <c:showBubbleSize val="0"/>
        </c:dLbls>
        <c:marker val="1"/>
        <c:smooth val="0"/>
        <c:axId val="2038170360"/>
        <c:axId val="2071950120"/>
      </c:lineChart>
      <c:catAx>
        <c:axId val="2038170360"/>
        <c:scaling>
          <c:orientation val="minMax"/>
        </c:scaling>
        <c:delete val="0"/>
        <c:axPos val="b"/>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Calibri"/>
                    <a:cs typeface="Arial"/>
                  </a:rPr>
                  <a:t>The fall in the top percentile share (the top 1% highest incomes) in France between 1914 and 1945 is due to the fall of top capital incomes. </a:t>
                </a:r>
                <a:r>
                  <a:rPr lang="en-US" sz="1100" b="0" i="0" u="none" strike="noStrike" baseline="0">
                    <a:solidFill>
                      <a:srgbClr val="000000"/>
                    </a:solidFill>
                    <a:latin typeface="Arial"/>
                    <a:ea typeface="Arial"/>
                    <a:cs typeface="Arial"/>
                  </a:rPr>
                  <a:t>Sources and series: see piketty.pse.ens.fr/capital21c. </a:t>
                </a:r>
              </a:p>
            </c:rich>
          </c:tx>
          <c:layout>
            <c:manualLayout>
              <c:xMode val="edge"/>
              <c:yMode val="edge"/>
              <c:x val="0.114511482939633"/>
              <c:y val="0.932096013336171"/>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71950120"/>
        <c:crossesAt val="0.0"/>
        <c:auto val="1"/>
        <c:lblAlgn val="ctr"/>
        <c:lblOffset val="100"/>
        <c:tickLblSkip val="10"/>
        <c:tickMarkSkip val="10"/>
        <c:noMultiLvlLbl val="0"/>
      </c:catAx>
      <c:valAx>
        <c:axId val="2071950120"/>
        <c:scaling>
          <c:orientation val="minMax"/>
          <c:max val="0.24"/>
          <c:min val="0.0"/>
        </c:scaling>
        <c:delete val="0"/>
        <c:axPos val="l"/>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a:t>Share</a:t>
                </a:r>
                <a:r>
                  <a:rPr lang="fr-FR" baseline="0"/>
                  <a:t> of top percentile in total (incomes or wages)</a:t>
                </a:r>
                <a:endParaRPr lang="fr-FR"/>
              </a:p>
            </c:rich>
          </c:tx>
          <c:layout>
            <c:manualLayout>
              <c:xMode val="edge"/>
              <c:yMode val="edge"/>
              <c:x val="0.00417016622922135"/>
              <c:y val="0.2263325530254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38170360"/>
        <c:crosses val="autoZero"/>
        <c:crossBetween val="between"/>
        <c:majorUnit val="0.02"/>
        <c:minorUnit val="0.02"/>
      </c:valAx>
      <c:spPr>
        <a:solidFill>
          <a:srgbClr val="FFFFFF"/>
        </a:solidFill>
        <a:ln w="12700">
          <a:solidFill>
            <a:srgbClr val="000000"/>
          </a:solidFill>
          <a:prstDash val="solid"/>
        </a:ln>
      </c:spPr>
    </c:plotArea>
    <c:legend>
      <c:legendPos val="r"/>
      <c:layout>
        <c:manualLayout>
          <c:xMode val="edge"/>
          <c:yMode val="edge"/>
          <c:x val="0.476388888888889"/>
          <c:y val="0.178733063772434"/>
          <c:w val="0.279166666666667"/>
          <c:h val="0.230769312619706"/>
        </c:manualLayout>
      </c:layout>
      <c:overlay val="0"/>
      <c:spPr>
        <a:solidFill>
          <a:srgbClr val="FFFFFF"/>
        </a:solidFill>
        <a:ln w="3175">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8.3. The</a:t>
            </a:r>
            <a:r>
              <a:rPr lang="fr-FR" baseline="0"/>
              <a:t> composition of top incomes in </a:t>
            </a:r>
            <a:r>
              <a:rPr lang="fr-FR"/>
              <a:t>France in 1932 </a:t>
            </a:r>
          </a:p>
        </c:rich>
      </c:tx>
      <c:layout>
        <c:manualLayout>
          <c:xMode val="edge"/>
          <c:yMode val="edge"/>
          <c:x val="0.163570020215668"/>
          <c:y val="0.0"/>
        </c:manualLayout>
      </c:layout>
      <c:overlay val="0"/>
      <c:spPr>
        <a:noFill/>
        <a:ln w="25400">
          <a:noFill/>
        </a:ln>
      </c:spPr>
    </c:title>
    <c:autoTitleDeleted val="0"/>
    <c:plotArea>
      <c:layout>
        <c:manualLayout>
          <c:layoutTarget val="inner"/>
          <c:xMode val="edge"/>
          <c:yMode val="edge"/>
          <c:x val="0.103324348607367"/>
          <c:y val="0.0705563093622795"/>
          <c:w val="0.886792452830188"/>
          <c:h val="0.709633649932157"/>
        </c:manualLayout>
      </c:layout>
      <c:lineChart>
        <c:grouping val="standard"/>
        <c:varyColors val="0"/>
        <c:ser>
          <c:idx val="1"/>
          <c:order val="0"/>
          <c:tx>
            <c:v>Labor income</c:v>
          </c:tx>
          <c:spPr>
            <a:ln w="12700">
              <a:solidFill>
                <a:srgbClr val="000000"/>
              </a:solidFill>
              <a:prstDash val="solid"/>
            </a:ln>
          </c:spPr>
          <c:marker>
            <c:symbol val="squar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'TS8.3'!$B$6:$B$11</c:f>
              <c:numCache>
                <c:formatCode>0.0%</c:formatCode>
                <c:ptCount val="6"/>
                <c:pt idx="0">
                  <c:v>0.778225555370867</c:v>
                </c:pt>
                <c:pt idx="1">
                  <c:v>0.677938874510971</c:v>
                </c:pt>
                <c:pt idx="2">
                  <c:v>0.467455891202859</c:v>
                </c:pt>
                <c:pt idx="3">
                  <c:v>0.363419643757131</c:v>
                </c:pt>
                <c:pt idx="4">
                  <c:v>0.225849761157374</c:v>
                </c:pt>
                <c:pt idx="5">
                  <c:v>0.136927249842816</c:v>
                </c:pt>
              </c:numCache>
            </c:numRef>
          </c:val>
          <c:smooth val="0"/>
        </c:ser>
        <c:ser>
          <c:idx val="0"/>
          <c:order val="1"/>
          <c:tx>
            <c:v>Capital income</c:v>
          </c:tx>
          <c:spPr>
            <a:ln w="12700">
              <a:solidFill>
                <a:srgbClr val="000080"/>
              </a:solidFill>
              <a:prstDash val="solid"/>
            </a:ln>
          </c:spPr>
          <c:marker>
            <c:symbol val="circle"/>
            <c:size val="9"/>
            <c:spPr>
              <a:solidFill>
                <a:srgbClr val="FFFFFF"/>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'TS8.3'!$C$6:$C$11</c:f>
              <c:numCache>
                <c:formatCode>0.0%</c:formatCode>
                <c:ptCount val="6"/>
                <c:pt idx="0">
                  <c:v>0.131068491639662</c:v>
                </c:pt>
                <c:pt idx="1">
                  <c:v>0.170279000868585</c:v>
                </c:pt>
                <c:pt idx="2">
                  <c:v>0.299073176937433</c:v>
                </c:pt>
                <c:pt idx="3">
                  <c:v>0.385514550627708</c:v>
                </c:pt>
                <c:pt idx="4">
                  <c:v>0.498891658042717</c:v>
                </c:pt>
                <c:pt idx="5">
                  <c:v>0.639018690448607</c:v>
                </c:pt>
              </c:numCache>
            </c:numRef>
          </c:val>
          <c:smooth val="0"/>
        </c:ser>
        <c:ser>
          <c:idx val="2"/>
          <c:order val="2"/>
          <c:tx>
            <c:v>Mixed income</c:v>
          </c:tx>
          <c:spPr>
            <a:ln w="12700">
              <a:solidFill>
                <a:srgbClr val="000000"/>
              </a:solidFill>
              <a:prstDash val="solid"/>
            </a:ln>
          </c:spPr>
          <c:marker>
            <c:symbol val="triangl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'TS8.3'!$D$6:$D$11</c:f>
              <c:numCache>
                <c:formatCode>0.0%</c:formatCode>
                <c:ptCount val="6"/>
                <c:pt idx="0">
                  <c:v>0.0907059529894704</c:v>
                </c:pt>
                <c:pt idx="1">
                  <c:v>0.151782124620445</c:v>
                </c:pt>
                <c:pt idx="2">
                  <c:v>0.233470931859709</c:v>
                </c:pt>
                <c:pt idx="3">
                  <c:v>0.251065805615161</c:v>
                </c:pt>
                <c:pt idx="4">
                  <c:v>0.275258580799909</c:v>
                </c:pt>
                <c:pt idx="5">
                  <c:v>0.224054059708576</c:v>
                </c:pt>
              </c:numCache>
            </c:numRef>
          </c:val>
          <c:smooth val="0"/>
        </c:ser>
        <c:dLbls>
          <c:showLegendKey val="0"/>
          <c:showVal val="0"/>
          <c:showCatName val="0"/>
          <c:showSerName val="0"/>
          <c:showPercent val="0"/>
          <c:showBubbleSize val="0"/>
        </c:dLbls>
        <c:marker val="1"/>
        <c:smooth val="0"/>
        <c:axId val="2032185176"/>
        <c:axId val="-2140466856"/>
      </c:lineChart>
      <c:catAx>
        <c:axId val="2032185176"/>
        <c:scaling>
          <c:orientation val="minMax"/>
        </c:scaling>
        <c:delete val="0"/>
        <c:axPos val="b"/>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0466856"/>
        <c:crosses val="autoZero"/>
        <c:auto val="1"/>
        <c:lblAlgn val="ctr"/>
        <c:lblOffset val="100"/>
        <c:tickLblSkip val="1"/>
        <c:tickMarkSkip val="1"/>
        <c:noMultiLvlLbl val="0"/>
      </c:catAx>
      <c:valAx>
        <c:axId val="-2140466856"/>
        <c:scaling>
          <c:orientation val="minMax"/>
          <c:max val="1.0"/>
          <c:min val="0.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Share</a:t>
                </a:r>
                <a:r>
                  <a:rPr lang="fr-FR" baseline="0"/>
                  <a:t> in total income of various fractiles</a:t>
                </a:r>
                <a:endParaRPr lang="fr-FR"/>
              </a:p>
            </c:rich>
          </c:tx>
          <c:layout>
            <c:manualLayout>
              <c:xMode val="edge"/>
              <c:yMode val="edge"/>
              <c:x val="0.00595790605759654"/>
              <c:y val="0.18422155533179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32185176"/>
        <c:crosses val="autoZero"/>
        <c:crossBetween val="between"/>
        <c:majorUnit val="0.1"/>
        <c:minorUnit val="0.1"/>
      </c:valAx>
      <c:spPr>
        <a:solidFill>
          <a:srgbClr val="FFFFFF"/>
        </a:solidFill>
        <a:ln w="3175">
          <a:solidFill>
            <a:srgbClr val="000000"/>
          </a:solidFill>
          <a:prstDash val="solid"/>
        </a:ln>
      </c:spPr>
    </c:plotArea>
    <c:legend>
      <c:legendPos val="r"/>
      <c:layout>
        <c:manualLayout>
          <c:xMode val="edge"/>
          <c:yMode val="edge"/>
          <c:x val="0.482089585943407"/>
          <c:y val="0.125000170783459"/>
          <c:w val="0.305970161541867"/>
          <c:h val="0.214285763080988"/>
        </c:manualLayout>
      </c:layout>
      <c:overlay val="0"/>
      <c:spPr>
        <a:solidFill>
          <a:srgbClr val="FFFFFF"/>
        </a:solidFill>
        <a:ln w="3175">
          <a:solidFill>
            <a:srgbClr val="000000"/>
          </a:solidFill>
          <a:prstDash val="solid"/>
        </a:ln>
      </c:spPr>
      <c:txPr>
        <a:bodyPr/>
        <a:lstStyle/>
        <a:p>
          <a:pPr>
            <a:defRPr sz="124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85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8.4. The composition of</a:t>
            </a:r>
            <a:r>
              <a:rPr lang="fr-FR" baseline="0"/>
              <a:t> top incomes in </a:t>
            </a:r>
            <a:r>
              <a:rPr lang="fr-FR"/>
              <a:t>France in 2005 </a:t>
            </a:r>
          </a:p>
        </c:rich>
      </c:tx>
      <c:layout>
        <c:manualLayout>
          <c:xMode val="edge"/>
          <c:yMode val="edge"/>
          <c:x val="0.191925823505031"/>
          <c:y val="0.0"/>
        </c:manualLayout>
      </c:layout>
      <c:overlay val="0"/>
      <c:spPr>
        <a:noFill/>
        <a:ln w="25400">
          <a:noFill/>
        </a:ln>
      </c:spPr>
    </c:title>
    <c:autoTitleDeleted val="0"/>
    <c:plotArea>
      <c:layout>
        <c:manualLayout>
          <c:layoutTarget val="inner"/>
          <c:xMode val="edge"/>
          <c:yMode val="edge"/>
          <c:x val="0.106019766397125"/>
          <c:y val="0.0637720488466757"/>
          <c:w val="0.884995507637017"/>
          <c:h val="0.766621438263229"/>
        </c:manualLayout>
      </c:layout>
      <c:lineChart>
        <c:grouping val="standard"/>
        <c:varyColors val="0"/>
        <c:ser>
          <c:idx val="1"/>
          <c:order val="0"/>
          <c:tx>
            <c:v>Labor income</c:v>
          </c:tx>
          <c:spPr>
            <a:ln w="12700">
              <a:solidFill>
                <a:srgbClr val="000000"/>
              </a:solidFill>
              <a:prstDash val="solid"/>
            </a:ln>
          </c:spPr>
          <c:marker>
            <c:symbol val="squar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'TS8.3'!$E$6:$E$11</c:f>
              <c:numCache>
                <c:formatCode>0.0%</c:formatCode>
                <c:ptCount val="6"/>
                <c:pt idx="0">
                  <c:v>0.879537665634327</c:v>
                </c:pt>
                <c:pt idx="1">
                  <c:v>0.776348765345651</c:v>
                </c:pt>
                <c:pt idx="2">
                  <c:v>0.601206196107118</c:v>
                </c:pt>
                <c:pt idx="3">
                  <c:v>0.478347339759151</c:v>
                </c:pt>
                <c:pt idx="4">
                  <c:v>0.365784112541938</c:v>
                </c:pt>
                <c:pt idx="5">
                  <c:v>0.270515140645131</c:v>
                </c:pt>
              </c:numCache>
            </c:numRef>
          </c:val>
          <c:smooth val="0"/>
        </c:ser>
        <c:ser>
          <c:idx val="0"/>
          <c:order val="1"/>
          <c:tx>
            <c:v>Capital income</c:v>
          </c:tx>
          <c:spPr>
            <a:ln w="12700">
              <a:solidFill>
                <a:srgbClr val="000080"/>
              </a:solidFill>
              <a:prstDash val="solid"/>
            </a:ln>
          </c:spPr>
          <c:marker>
            <c:symbol val="circle"/>
            <c:size val="9"/>
            <c:spPr>
              <a:solidFill>
                <a:srgbClr val="FFFFFF"/>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'TS8.3'!$F$6:$F$11</c:f>
              <c:numCache>
                <c:formatCode>0.0%</c:formatCode>
                <c:ptCount val="6"/>
                <c:pt idx="0">
                  <c:v>0.0504329628287849</c:v>
                </c:pt>
                <c:pt idx="1">
                  <c:v>0.0824783124157648</c:v>
                </c:pt>
                <c:pt idx="2">
                  <c:v>0.150941875746269</c:v>
                </c:pt>
                <c:pt idx="3">
                  <c:v>0.223686935145791</c:v>
                </c:pt>
                <c:pt idx="4">
                  <c:v>0.374680271282371</c:v>
                </c:pt>
                <c:pt idx="5">
                  <c:v>0.578579677530908</c:v>
                </c:pt>
              </c:numCache>
            </c:numRef>
          </c:val>
          <c:smooth val="0"/>
        </c:ser>
        <c:ser>
          <c:idx val="2"/>
          <c:order val="2"/>
          <c:tx>
            <c:v>Mixed income</c:v>
          </c:tx>
          <c:spPr>
            <a:ln w="12700">
              <a:solidFill>
                <a:srgbClr val="000000"/>
              </a:solidFill>
              <a:prstDash val="solid"/>
            </a:ln>
          </c:spPr>
          <c:marker>
            <c:symbol val="triangl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'TS8.3'!$G$6:$G$11</c:f>
              <c:numCache>
                <c:formatCode>0.0%</c:formatCode>
                <c:ptCount val="6"/>
                <c:pt idx="0">
                  <c:v>0.0700293715368879</c:v>
                </c:pt>
                <c:pt idx="1">
                  <c:v>0.141172922238584</c:v>
                </c:pt>
                <c:pt idx="2">
                  <c:v>0.247851928146613</c:v>
                </c:pt>
                <c:pt idx="3">
                  <c:v>0.297965725095059</c:v>
                </c:pt>
                <c:pt idx="4">
                  <c:v>0.259535616175691</c:v>
                </c:pt>
                <c:pt idx="5">
                  <c:v>0.150905181823961</c:v>
                </c:pt>
              </c:numCache>
            </c:numRef>
          </c:val>
          <c:smooth val="0"/>
        </c:ser>
        <c:dLbls>
          <c:showLegendKey val="0"/>
          <c:showVal val="0"/>
          <c:showCatName val="0"/>
          <c:showSerName val="0"/>
          <c:showPercent val="0"/>
          <c:showBubbleSize val="0"/>
        </c:dLbls>
        <c:marker val="1"/>
        <c:smooth val="0"/>
        <c:axId val="2078320744"/>
        <c:axId val="-2142072040"/>
      </c:lineChart>
      <c:catAx>
        <c:axId val="2078320744"/>
        <c:scaling>
          <c:orientation val="minMax"/>
        </c:scaling>
        <c:delete val="0"/>
        <c:axPos val="b"/>
        <c:title>
          <c:tx>
            <c:rich>
              <a:bodyPr/>
              <a:lstStyle/>
              <a:p>
                <a:pPr>
                  <a:defRPr sz="1200" b="0" i="0" u="none" strike="noStrike" baseline="0">
                    <a:solidFill>
                      <a:srgbClr val="000000"/>
                    </a:solidFill>
                    <a:latin typeface="Arial"/>
                    <a:ea typeface="Calibri"/>
                    <a:cs typeface="Arial"/>
                  </a:defRPr>
                </a:pPr>
                <a:r>
                  <a:rPr lang="fr-FR">
                    <a:latin typeface="Arial"/>
                    <a:cs typeface="Arial"/>
                  </a:rPr>
                  <a:t>Capital income becomes dominant at the level of the top 0.1% in France in 2005, as opposed to the top 0.5% in 1932. Sources and series: see piketty.pse.ens.fr/capital21c.</a:t>
                </a:r>
              </a:p>
            </c:rich>
          </c:tx>
          <c:layout>
            <c:manualLayout>
              <c:xMode val="edge"/>
              <c:yMode val="edge"/>
              <c:x val="0.144721508821832"/>
              <c:y val="0.90419816482926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2072040"/>
        <c:crosses val="autoZero"/>
        <c:auto val="1"/>
        <c:lblAlgn val="ctr"/>
        <c:lblOffset val="100"/>
        <c:tickLblSkip val="1"/>
        <c:tickMarkSkip val="1"/>
        <c:noMultiLvlLbl val="0"/>
      </c:catAx>
      <c:valAx>
        <c:axId val="-2142072040"/>
        <c:scaling>
          <c:orientation val="minMax"/>
          <c:max val="1.0"/>
          <c:min val="0.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Share</a:t>
                </a:r>
                <a:r>
                  <a:rPr lang="fr-FR" baseline="0"/>
                  <a:t> in total income of various fractiles</a:t>
                </a:r>
                <a:endParaRPr lang="fr-FR"/>
              </a:p>
            </c:rich>
          </c:tx>
          <c:layout>
            <c:manualLayout>
              <c:xMode val="edge"/>
              <c:yMode val="edge"/>
              <c:x val="0.00449230539067238"/>
              <c:y val="0.22561587930937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78320744"/>
        <c:crosses val="autoZero"/>
        <c:crossBetween val="between"/>
        <c:majorUnit val="0.1"/>
        <c:minorUnit val="0.1"/>
      </c:valAx>
      <c:spPr>
        <a:solidFill>
          <a:srgbClr val="FFFFFF"/>
        </a:solidFill>
        <a:ln w="12700">
          <a:solidFill>
            <a:srgbClr val="000000"/>
          </a:solidFill>
          <a:prstDash val="solid"/>
        </a:ln>
      </c:spPr>
    </c:plotArea>
    <c:legend>
      <c:legendPos val="r"/>
      <c:layout>
        <c:manualLayout>
          <c:xMode val="edge"/>
          <c:yMode val="edge"/>
          <c:x val="0.532934085253947"/>
          <c:y val="0.15575622232454"/>
          <c:w val="0.30688626487183"/>
          <c:h val="0.216704227642054"/>
        </c:manualLayout>
      </c:layout>
      <c:overlay val="0"/>
      <c:spPr>
        <a:solidFill>
          <a:srgbClr val="FFFFFF"/>
        </a:solidFill>
        <a:ln w="3175">
          <a:solidFill>
            <a:srgbClr val="000000"/>
          </a:solidFill>
          <a:prstDash val="solid"/>
        </a:ln>
      </c:spPr>
      <c:txPr>
        <a:bodyPr/>
        <a:lstStyle/>
        <a:p>
          <a:pPr>
            <a:defRPr sz="124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850" b="0" i="0" u="none" strike="noStrike" baseline="0">
          <a:solidFill>
            <a:srgbClr val="000000"/>
          </a:solidFill>
          <a:latin typeface="Arial"/>
          <a:ea typeface="Arial"/>
          <a:cs typeface="Arial"/>
        </a:defRPr>
      </a:pPr>
      <a:endParaRPr lang="fr-FR"/>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a:t>Figure 8.5. Income</a:t>
            </a:r>
            <a:r>
              <a:rPr lang="fr-FR" baseline="0"/>
              <a:t> inequality in the United States</a:t>
            </a:r>
            <a:r>
              <a:rPr lang="fr-FR"/>
              <a:t>, 1910-2010 </a:t>
            </a:r>
          </a:p>
        </c:rich>
      </c:tx>
      <c:layout>
        <c:manualLayout>
          <c:xMode val="edge"/>
          <c:yMode val="edge"/>
          <c:x val="0.18814457567804"/>
          <c:y val="0.0"/>
        </c:manualLayout>
      </c:layout>
      <c:overlay val="0"/>
      <c:spPr>
        <a:noFill/>
        <a:ln w="25400">
          <a:noFill/>
        </a:ln>
      </c:spPr>
    </c:title>
    <c:autoTitleDeleted val="0"/>
    <c:plotArea>
      <c:layout>
        <c:manualLayout>
          <c:layoutTarget val="inner"/>
          <c:xMode val="edge"/>
          <c:yMode val="edge"/>
          <c:x val="0.088391025767317"/>
          <c:y val="0.083786231884058"/>
          <c:w val="0.884070058381985"/>
          <c:h val="0.77445652173913"/>
        </c:manualLayout>
      </c:layout>
      <c:lineChart>
        <c:grouping val="standard"/>
        <c:varyColors val="0"/>
        <c:ser>
          <c:idx val="0"/>
          <c:order val="0"/>
          <c:tx>
            <c:v>Share of top decile in total income (incl. capital gains)</c:v>
          </c:tx>
          <c:spPr>
            <a:ln w="25400">
              <a:solidFill>
                <a:srgbClr val="000000"/>
              </a:solidFill>
              <a:prstDash val="solid"/>
            </a:ln>
          </c:spPr>
          <c:marker>
            <c:symbol val="triangle"/>
            <c:size val="7"/>
            <c:spPr>
              <a:solidFill>
                <a:srgbClr val="000000"/>
              </a:solidFill>
              <a:ln>
                <a:solidFill>
                  <a:srgbClr val="000000"/>
                </a:solidFill>
                <a:prstDash val="solid"/>
              </a:ln>
            </c:spPr>
          </c:marker>
          <c:cat>
            <c:numRef>
              <c:f>'TS8.1'!$A$16:$A$116</c:f>
              <c:numCache>
                <c:formatCode>General</c:formatCode>
                <c:ptCount val="10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numCache>
            </c:numRef>
          </c:cat>
          <c:val>
            <c:numRef>
              <c:f>'TS8.2'!$B$16:$B$116</c:f>
              <c:numCache>
                <c:formatCode>0.0%</c:formatCode>
                <c:ptCount val="101"/>
                <c:pt idx="0">
                  <c:v>0.405785062006764</c:v>
                </c:pt>
                <c:pt idx="1">
                  <c:v>0.407954425028185</c:v>
                </c:pt>
                <c:pt idx="2">
                  <c:v>0.411322646561443</c:v>
                </c:pt>
                <c:pt idx="3">
                  <c:v>0.410123788049605</c:v>
                </c:pt>
                <c:pt idx="4">
                  <c:v>0.414690868094701</c:v>
                </c:pt>
                <c:pt idx="5">
                  <c:v>0.401446335963923</c:v>
                </c:pt>
                <c:pt idx="6">
                  <c:v>0.440951578354002</c:v>
                </c:pt>
                <c:pt idx="7">
                  <c:v>0.4051</c:v>
                </c:pt>
                <c:pt idx="8">
                  <c:v>0.4011</c:v>
                </c:pt>
                <c:pt idx="9">
                  <c:v>0.4032</c:v>
                </c:pt>
                <c:pt idx="10">
                  <c:v>0.3901</c:v>
                </c:pt>
                <c:pt idx="11">
                  <c:v>0.4318</c:v>
                </c:pt>
                <c:pt idx="12">
                  <c:v>0.4372</c:v>
                </c:pt>
                <c:pt idx="13">
                  <c:v>0.4146</c:v>
                </c:pt>
                <c:pt idx="14">
                  <c:v>0.4441</c:v>
                </c:pt>
                <c:pt idx="15">
                  <c:v>0.4635</c:v>
                </c:pt>
                <c:pt idx="16">
                  <c:v>0.4571</c:v>
                </c:pt>
                <c:pt idx="17">
                  <c:v>0.4667</c:v>
                </c:pt>
                <c:pt idx="18">
                  <c:v>0.4929</c:v>
                </c:pt>
                <c:pt idx="19">
                  <c:v>0.4671</c:v>
                </c:pt>
                <c:pt idx="20">
                  <c:v>0.4387</c:v>
                </c:pt>
                <c:pt idx="21">
                  <c:v>0.4454</c:v>
                </c:pt>
                <c:pt idx="22">
                  <c:v>0.4637</c:v>
                </c:pt>
                <c:pt idx="23">
                  <c:v>0.456</c:v>
                </c:pt>
                <c:pt idx="24">
                  <c:v>0.4578</c:v>
                </c:pt>
                <c:pt idx="25">
                  <c:v>0.4449</c:v>
                </c:pt>
                <c:pt idx="26">
                  <c:v>0.4659</c:v>
                </c:pt>
                <c:pt idx="27">
                  <c:v>0.4423</c:v>
                </c:pt>
                <c:pt idx="28">
                  <c:v>0.4407</c:v>
                </c:pt>
                <c:pt idx="29">
                  <c:v>0.4552</c:v>
                </c:pt>
                <c:pt idx="30">
                  <c:v>0.4529</c:v>
                </c:pt>
                <c:pt idx="31">
                  <c:v>0.4193</c:v>
                </c:pt>
                <c:pt idx="32">
                  <c:v>0.3613</c:v>
                </c:pt>
                <c:pt idx="33">
                  <c:v>0.3369</c:v>
                </c:pt>
                <c:pt idx="34">
                  <c:v>0.3251</c:v>
                </c:pt>
                <c:pt idx="35">
                  <c:v>0.3442</c:v>
                </c:pt>
                <c:pt idx="36">
                  <c:v>0.367</c:v>
                </c:pt>
                <c:pt idx="37">
                  <c:v>0.3435</c:v>
                </c:pt>
                <c:pt idx="38">
                  <c:v>0.3501</c:v>
                </c:pt>
                <c:pt idx="39">
                  <c:v>0.3475</c:v>
                </c:pt>
                <c:pt idx="40">
                  <c:v>0.3556</c:v>
                </c:pt>
                <c:pt idx="41">
                  <c:v>0.3422</c:v>
                </c:pt>
                <c:pt idx="42">
                  <c:v>0.3321</c:v>
                </c:pt>
                <c:pt idx="43">
                  <c:v>0.3231</c:v>
                </c:pt>
                <c:pt idx="44">
                  <c:v>0.3364</c:v>
                </c:pt>
                <c:pt idx="45">
                  <c:v>0.3394</c:v>
                </c:pt>
                <c:pt idx="46">
                  <c:v>0.3346</c:v>
                </c:pt>
                <c:pt idx="47">
                  <c:v>0.3299</c:v>
                </c:pt>
                <c:pt idx="48">
                  <c:v>0.3356</c:v>
                </c:pt>
                <c:pt idx="49">
                  <c:v>0.34</c:v>
                </c:pt>
                <c:pt idx="50">
                  <c:v>0.3348</c:v>
                </c:pt>
                <c:pt idx="51">
                  <c:v>0.3425</c:v>
                </c:pt>
                <c:pt idx="52">
                  <c:v>0.337</c:v>
                </c:pt>
                <c:pt idx="53">
                  <c:v>0.3378</c:v>
                </c:pt>
                <c:pt idx="54">
                  <c:v>0.3442</c:v>
                </c:pt>
                <c:pt idx="55">
                  <c:v>0.3478</c:v>
                </c:pt>
                <c:pt idx="56">
                  <c:v>0.3367</c:v>
                </c:pt>
                <c:pt idx="57">
                  <c:v>0.3444</c:v>
                </c:pt>
                <c:pt idx="58">
                  <c:v>0.3485</c:v>
                </c:pt>
                <c:pt idx="59">
                  <c:v>0.3393</c:v>
                </c:pt>
                <c:pt idx="60">
                  <c:v>0.3263</c:v>
                </c:pt>
                <c:pt idx="61">
                  <c:v>0.3334</c:v>
                </c:pt>
                <c:pt idx="62">
                  <c:v>0.3359</c:v>
                </c:pt>
                <c:pt idx="63">
                  <c:v>0.3333</c:v>
                </c:pt>
                <c:pt idx="64">
                  <c:v>0.3331</c:v>
                </c:pt>
                <c:pt idx="65">
                  <c:v>0.3343</c:v>
                </c:pt>
                <c:pt idx="66">
                  <c:v>0.3341</c:v>
                </c:pt>
                <c:pt idx="67">
                  <c:v>0.3358</c:v>
                </c:pt>
                <c:pt idx="68">
                  <c:v>0.3349</c:v>
                </c:pt>
                <c:pt idx="69">
                  <c:v>0.3421</c:v>
                </c:pt>
                <c:pt idx="70">
                  <c:v>0.3463</c:v>
                </c:pt>
                <c:pt idx="71">
                  <c:v>0.3454</c:v>
                </c:pt>
                <c:pt idx="72">
                  <c:v>0.3533</c:v>
                </c:pt>
                <c:pt idx="73">
                  <c:v>0.3638</c:v>
                </c:pt>
                <c:pt idx="74">
                  <c:v>0.3674</c:v>
                </c:pt>
                <c:pt idx="75">
                  <c:v>0.3756</c:v>
                </c:pt>
                <c:pt idx="76">
                  <c:v>0.4063</c:v>
                </c:pt>
                <c:pt idx="77">
                  <c:v>0.3825</c:v>
                </c:pt>
                <c:pt idx="78">
                  <c:v>0.4063</c:v>
                </c:pt>
                <c:pt idx="79">
                  <c:v>0.4008</c:v>
                </c:pt>
                <c:pt idx="80">
                  <c:v>0.3998</c:v>
                </c:pt>
                <c:pt idx="81">
                  <c:v>0.3955</c:v>
                </c:pt>
                <c:pt idx="82">
                  <c:v>0.4082</c:v>
                </c:pt>
                <c:pt idx="83">
                  <c:v>0.4068</c:v>
                </c:pt>
                <c:pt idx="84">
                  <c:v>0.4078</c:v>
                </c:pt>
                <c:pt idx="85">
                  <c:v>0.4211</c:v>
                </c:pt>
                <c:pt idx="86">
                  <c:v>0.4348</c:v>
                </c:pt>
                <c:pt idx="87">
                  <c:v>0.4464</c:v>
                </c:pt>
                <c:pt idx="88">
                  <c:v>0.4539</c:v>
                </c:pt>
                <c:pt idx="89">
                  <c:v>0.4647</c:v>
                </c:pt>
                <c:pt idx="90">
                  <c:v>0.4761</c:v>
                </c:pt>
                <c:pt idx="91">
                  <c:v>0.4482</c:v>
                </c:pt>
                <c:pt idx="92">
                  <c:v>0.4382</c:v>
                </c:pt>
                <c:pt idx="93">
                  <c:v>0.4453</c:v>
                </c:pt>
                <c:pt idx="94">
                  <c:v>0.464</c:v>
                </c:pt>
                <c:pt idx="95">
                  <c:v>0.4833</c:v>
                </c:pt>
                <c:pt idx="96">
                  <c:v>0.4932</c:v>
                </c:pt>
                <c:pt idx="97">
                  <c:v>0.4974</c:v>
                </c:pt>
                <c:pt idx="98">
                  <c:v>0.4823</c:v>
                </c:pt>
                <c:pt idx="99">
                  <c:v>0.465</c:v>
                </c:pt>
                <c:pt idx="100">
                  <c:v>0.479</c:v>
                </c:pt>
              </c:numCache>
            </c:numRef>
          </c:val>
          <c:smooth val="0"/>
        </c:ser>
        <c:ser>
          <c:idx val="1"/>
          <c:order val="1"/>
          <c:tx>
            <c:v>Excl. capital gains</c:v>
          </c:tx>
          <c:spPr>
            <a:ln w="25400">
              <a:solidFill>
                <a:srgbClr val="000000"/>
              </a:solidFill>
              <a:prstDash val="solid"/>
            </a:ln>
          </c:spPr>
          <c:marker>
            <c:symbol val="triangle"/>
            <c:size val="7"/>
            <c:spPr>
              <a:solidFill>
                <a:srgbClr val="FFFFFF"/>
              </a:solidFill>
              <a:ln>
                <a:solidFill>
                  <a:srgbClr val="000000"/>
                </a:solidFill>
                <a:prstDash val="solid"/>
              </a:ln>
            </c:spPr>
          </c:marker>
          <c:val>
            <c:numRef>
              <c:f>'TS8.2'!$G$16:$G$116</c:f>
              <c:numCache>
                <c:formatCode>0.0%</c:formatCode>
                <c:ptCount val="101"/>
                <c:pt idx="0">
                  <c:v>0.403581341600902</c:v>
                </c:pt>
                <c:pt idx="1">
                  <c:v>0.405738923337091</c:v>
                </c:pt>
                <c:pt idx="2">
                  <c:v>0.409088852874859</c:v>
                </c:pt>
                <c:pt idx="3">
                  <c:v>0.407896505073281</c:v>
                </c:pt>
                <c:pt idx="4">
                  <c:v>0.412438782412627</c:v>
                </c:pt>
                <c:pt idx="5">
                  <c:v>0.399266178128523</c:v>
                </c:pt>
                <c:pt idx="6">
                  <c:v>0.438556877113867</c:v>
                </c:pt>
                <c:pt idx="7">
                  <c:v>0.4029</c:v>
                </c:pt>
                <c:pt idx="8">
                  <c:v>0.399</c:v>
                </c:pt>
                <c:pt idx="9">
                  <c:v>0.3948</c:v>
                </c:pt>
                <c:pt idx="10">
                  <c:v>0.381</c:v>
                </c:pt>
                <c:pt idx="11">
                  <c:v>0.4286</c:v>
                </c:pt>
                <c:pt idx="12">
                  <c:v>0.4295</c:v>
                </c:pt>
                <c:pt idx="13">
                  <c:v>0.4059</c:v>
                </c:pt>
                <c:pt idx="14">
                  <c:v>0.4326</c:v>
                </c:pt>
                <c:pt idx="15">
                  <c:v>0.4417</c:v>
                </c:pt>
                <c:pt idx="16">
                  <c:v>0.4407</c:v>
                </c:pt>
                <c:pt idx="17">
                  <c:v>0.4467</c:v>
                </c:pt>
                <c:pt idx="18">
                  <c:v>0.4609</c:v>
                </c:pt>
                <c:pt idx="19">
                  <c:v>0.4376</c:v>
                </c:pt>
                <c:pt idx="20">
                  <c:v>0.4307</c:v>
                </c:pt>
                <c:pt idx="21">
                  <c:v>0.444</c:v>
                </c:pt>
                <c:pt idx="22">
                  <c:v>0.463</c:v>
                </c:pt>
                <c:pt idx="23">
                  <c:v>0.4503</c:v>
                </c:pt>
                <c:pt idx="24">
                  <c:v>0.4516</c:v>
                </c:pt>
                <c:pt idx="25">
                  <c:v>0.4339</c:v>
                </c:pt>
                <c:pt idx="26">
                  <c:v>0.4477</c:v>
                </c:pt>
                <c:pt idx="27">
                  <c:v>0.4335</c:v>
                </c:pt>
                <c:pt idx="28">
                  <c:v>0.43</c:v>
                </c:pt>
                <c:pt idx="29">
                  <c:v>0.4457</c:v>
                </c:pt>
                <c:pt idx="30">
                  <c:v>0.4443</c:v>
                </c:pt>
                <c:pt idx="31">
                  <c:v>0.4102</c:v>
                </c:pt>
                <c:pt idx="32">
                  <c:v>0.3549</c:v>
                </c:pt>
                <c:pt idx="33">
                  <c:v>0.3267</c:v>
                </c:pt>
                <c:pt idx="34">
                  <c:v>0.3155</c:v>
                </c:pt>
                <c:pt idx="35">
                  <c:v>0.3264</c:v>
                </c:pt>
                <c:pt idx="36">
                  <c:v>0.3462</c:v>
                </c:pt>
                <c:pt idx="37">
                  <c:v>0.3302</c:v>
                </c:pt>
                <c:pt idx="38">
                  <c:v>0.3372</c:v>
                </c:pt>
                <c:pt idx="39">
                  <c:v>0.3376</c:v>
                </c:pt>
                <c:pt idx="40">
                  <c:v>0.3387</c:v>
                </c:pt>
                <c:pt idx="41">
                  <c:v>0.3282</c:v>
                </c:pt>
                <c:pt idx="42">
                  <c:v>0.3207</c:v>
                </c:pt>
                <c:pt idx="43">
                  <c:v>0.3138</c:v>
                </c:pt>
                <c:pt idx="44">
                  <c:v>0.3212</c:v>
                </c:pt>
                <c:pt idx="45">
                  <c:v>0.3177</c:v>
                </c:pt>
                <c:pt idx="46">
                  <c:v>0.3181</c:v>
                </c:pt>
                <c:pt idx="47">
                  <c:v>0.3169</c:v>
                </c:pt>
                <c:pt idx="48">
                  <c:v>0.3211</c:v>
                </c:pt>
                <c:pt idx="49">
                  <c:v>0.3203</c:v>
                </c:pt>
                <c:pt idx="50">
                  <c:v>0.3166</c:v>
                </c:pt>
                <c:pt idx="51">
                  <c:v>0.319</c:v>
                </c:pt>
                <c:pt idx="52">
                  <c:v>0.3204</c:v>
                </c:pt>
                <c:pt idx="53">
                  <c:v>0.3201</c:v>
                </c:pt>
                <c:pt idx="54">
                  <c:v>0.3164</c:v>
                </c:pt>
                <c:pt idx="55">
                  <c:v>0.3152</c:v>
                </c:pt>
                <c:pt idx="56">
                  <c:v>0.3198</c:v>
                </c:pt>
                <c:pt idx="57">
                  <c:v>0.3205</c:v>
                </c:pt>
                <c:pt idx="58">
                  <c:v>0.3198</c:v>
                </c:pt>
                <c:pt idx="59">
                  <c:v>0.3182</c:v>
                </c:pt>
                <c:pt idx="60">
                  <c:v>0.3151</c:v>
                </c:pt>
                <c:pt idx="61">
                  <c:v>0.3175</c:v>
                </c:pt>
                <c:pt idx="62">
                  <c:v>0.3162</c:v>
                </c:pt>
                <c:pt idx="63">
                  <c:v>0.3185</c:v>
                </c:pt>
                <c:pt idx="64">
                  <c:v>0.3236</c:v>
                </c:pt>
                <c:pt idx="65">
                  <c:v>0.3262</c:v>
                </c:pt>
                <c:pt idx="66">
                  <c:v>0.3242</c:v>
                </c:pt>
                <c:pt idx="67">
                  <c:v>0.3243</c:v>
                </c:pt>
                <c:pt idx="68">
                  <c:v>0.3244</c:v>
                </c:pt>
                <c:pt idx="69">
                  <c:v>0.3235</c:v>
                </c:pt>
                <c:pt idx="70">
                  <c:v>0.3287</c:v>
                </c:pt>
                <c:pt idx="71">
                  <c:v>0.3272</c:v>
                </c:pt>
                <c:pt idx="72">
                  <c:v>0.3322</c:v>
                </c:pt>
                <c:pt idx="73">
                  <c:v>0.3369</c:v>
                </c:pt>
                <c:pt idx="74">
                  <c:v>0.3395</c:v>
                </c:pt>
                <c:pt idx="75">
                  <c:v>0.3425</c:v>
                </c:pt>
                <c:pt idx="76">
                  <c:v>0.3457</c:v>
                </c:pt>
                <c:pt idx="77">
                  <c:v>0.3648</c:v>
                </c:pt>
                <c:pt idx="78">
                  <c:v>0.3863</c:v>
                </c:pt>
                <c:pt idx="79">
                  <c:v>0.3847</c:v>
                </c:pt>
                <c:pt idx="80">
                  <c:v>0.3884</c:v>
                </c:pt>
                <c:pt idx="81">
                  <c:v>0.3838</c:v>
                </c:pt>
                <c:pt idx="82">
                  <c:v>0.3982</c:v>
                </c:pt>
                <c:pt idx="83">
                  <c:v>0.3948</c:v>
                </c:pt>
                <c:pt idx="84">
                  <c:v>0.396</c:v>
                </c:pt>
                <c:pt idx="85">
                  <c:v>0.4054</c:v>
                </c:pt>
                <c:pt idx="86">
                  <c:v>0.4116</c:v>
                </c:pt>
                <c:pt idx="87">
                  <c:v>0.4173</c:v>
                </c:pt>
                <c:pt idx="88">
                  <c:v>0.4212</c:v>
                </c:pt>
                <c:pt idx="89">
                  <c:v>0.4267</c:v>
                </c:pt>
                <c:pt idx="90">
                  <c:v>0.4311</c:v>
                </c:pt>
                <c:pt idx="91">
                  <c:v>0.4223</c:v>
                </c:pt>
                <c:pt idx="92">
                  <c:v>0.4236</c:v>
                </c:pt>
                <c:pt idx="93">
                  <c:v>0.4276</c:v>
                </c:pt>
                <c:pt idx="94">
                  <c:v>0.4364</c:v>
                </c:pt>
                <c:pt idx="95">
                  <c:v>0.4494</c:v>
                </c:pt>
                <c:pt idx="96">
                  <c:v>0.455</c:v>
                </c:pt>
                <c:pt idx="97">
                  <c:v>0.4567</c:v>
                </c:pt>
                <c:pt idx="98">
                  <c:v>0.4596</c:v>
                </c:pt>
                <c:pt idx="99">
                  <c:v>0.4547</c:v>
                </c:pt>
                <c:pt idx="100">
                  <c:v>0.4626</c:v>
                </c:pt>
              </c:numCache>
            </c:numRef>
          </c:val>
          <c:smooth val="0"/>
        </c:ser>
        <c:dLbls>
          <c:showLegendKey val="0"/>
          <c:showVal val="0"/>
          <c:showCatName val="0"/>
          <c:showSerName val="0"/>
          <c:showPercent val="0"/>
          <c:showBubbleSize val="0"/>
        </c:dLbls>
        <c:marker val="1"/>
        <c:smooth val="0"/>
        <c:axId val="2079033464"/>
        <c:axId val="-2141378200"/>
      </c:lineChart>
      <c:catAx>
        <c:axId val="2079033464"/>
        <c:scaling>
          <c:orientation val="minMax"/>
        </c:scaling>
        <c:delete val="0"/>
        <c:axPos val="b"/>
        <c:majorGridlines>
          <c:spPr>
            <a:ln w="3175">
              <a:solidFill>
                <a:srgbClr val="000000"/>
              </a:solidFill>
              <a:prstDash val="sysDash"/>
            </a:ln>
          </c:spPr>
        </c:majorGridlines>
        <c:title>
          <c:tx>
            <c:rich>
              <a:bodyPr/>
              <a:lstStyle/>
              <a:p>
                <a:pPr>
                  <a:defRPr sz="11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Calibri"/>
                    <a:cs typeface="Arial"/>
                  </a:rPr>
                  <a:t>The top decile income share rose from less than 35% of total income in the 1970s to almost 50% in the 2000s-2010s.  </a:t>
                </a:r>
                <a:r>
                  <a:rPr lang="en-US" sz="1100" b="0" i="0" u="none" strike="noStrike" baseline="0">
                    <a:solidFill>
                      <a:srgbClr val="000000"/>
                    </a:solidFill>
                    <a:latin typeface="Arial"/>
                    <a:ea typeface="Arial Narrow"/>
                    <a:cs typeface="Arial"/>
                  </a:rPr>
                  <a:t>Sources and series: see piketty.pse.ens.fr/capital21c. </a:t>
                </a:r>
              </a:p>
            </c:rich>
          </c:tx>
          <c:layout>
            <c:manualLayout>
              <c:xMode val="edge"/>
              <c:yMode val="edge"/>
              <c:x val="0.138448709536308"/>
              <c:y val="0.925271689011847"/>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Arial"/>
                <a:ea typeface="Arial"/>
                <a:cs typeface="Arial"/>
              </a:defRPr>
            </a:pPr>
            <a:endParaRPr lang="fr-FR"/>
          </a:p>
        </c:txPr>
        <c:crossAx val="-2141378200"/>
        <c:crossesAt val="0.0"/>
        <c:auto val="1"/>
        <c:lblAlgn val="ctr"/>
        <c:lblOffset val="100"/>
        <c:tickLblSkip val="10"/>
        <c:tickMarkSkip val="10"/>
        <c:noMultiLvlLbl val="0"/>
      </c:catAx>
      <c:valAx>
        <c:axId val="-2141378200"/>
        <c:scaling>
          <c:orientation val="minMax"/>
          <c:max val="0.5"/>
          <c:min val="0.25"/>
        </c:scaling>
        <c:delete val="0"/>
        <c:axPos val="l"/>
        <c:majorGridlines>
          <c:spPr>
            <a:ln w="12700">
              <a:solidFill>
                <a:srgbClr val="000000"/>
              </a:solidFill>
              <a:prstDash val="sysDash"/>
            </a:ln>
          </c:spPr>
        </c:majorGridlines>
        <c:title>
          <c:tx>
            <c:rich>
              <a:bodyPr/>
              <a:lstStyle/>
              <a:p>
                <a:pPr>
                  <a:defRPr sz="1150" b="0" i="0" u="none" strike="noStrike" baseline="0">
                    <a:solidFill>
                      <a:srgbClr val="000000"/>
                    </a:solidFill>
                    <a:latin typeface="Arial"/>
                    <a:ea typeface="Arial"/>
                    <a:cs typeface="Arial"/>
                  </a:defRPr>
                </a:pPr>
                <a:r>
                  <a:rPr lang="fr-FR"/>
                  <a:t>Share</a:t>
                </a:r>
                <a:r>
                  <a:rPr lang="fr-FR" baseline="0"/>
                  <a:t> of top decile in national income</a:t>
                </a:r>
                <a:endParaRPr lang="fr-FR"/>
              </a:p>
            </c:rich>
          </c:tx>
          <c:layout>
            <c:manualLayout>
              <c:xMode val="edge"/>
              <c:yMode val="edge"/>
              <c:x val="0.0"/>
              <c:y val="0.21043803646165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Arial"/>
                <a:ea typeface="Arial"/>
                <a:cs typeface="Arial"/>
              </a:defRPr>
            </a:pPr>
            <a:endParaRPr lang="fr-FR"/>
          </a:p>
        </c:txPr>
        <c:crossAx val="2079033464"/>
        <c:crosses val="autoZero"/>
        <c:crossBetween val="between"/>
        <c:majorUnit val="0.05"/>
        <c:minorUnit val="0.05"/>
      </c:valAx>
      <c:spPr>
        <a:solidFill>
          <a:srgbClr val="FFFFFF"/>
        </a:solidFill>
        <a:ln w="3175">
          <a:solidFill>
            <a:srgbClr val="000000"/>
          </a:solidFill>
          <a:prstDash val="solid"/>
        </a:ln>
      </c:spPr>
    </c:plotArea>
    <c:legend>
      <c:legendPos val="r"/>
      <c:layout>
        <c:manualLayout>
          <c:xMode val="edge"/>
          <c:yMode val="edge"/>
          <c:x val="0.4125"/>
          <c:y val="0.128959353053841"/>
          <c:w val="0.365277777777778"/>
          <c:h val="0.169683265943108"/>
        </c:manualLayout>
      </c:layout>
      <c:overlay val="0"/>
      <c:spPr>
        <a:solidFill>
          <a:srgbClr val="FFFFFF"/>
        </a:solidFill>
        <a:ln w="3175">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8.6. Decomposition of</a:t>
            </a:r>
            <a:r>
              <a:rPr lang="fr-FR" baseline="0"/>
              <a:t> the top decile</a:t>
            </a:r>
            <a:r>
              <a:rPr lang="fr-FR"/>
              <a:t>,</a:t>
            </a:r>
            <a:r>
              <a:rPr lang="fr-FR" baseline="0"/>
              <a:t> U.S. </a:t>
            </a:r>
            <a:r>
              <a:rPr lang="fr-FR"/>
              <a:t>1910-2010 </a:t>
            </a:r>
          </a:p>
        </c:rich>
      </c:tx>
      <c:layout>
        <c:manualLayout>
          <c:xMode val="edge"/>
          <c:yMode val="edge"/>
          <c:x val="0.215945484213639"/>
          <c:y val="0.0"/>
        </c:manualLayout>
      </c:layout>
      <c:overlay val="0"/>
      <c:spPr>
        <a:noFill/>
        <a:ln w="25400">
          <a:noFill/>
        </a:ln>
      </c:spPr>
    </c:title>
    <c:autoTitleDeleted val="0"/>
    <c:plotArea>
      <c:layout>
        <c:manualLayout>
          <c:layoutTarget val="inner"/>
          <c:xMode val="edge"/>
          <c:yMode val="edge"/>
          <c:x val="0.0859049207673061"/>
          <c:y val="0.0692934782608695"/>
          <c:w val="0.895746455379483"/>
          <c:h val="0.796195652173913"/>
        </c:manualLayout>
      </c:layout>
      <c:lineChart>
        <c:grouping val="standard"/>
        <c:varyColors val="0"/>
        <c:ser>
          <c:idx val="2"/>
          <c:order val="0"/>
          <c:tx>
            <c:v>Top 1% (annual incomes above $352 000 in 2010)</c:v>
          </c:tx>
          <c:spPr>
            <a:ln w="12700">
              <a:solidFill>
                <a:srgbClr val="000000"/>
              </a:solidFill>
              <a:prstDash val="solid"/>
            </a:ln>
          </c:spPr>
          <c:marker>
            <c:symbol val="triangle"/>
            <c:size val="7"/>
            <c:spPr>
              <a:solidFill>
                <a:srgbClr val="000000"/>
              </a:solidFill>
              <a:ln>
                <a:solidFill>
                  <a:srgbClr val="000000"/>
                </a:solidFill>
                <a:prstDash val="solid"/>
              </a:ln>
            </c:spPr>
          </c:marker>
          <c:cat>
            <c:numRef>
              <c:f>'TS8.1'!$A$16:$A$116</c:f>
              <c:numCache>
                <c:formatCode>General</c:formatCode>
                <c:ptCount val="10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numCache>
            </c:numRef>
          </c:cat>
          <c:val>
            <c:numRef>
              <c:f>'TS8.2'!$E$16:$E$116</c:f>
              <c:numCache>
                <c:formatCode>0.0%</c:formatCode>
                <c:ptCount val="101"/>
                <c:pt idx="0">
                  <c:v>0.1777</c:v>
                </c:pt>
                <c:pt idx="1">
                  <c:v>0.17865</c:v>
                </c:pt>
                <c:pt idx="2">
                  <c:v>0.180125</c:v>
                </c:pt>
                <c:pt idx="3">
                  <c:v>0.1796</c:v>
                </c:pt>
                <c:pt idx="4">
                  <c:v>0.1816</c:v>
                </c:pt>
                <c:pt idx="5">
                  <c:v>0.1758</c:v>
                </c:pt>
                <c:pt idx="6">
                  <c:v>0.1931</c:v>
                </c:pt>
                <c:pt idx="7">
                  <c:v>0.1774</c:v>
                </c:pt>
                <c:pt idx="8">
                  <c:v>0.1596</c:v>
                </c:pt>
                <c:pt idx="9">
                  <c:v>0.1641</c:v>
                </c:pt>
                <c:pt idx="10">
                  <c:v>0.1483</c:v>
                </c:pt>
                <c:pt idx="11">
                  <c:v>0.1564</c:v>
                </c:pt>
                <c:pt idx="12">
                  <c:v>0.1706</c:v>
                </c:pt>
                <c:pt idx="13">
                  <c:v>0.1564</c:v>
                </c:pt>
                <c:pt idx="14">
                  <c:v>0.1742</c:v>
                </c:pt>
                <c:pt idx="15">
                  <c:v>0.2024</c:v>
                </c:pt>
                <c:pt idx="16">
                  <c:v>0.1991</c:v>
                </c:pt>
                <c:pt idx="17">
                  <c:v>0.2103</c:v>
                </c:pt>
                <c:pt idx="18">
                  <c:v>0.2394</c:v>
                </c:pt>
                <c:pt idx="19">
                  <c:v>0.2235</c:v>
                </c:pt>
                <c:pt idx="20">
                  <c:v>0.1722</c:v>
                </c:pt>
                <c:pt idx="21">
                  <c:v>0.155</c:v>
                </c:pt>
                <c:pt idx="22">
                  <c:v>0.1556</c:v>
                </c:pt>
                <c:pt idx="23">
                  <c:v>0.1646</c:v>
                </c:pt>
                <c:pt idx="24">
                  <c:v>0.164</c:v>
                </c:pt>
                <c:pt idx="25">
                  <c:v>0.1668</c:v>
                </c:pt>
                <c:pt idx="26">
                  <c:v>0.1929</c:v>
                </c:pt>
                <c:pt idx="27">
                  <c:v>0.1715</c:v>
                </c:pt>
                <c:pt idx="28">
                  <c:v>0.1575</c:v>
                </c:pt>
                <c:pt idx="29">
                  <c:v>0.1618</c:v>
                </c:pt>
                <c:pt idx="30">
                  <c:v>0.1648</c:v>
                </c:pt>
                <c:pt idx="31">
                  <c:v>0.1579</c:v>
                </c:pt>
                <c:pt idx="32">
                  <c:v>0.1343</c:v>
                </c:pt>
                <c:pt idx="33">
                  <c:v>0.1231</c:v>
                </c:pt>
                <c:pt idx="34">
                  <c:v>0.1128</c:v>
                </c:pt>
                <c:pt idx="35">
                  <c:v>0.1252</c:v>
                </c:pt>
                <c:pt idx="36">
                  <c:v>0.1328</c:v>
                </c:pt>
                <c:pt idx="37">
                  <c:v>0.1196</c:v>
                </c:pt>
                <c:pt idx="38">
                  <c:v>0.1224</c:v>
                </c:pt>
                <c:pt idx="39">
                  <c:v>0.1173</c:v>
                </c:pt>
                <c:pt idx="40">
                  <c:v>0.1282</c:v>
                </c:pt>
                <c:pt idx="41">
                  <c:v>0.1179</c:v>
                </c:pt>
                <c:pt idx="42">
                  <c:v>0.1079</c:v>
                </c:pt>
                <c:pt idx="43">
                  <c:v>0.099</c:v>
                </c:pt>
                <c:pt idx="44">
                  <c:v>0.1077</c:v>
                </c:pt>
                <c:pt idx="45">
                  <c:v>0.1106</c:v>
                </c:pt>
                <c:pt idx="46">
                  <c:v>0.1067</c:v>
                </c:pt>
                <c:pt idx="47">
                  <c:v>0.1016</c:v>
                </c:pt>
                <c:pt idx="48">
                  <c:v>0.1021</c:v>
                </c:pt>
                <c:pt idx="49">
                  <c:v>0.1065</c:v>
                </c:pt>
                <c:pt idx="50">
                  <c:v>0.1003</c:v>
                </c:pt>
                <c:pt idx="51">
                  <c:v>0.1064</c:v>
                </c:pt>
                <c:pt idx="52">
                  <c:v>0.0995</c:v>
                </c:pt>
                <c:pt idx="53">
                  <c:v>0.0992</c:v>
                </c:pt>
                <c:pt idx="54">
                  <c:v>0.1048</c:v>
                </c:pt>
                <c:pt idx="55">
                  <c:v>0.1089</c:v>
                </c:pt>
                <c:pt idx="56">
                  <c:v>0.1018</c:v>
                </c:pt>
                <c:pt idx="57">
                  <c:v>0.1074</c:v>
                </c:pt>
                <c:pt idx="58">
                  <c:v>0.1121</c:v>
                </c:pt>
                <c:pt idx="59">
                  <c:v>0.1035</c:v>
                </c:pt>
                <c:pt idx="60">
                  <c:v>0.0903</c:v>
                </c:pt>
                <c:pt idx="61">
                  <c:v>0.094</c:v>
                </c:pt>
                <c:pt idx="62">
                  <c:v>0.0964</c:v>
                </c:pt>
                <c:pt idx="63">
                  <c:v>0.0916</c:v>
                </c:pt>
                <c:pt idx="64">
                  <c:v>0.0912</c:v>
                </c:pt>
                <c:pt idx="65">
                  <c:v>0.0887</c:v>
                </c:pt>
                <c:pt idx="66">
                  <c:v>0.0886</c:v>
                </c:pt>
                <c:pt idx="67">
                  <c:v>0.0903</c:v>
                </c:pt>
                <c:pt idx="68">
                  <c:v>0.0895</c:v>
                </c:pt>
                <c:pt idx="69">
                  <c:v>0.0996</c:v>
                </c:pt>
                <c:pt idx="70">
                  <c:v>0.1002</c:v>
                </c:pt>
                <c:pt idx="71">
                  <c:v>0.1002</c:v>
                </c:pt>
                <c:pt idx="72">
                  <c:v>0.108</c:v>
                </c:pt>
                <c:pt idx="73">
                  <c:v>0.1156</c:v>
                </c:pt>
                <c:pt idx="74">
                  <c:v>0.1199</c:v>
                </c:pt>
                <c:pt idx="75">
                  <c:v>0.1267</c:v>
                </c:pt>
                <c:pt idx="76">
                  <c:v>0.1592</c:v>
                </c:pt>
                <c:pt idx="77">
                  <c:v>0.1266</c:v>
                </c:pt>
                <c:pt idx="78">
                  <c:v>0.1549</c:v>
                </c:pt>
                <c:pt idx="79">
                  <c:v>0.1449</c:v>
                </c:pt>
                <c:pt idx="80">
                  <c:v>0.1433</c:v>
                </c:pt>
                <c:pt idx="81">
                  <c:v>0.1336</c:v>
                </c:pt>
                <c:pt idx="82">
                  <c:v>0.1467</c:v>
                </c:pt>
                <c:pt idx="83">
                  <c:v>0.1424</c:v>
                </c:pt>
                <c:pt idx="84">
                  <c:v>0.1423</c:v>
                </c:pt>
                <c:pt idx="85">
                  <c:v>0.1523</c:v>
                </c:pt>
                <c:pt idx="86">
                  <c:v>0.1669</c:v>
                </c:pt>
                <c:pt idx="87">
                  <c:v>0.1802</c:v>
                </c:pt>
                <c:pt idx="88">
                  <c:v>0.1909</c:v>
                </c:pt>
                <c:pt idx="89">
                  <c:v>0.2004</c:v>
                </c:pt>
                <c:pt idx="90">
                  <c:v>0.2152</c:v>
                </c:pt>
                <c:pt idx="91">
                  <c:v>0.1822</c:v>
                </c:pt>
                <c:pt idx="92">
                  <c:v>0.1686</c:v>
                </c:pt>
                <c:pt idx="93">
                  <c:v>0.1753</c:v>
                </c:pt>
                <c:pt idx="94">
                  <c:v>0.1975</c:v>
                </c:pt>
                <c:pt idx="95">
                  <c:v>0.2192</c:v>
                </c:pt>
                <c:pt idx="96">
                  <c:v>0.2282</c:v>
                </c:pt>
                <c:pt idx="97">
                  <c:v>0.235</c:v>
                </c:pt>
                <c:pt idx="98">
                  <c:v>0.2095</c:v>
                </c:pt>
                <c:pt idx="99">
                  <c:v>0.1812</c:v>
                </c:pt>
                <c:pt idx="100">
                  <c:v>0.1977</c:v>
                </c:pt>
              </c:numCache>
            </c:numRef>
          </c:val>
          <c:smooth val="0"/>
        </c:ser>
        <c:ser>
          <c:idx val="3"/>
          <c:order val="1"/>
          <c:tx>
            <c:v>Top 5%-1% (annual incomes between $150 000 and $352 000 in 2010)</c:v>
          </c:tx>
          <c:spPr>
            <a:ln w="12700">
              <a:solidFill>
                <a:srgbClr val="000000"/>
              </a:solidFill>
              <a:prstDash val="solid"/>
            </a:ln>
          </c:spPr>
          <c:marker>
            <c:symbol val="triangle"/>
            <c:size val="6"/>
            <c:spPr>
              <a:solidFill>
                <a:srgbClr val="FFFFFF"/>
              </a:solidFill>
              <a:ln>
                <a:solidFill>
                  <a:srgbClr val="000000"/>
                </a:solidFill>
                <a:prstDash val="solid"/>
              </a:ln>
            </c:spPr>
          </c:marker>
          <c:cat>
            <c:numRef>
              <c:f>'TS8.1'!$A$16:$A$116</c:f>
              <c:numCache>
                <c:formatCode>General</c:formatCode>
                <c:ptCount val="10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numCache>
            </c:numRef>
          </c:cat>
          <c:val>
            <c:numRef>
              <c:f>'TS8.2'!$D$16:$D$116</c:f>
              <c:numCache>
                <c:formatCode>0.0%</c:formatCode>
                <c:ptCount val="101"/>
                <c:pt idx="0">
                  <c:v>0.129218151071026</c:v>
                </c:pt>
                <c:pt idx="1">
                  <c:v>0.129908962795941</c:v>
                </c:pt>
                <c:pt idx="2">
                  <c:v>0.130981538895152</c:v>
                </c:pt>
                <c:pt idx="3">
                  <c:v>0.130599774520857</c:v>
                </c:pt>
                <c:pt idx="4">
                  <c:v>0.132054114994363</c:v>
                </c:pt>
                <c:pt idx="5">
                  <c:v>0.127836527621195</c:v>
                </c:pt>
                <c:pt idx="6">
                  <c:v>0.140416572717024</c:v>
                </c:pt>
                <c:pt idx="7">
                  <c:v>0.129</c:v>
                </c:pt>
                <c:pt idx="8">
                  <c:v>0.1353</c:v>
                </c:pt>
                <c:pt idx="9">
                  <c:v>0.1376</c:v>
                </c:pt>
                <c:pt idx="10">
                  <c:v>0.1349</c:v>
                </c:pt>
                <c:pt idx="11">
                  <c:v>0.1516</c:v>
                </c:pt>
                <c:pt idx="12">
                  <c:v>0.1488</c:v>
                </c:pt>
                <c:pt idx="13">
                  <c:v>0.1414</c:v>
                </c:pt>
                <c:pt idx="14">
                  <c:v>0.1469</c:v>
                </c:pt>
                <c:pt idx="15">
                  <c:v>0.1477</c:v>
                </c:pt>
                <c:pt idx="16">
                  <c:v>0.147</c:v>
                </c:pt>
                <c:pt idx="17">
                  <c:v>0.1466</c:v>
                </c:pt>
                <c:pt idx="18">
                  <c:v>0.1462</c:v>
                </c:pt>
                <c:pt idx="19">
                  <c:v>0.1413</c:v>
                </c:pt>
                <c:pt idx="20">
                  <c:v>0.1484</c:v>
                </c:pt>
                <c:pt idx="21">
                  <c:v>0.1573</c:v>
                </c:pt>
                <c:pt idx="22">
                  <c:v>0.1711</c:v>
                </c:pt>
                <c:pt idx="23">
                  <c:v>0.1673</c:v>
                </c:pt>
                <c:pt idx="24">
                  <c:v>0.1731</c:v>
                </c:pt>
                <c:pt idx="25">
                  <c:v>0.156</c:v>
                </c:pt>
                <c:pt idx="26">
                  <c:v>0.1535</c:v>
                </c:pt>
                <c:pt idx="27">
                  <c:v>0.1512</c:v>
                </c:pt>
                <c:pt idx="28">
                  <c:v>0.1559</c:v>
                </c:pt>
                <c:pt idx="29">
                  <c:v>0.161</c:v>
                </c:pt>
                <c:pt idx="30">
                  <c:v>0.1574</c:v>
                </c:pt>
                <c:pt idx="31">
                  <c:v>0.142</c:v>
                </c:pt>
                <c:pt idx="32">
                  <c:v>0.1237</c:v>
                </c:pt>
                <c:pt idx="33">
                  <c:v>0.1177</c:v>
                </c:pt>
                <c:pt idx="34">
                  <c:v>0.1149</c:v>
                </c:pt>
                <c:pt idx="35">
                  <c:v>0.1227</c:v>
                </c:pt>
                <c:pt idx="36">
                  <c:v>0.1349</c:v>
                </c:pt>
                <c:pt idx="37">
                  <c:v>0.1272</c:v>
                </c:pt>
                <c:pt idx="38">
                  <c:v>0.1282</c:v>
                </c:pt>
                <c:pt idx="39">
                  <c:v>0.1278</c:v>
                </c:pt>
                <c:pt idx="40">
                  <c:v>0.1271</c:v>
                </c:pt>
                <c:pt idx="41">
                  <c:v>0.1241</c:v>
                </c:pt>
                <c:pt idx="42">
                  <c:v>0.1228</c:v>
                </c:pt>
                <c:pt idx="43">
                  <c:v>0.1211</c:v>
                </c:pt>
                <c:pt idx="44">
                  <c:v>0.1253</c:v>
                </c:pt>
                <c:pt idx="45">
                  <c:v>0.1254</c:v>
                </c:pt>
                <c:pt idx="46">
                  <c:v>0.1246</c:v>
                </c:pt>
                <c:pt idx="47">
                  <c:v>0.1244</c:v>
                </c:pt>
                <c:pt idx="48">
                  <c:v>0.1272</c:v>
                </c:pt>
                <c:pt idx="49">
                  <c:v>0.1274</c:v>
                </c:pt>
                <c:pt idx="50">
                  <c:v>0.1254</c:v>
                </c:pt>
                <c:pt idx="51">
                  <c:v>0.1286</c:v>
                </c:pt>
                <c:pt idx="52">
                  <c:v>0.1286</c:v>
                </c:pt>
                <c:pt idx="53">
                  <c:v>0.1292</c:v>
                </c:pt>
                <c:pt idx="54">
                  <c:v>0.1302</c:v>
                </c:pt>
                <c:pt idx="55">
                  <c:v>0.1299</c:v>
                </c:pt>
                <c:pt idx="56">
                  <c:v>0.1274</c:v>
                </c:pt>
                <c:pt idx="57">
                  <c:v>0.1296</c:v>
                </c:pt>
                <c:pt idx="58">
                  <c:v>0.1294</c:v>
                </c:pt>
                <c:pt idx="59">
                  <c:v>0.1273</c:v>
                </c:pt>
                <c:pt idx="60">
                  <c:v>0.1263</c:v>
                </c:pt>
                <c:pt idx="61">
                  <c:v>0.1286</c:v>
                </c:pt>
                <c:pt idx="62">
                  <c:v>0.1288</c:v>
                </c:pt>
                <c:pt idx="63">
                  <c:v>0.1305</c:v>
                </c:pt>
                <c:pt idx="64">
                  <c:v>0.13</c:v>
                </c:pt>
                <c:pt idx="65">
                  <c:v>0.1311</c:v>
                </c:pt>
                <c:pt idx="66">
                  <c:v>0.1311</c:v>
                </c:pt>
                <c:pt idx="67">
                  <c:v>0.1309</c:v>
                </c:pt>
                <c:pt idx="68">
                  <c:v>0.1309</c:v>
                </c:pt>
                <c:pt idx="69">
                  <c:v>0.1297</c:v>
                </c:pt>
                <c:pt idx="70">
                  <c:v>0.1315</c:v>
                </c:pt>
                <c:pt idx="71">
                  <c:v>0.1302</c:v>
                </c:pt>
                <c:pt idx="72">
                  <c:v>0.1303</c:v>
                </c:pt>
                <c:pt idx="73">
                  <c:v>0.1329</c:v>
                </c:pt>
                <c:pt idx="74">
                  <c:v>0.133</c:v>
                </c:pt>
                <c:pt idx="75">
                  <c:v>0.1345</c:v>
                </c:pt>
                <c:pt idx="76">
                  <c:v>0.1357</c:v>
                </c:pt>
                <c:pt idx="77">
                  <c:v>0.1388</c:v>
                </c:pt>
                <c:pt idx="78">
                  <c:v>0.138</c:v>
                </c:pt>
                <c:pt idx="79">
                  <c:v>0.1406</c:v>
                </c:pt>
                <c:pt idx="80">
                  <c:v>0.1408</c:v>
                </c:pt>
                <c:pt idx="81">
                  <c:v>0.1436</c:v>
                </c:pt>
                <c:pt idx="82">
                  <c:v>0.1439</c:v>
                </c:pt>
                <c:pt idx="83">
                  <c:v>0.1459</c:v>
                </c:pt>
                <c:pt idx="84">
                  <c:v>0.1466</c:v>
                </c:pt>
                <c:pt idx="85">
                  <c:v>0.1499</c:v>
                </c:pt>
                <c:pt idx="86">
                  <c:v>0.1507</c:v>
                </c:pt>
                <c:pt idx="87">
                  <c:v>0.1512</c:v>
                </c:pt>
                <c:pt idx="88">
                  <c:v>0.1501</c:v>
                </c:pt>
                <c:pt idx="89">
                  <c:v>0.1518</c:v>
                </c:pt>
                <c:pt idx="90">
                  <c:v>0.1509</c:v>
                </c:pt>
                <c:pt idx="91">
                  <c:v>0.1513</c:v>
                </c:pt>
                <c:pt idx="92">
                  <c:v>0.1521</c:v>
                </c:pt>
                <c:pt idx="93">
                  <c:v>0.1523</c:v>
                </c:pt>
                <c:pt idx="94">
                  <c:v>0.152</c:v>
                </c:pt>
                <c:pt idx="95">
                  <c:v>0.1524</c:v>
                </c:pt>
                <c:pt idx="96">
                  <c:v>0.1526</c:v>
                </c:pt>
                <c:pt idx="97">
                  <c:v>0.1517</c:v>
                </c:pt>
                <c:pt idx="98">
                  <c:v>0.1557</c:v>
                </c:pt>
                <c:pt idx="99">
                  <c:v>0.1599</c:v>
                </c:pt>
                <c:pt idx="100">
                  <c:v>0.1595</c:v>
                </c:pt>
              </c:numCache>
            </c:numRef>
          </c:val>
          <c:smooth val="0"/>
        </c:ser>
        <c:ser>
          <c:idx val="4"/>
          <c:order val="2"/>
          <c:tx>
            <c:v>Top 10%-5% (annual incomes between $108 000 and $150 000 in 2010)</c:v>
          </c:tx>
          <c:spPr>
            <a:ln w="12700">
              <a:solidFill>
                <a:srgbClr val="000000"/>
              </a:solidFill>
              <a:prstDash val="solid"/>
            </a:ln>
          </c:spPr>
          <c:marker>
            <c:symbol val="diamond"/>
            <c:size val="6"/>
            <c:spPr>
              <a:solidFill>
                <a:srgbClr val="FFFFFF"/>
              </a:solidFill>
              <a:ln>
                <a:solidFill>
                  <a:srgbClr val="000000"/>
                </a:solidFill>
                <a:prstDash val="solid"/>
              </a:ln>
            </c:spPr>
          </c:marker>
          <c:cat>
            <c:numRef>
              <c:f>'TS8.1'!$A$16:$A$116</c:f>
              <c:numCache>
                <c:formatCode>General</c:formatCode>
                <c:ptCount val="10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numCache>
            </c:numRef>
          </c:cat>
          <c:val>
            <c:numRef>
              <c:f>'TS8.2'!$C$16:$C$116</c:f>
              <c:numCache>
                <c:formatCode>0.0%</c:formatCode>
                <c:ptCount val="101"/>
                <c:pt idx="0">
                  <c:v>0.0988669109357384</c:v>
                </c:pt>
                <c:pt idx="1">
                  <c:v>0.0993954622322435</c:v>
                </c:pt>
                <c:pt idx="2">
                  <c:v>0.100216107666291</c:v>
                </c:pt>
                <c:pt idx="3">
                  <c:v>0.0999240135287486</c:v>
                </c:pt>
                <c:pt idx="4">
                  <c:v>0.101036753100338</c:v>
                </c:pt>
                <c:pt idx="5">
                  <c:v>0.0978098083427282</c:v>
                </c:pt>
                <c:pt idx="6">
                  <c:v>0.107435005636979</c:v>
                </c:pt>
                <c:pt idx="7">
                  <c:v>0.0986999999999999</c:v>
                </c:pt>
                <c:pt idx="8">
                  <c:v>0.1062</c:v>
                </c:pt>
                <c:pt idx="9">
                  <c:v>0.1015</c:v>
                </c:pt>
                <c:pt idx="10">
                  <c:v>0.1069</c:v>
                </c:pt>
                <c:pt idx="11">
                  <c:v>0.1238</c:v>
                </c:pt>
                <c:pt idx="12">
                  <c:v>0.1178</c:v>
                </c:pt>
                <c:pt idx="13">
                  <c:v>0.1168</c:v>
                </c:pt>
                <c:pt idx="14">
                  <c:v>0.123</c:v>
                </c:pt>
                <c:pt idx="15">
                  <c:v>0.1134</c:v>
                </c:pt>
                <c:pt idx="16">
                  <c:v>0.111</c:v>
                </c:pt>
                <c:pt idx="17">
                  <c:v>0.1098</c:v>
                </c:pt>
                <c:pt idx="18">
                  <c:v>0.1073</c:v>
                </c:pt>
                <c:pt idx="19">
                  <c:v>0.1023</c:v>
                </c:pt>
                <c:pt idx="20">
                  <c:v>0.1181</c:v>
                </c:pt>
                <c:pt idx="21">
                  <c:v>0.1331</c:v>
                </c:pt>
                <c:pt idx="22">
                  <c:v>0.137</c:v>
                </c:pt>
                <c:pt idx="23">
                  <c:v>0.1241</c:v>
                </c:pt>
                <c:pt idx="24">
                  <c:v>0.1207</c:v>
                </c:pt>
                <c:pt idx="25">
                  <c:v>0.1221</c:v>
                </c:pt>
                <c:pt idx="26">
                  <c:v>0.1195</c:v>
                </c:pt>
                <c:pt idx="27">
                  <c:v>0.1196</c:v>
                </c:pt>
                <c:pt idx="28">
                  <c:v>0.1273</c:v>
                </c:pt>
                <c:pt idx="29">
                  <c:v>0.1324</c:v>
                </c:pt>
                <c:pt idx="30">
                  <c:v>0.1307</c:v>
                </c:pt>
                <c:pt idx="31">
                  <c:v>0.1194</c:v>
                </c:pt>
                <c:pt idx="32">
                  <c:v>0.1033</c:v>
                </c:pt>
                <c:pt idx="33">
                  <c:v>0.0961</c:v>
                </c:pt>
                <c:pt idx="34">
                  <c:v>0.0974</c:v>
                </c:pt>
                <c:pt idx="35">
                  <c:v>0.0963</c:v>
                </c:pt>
                <c:pt idx="36">
                  <c:v>0.0993</c:v>
                </c:pt>
                <c:pt idx="37">
                  <c:v>0.0967</c:v>
                </c:pt>
                <c:pt idx="38">
                  <c:v>0.0995</c:v>
                </c:pt>
                <c:pt idx="39">
                  <c:v>0.1024</c:v>
                </c:pt>
                <c:pt idx="40">
                  <c:v>0.1003</c:v>
                </c:pt>
                <c:pt idx="41">
                  <c:v>0.1002</c:v>
                </c:pt>
                <c:pt idx="42">
                  <c:v>0.1014</c:v>
                </c:pt>
                <c:pt idx="43">
                  <c:v>0.103</c:v>
                </c:pt>
                <c:pt idx="44">
                  <c:v>0.1034</c:v>
                </c:pt>
                <c:pt idx="45">
                  <c:v>0.1034</c:v>
                </c:pt>
                <c:pt idx="46">
                  <c:v>0.1033</c:v>
                </c:pt>
                <c:pt idx="47">
                  <c:v>0.1039</c:v>
                </c:pt>
                <c:pt idx="48">
                  <c:v>0.1063</c:v>
                </c:pt>
                <c:pt idx="49">
                  <c:v>0.1061</c:v>
                </c:pt>
                <c:pt idx="50">
                  <c:v>0.1091</c:v>
                </c:pt>
                <c:pt idx="51">
                  <c:v>0.1075</c:v>
                </c:pt>
                <c:pt idx="52">
                  <c:v>0.1089</c:v>
                </c:pt>
                <c:pt idx="53">
                  <c:v>0.1094</c:v>
                </c:pt>
                <c:pt idx="54">
                  <c:v>0.1092</c:v>
                </c:pt>
                <c:pt idx="55">
                  <c:v>0.109</c:v>
                </c:pt>
                <c:pt idx="56">
                  <c:v>0.1075</c:v>
                </c:pt>
                <c:pt idx="57">
                  <c:v>0.1074</c:v>
                </c:pt>
                <c:pt idx="58">
                  <c:v>0.107</c:v>
                </c:pt>
                <c:pt idx="59">
                  <c:v>0.1085</c:v>
                </c:pt>
                <c:pt idx="60">
                  <c:v>0.1097</c:v>
                </c:pt>
                <c:pt idx="61">
                  <c:v>0.1108</c:v>
                </c:pt>
                <c:pt idx="62">
                  <c:v>0.1107</c:v>
                </c:pt>
                <c:pt idx="63">
                  <c:v>0.1112</c:v>
                </c:pt>
                <c:pt idx="64">
                  <c:v>0.1119</c:v>
                </c:pt>
                <c:pt idx="65">
                  <c:v>0.1145</c:v>
                </c:pt>
                <c:pt idx="66">
                  <c:v>0.1144</c:v>
                </c:pt>
                <c:pt idx="67">
                  <c:v>0.1146</c:v>
                </c:pt>
                <c:pt idx="68">
                  <c:v>0.1145</c:v>
                </c:pt>
                <c:pt idx="69">
                  <c:v>0.1128</c:v>
                </c:pt>
                <c:pt idx="70">
                  <c:v>0.1146</c:v>
                </c:pt>
                <c:pt idx="71">
                  <c:v>0.115</c:v>
                </c:pt>
                <c:pt idx="72">
                  <c:v>0.115</c:v>
                </c:pt>
                <c:pt idx="73">
                  <c:v>0.1153</c:v>
                </c:pt>
                <c:pt idx="74">
                  <c:v>0.1145</c:v>
                </c:pt>
                <c:pt idx="75">
                  <c:v>0.1144</c:v>
                </c:pt>
                <c:pt idx="76">
                  <c:v>0.1114</c:v>
                </c:pt>
                <c:pt idx="77">
                  <c:v>0.1171</c:v>
                </c:pt>
                <c:pt idx="78">
                  <c:v>0.1134</c:v>
                </c:pt>
                <c:pt idx="79">
                  <c:v>0.1153</c:v>
                </c:pt>
                <c:pt idx="80">
                  <c:v>0.1157</c:v>
                </c:pt>
                <c:pt idx="81">
                  <c:v>0.1183</c:v>
                </c:pt>
                <c:pt idx="82">
                  <c:v>0.1176</c:v>
                </c:pt>
                <c:pt idx="83">
                  <c:v>0.1185</c:v>
                </c:pt>
                <c:pt idx="84">
                  <c:v>0.1189</c:v>
                </c:pt>
                <c:pt idx="85">
                  <c:v>0.1189</c:v>
                </c:pt>
                <c:pt idx="86">
                  <c:v>0.1172</c:v>
                </c:pt>
                <c:pt idx="87">
                  <c:v>0.115</c:v>
                </c:pt>
                <c:pt idx="88">
                  <c:v>0.1129</c:v>
                </c:pt>
                <c:pt idx="89">
                  <c:v>0.1125</c:v>
                </c:pt>
                <c:pt idx="90">
                  <c:v>0.11</c:v>
                </c:pt>
                <c:pt idx="91">
                  <c:v>0.1147</c:v>
                </c:pt>
                <c:pt idx="92">
                  <c:v>0.1175</c:v>
                </c:pt>
                <c:pt idx="93">
                  <c:v>0.1177</c:v>
                </c:pt>
                <c:pt idx="94">
                  <c:v>0.1145</c:v>
                </c:pt>
                <c:pt idx="95">
                  <c:v>0.1117</c:v>
                </c:pt>
                <c:pt idx="96">
                  <c:v>0.1124</c:v>
                </c:pt>
                <c:pt idx="97">
                  <c:v>0.1107</c:v>
                </c:pt>
                <c:pt idx="98">
                  <c:v>0.1171</c:v>
                </c:pt>
                <c:pt idx="99">
                  <c:v>0.1239</c:v>
                </c:pt>
                <c:pt idx="100">
                  <c:v>0.1218</c:v>
                </c:pt>
              </c:numCache>
            </c:numRef>
          </c:val>
          <c:smooth val="0"/>
        </c:ser>
        <c:dLbls>
          <c:showLegendKey val="0"/>
          <c:showVal val="0"/>
          <c:showCatName val="0"/>
          <c:showSerName val="0"/>
          <c:showPercent val="0"/>
          <c:showBubbleSize val="0"/>
        </c:dLbls>
        <c:marker val="1"/>
        <c:smooth val="0"/>
        <c:axId val="2068212152"/>
        <c:axId val="2068649336"/>
      </c:lineChart>
      <c:catAx>
        <c:axId val="2068212152"/>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rise of the top decile income share since the 1970s is mostly due to the top percentile. </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Sources and series: see piketty.pse.ens.fr/capital21c.</a:t>
                </a:r>
              </a:p>
            </c:rich>
          </c:tx>
          <c:layout>
            <c:manualLayout>
              <c:xMode val="edge"/>
              <c:yMode val="edge"/>
              <c:x val="0.228112316975677"/>
              <c:y val="0.93213272327445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68649336"/>
        <c:crossesAt val="0.0"/>
        <c:auto val="1"/>
        <c:lblAlgn val="ctr"/>
        <c:lblOffset val="100"/>
        <c:tickLblSkip val="10"/>
        <c:tickMarkSkip val="10"/>
        <c:noMultiLvlLbl val="0"/>
      </c:catAx>
      <c:valAx>
        <c:axId val="2068649336"/>
        <c:scaling>
          <c:orientation val="minMax"/>
          <c:max val="0.25"/>
          <c:min val="0.0"/>
        </c:scaling>
        <c:delete val="0"/>
        <c:axPos val="l"/>
        <c:majorGridlines>
          <c:spPr>
            <a:ln w="12700">
              <a:solidFill>
                <a:srgbClr val="000000"/>
              </a:solidFill>
              <a:prstDash val="sysDash"/>
            </a:ln>
          </c:spPr>
        </c:majorGridlines>
        <c:title>
          <c:tx>
            <c:rich>
              <a:bodyPr/>
              <a:lstStyle/>
              <a:p>
                <a:pPr>
                  <a:defRPr sz="1150" b="0" i="0" u="none" strike="noStrike" baseline="0">
                    <a:solidFill>
                      <a:srgbClr val="000000"/>
                    </a:solidFill>
                    <a:latin typeface="Arial"/>
                    <a:ea typeface="Arial"/>
                    <a:cs typeface="Arial"/>
                  </a:defRPr>
                </a:pPr>
                <a:r>
                  <a:rPr lang="fr-FR"/>
                  <a:t>Share</a:t>
                </a:r>
                <a:r>
                  <a:rPr lang="fr-FR" baseline="0"/>
                  <a:t> of the different groups in total income</a:t>
                </a:r>
                <a:endParaRPr lang="fr-FR"/>
              </a:p>
            </c:rich>
          </c:tx>
          <c:layout>
            <c:manualLayout>
              <c:xMode val="edge"/>
              <c:yMode val="edge"/>
              <c:x val="0.0"/>
              <c:y val="0.15837092998510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68212152"/>
        <c:crosses val="autoZero"/>
        <c:crossBetween val="between"/>
        <c:majorUnit val="0.05"/>
        <c:minorUnit val="0.05"/>
      </c:valAx>
      <c:spPr>
        <a:solidFill>
          <a:srgbClr val="FFFFFF"/>
        </a:solidFill>
        <a:ln w="12700">
          <a:solidFill>
            <a:srgbClr val="000000"/>
          </a:solidFill>
          <a:prstDash val="solid"/>
        </a:ln>
      </c:spPr>
    </c:plotArea>
    <c:legend>
      <c:legendPos val="r"/>
      <c:layout>
        <c:manualLayout>
          <c:xMode val="edge"/>
          <c:yMode val="edge"/>
          <c:x val="0.262499972621642"/>
          <c:y val="0.642533872455132"/>
          <c:w val="0.604166657540547"/>
          <c:h val="0.183257962687097"/>
        </c:manualLayout>
      </c:layout>
      <c:overlay val="0"/>
      <c:spPr>
        <a:solidFill>
          <a:srgbClr val="FFFFFF"/>
        </a:solidFill>
        <a:ln w="3175">
          <a:solidFill>
            <a:srgbClr val="000000"/>
          </a:solidFill>
          <a:prstDash val="solid"/>
        </a:ln>
      </c:spPr>
      <c:txPr>
        <a:bodyPr/>
        <a:lstStyle/>
        <a:p>
          <a:pPr>
            <a:defRPr sz="1005"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8.7. High</a:t>
            </a:r>
            <a:r>
              <a:rPr lang="fr-FR" baseline="0"/>
              <a:t> incomes and high wages in the U.S. </a:t>
            </a:r>
            <a:r>
              <a:rPr lang="fr-FR"/>
              <a:t>1910-2010 </a:t>
            </a:r>
          </a:p>
        </c:rich>
      </c:tx>
      <c:layout>
        <c:manualLayout>
          <c:xMode val="edge"/>
          <c:yMode val="edge"/>
          <c:x val="0.15586209536308"/>
          <c:y val="0.0"/>
        </c:manualLayout>
      </c:layout>
      <c:overlay val="0"/>
      <c:spPr>
        <a:noFill/>
        <a:ln w="25400">
          <a:noFill/>
        </a:ln>
      </c:spPr>
    </c:title>
    <c:autoTitleDeleted val="0"/>
    <c:plotArea>
      <c:layout>
        <c:manualLayout>
          <c:layoutTarget val="inner"/>
          <c:xMode val="edge"/>
          <c:yMode val="edge"/>
          <c:x val="0.0827203991077429"/>
          <c:y val="0.0760869565217391"/>
          <c:w val="0.891710611861591"/>
          <c:h val="0.789402173913043"/>
        </c:manualLayout>
      </c:layout>
      <c:lineChart>
        <c:grouping val="standard"/>
        <c:varyColors val="0"/>
        <c:ser>
          <c:idx val="2"/>
          <c:order val="0"/>
          <c:tx>
            <c:v>Share of top income decile in total income</c:v>
          </c:tx>
          <c:spPr>
            <a:ln w="25400">
              <a:solidFill>
                <a:srgbClr val="000000"/>
              </a:solidFill>
              <a:prstDash val="solid"/>
            </a:ln>
          </c:spPr>
          <c:marker>
            <c:symbol val="triangle"/>
            <c:size val="7"/>
            <c:spPr>
              <a:solidFill>
                <a:srgbClr val="000000"/>
              </a:solidFill>
              <a:ln>
                <a:solidFill>
                  <a:srgbClr val="000000"/>
                </a:solidFill>
                <a:prstDash val="solid"/>
              </a:ln>
            </c:spPr>
          </c:marker>
          <c:cat>
            <c:numRef>
              <c:f>'TS8.1'!$A$16:$A$116</c:f>
              <c:numCache>
                <c:formatCode>General</c:formatCode>
                <c:ptCount val="10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numCache>
            </c:numRef>
          </c:cat>
          <c:val>
            <c:numRef>
              <c:f>'TS8.2'!$B$16:$B$116</c:f>
              <c:numCache>
                <c:formatCode>0.0%</c:formatCode>
                <c:ptCount val="101"/>
                <c:pt idx="0">
                  <c:v>0.405785062006764</c:v>
                </c:pt>
                <c:pt idx="1">
                  <c:v>0.407954425028185</c:v>
                </c:pt>
                <c:pt idx="2">
                  <c:v>0.411322646561443</c:v>
                </c:pt>
                <c:pt idx="3">
                  <c:v>0.410123788049605</c:v>
                </c:pt>
                <c:pt idx="4">
                  <c:v>0.414690868094701</c:v>
                </c:pt>
                <c:pt idx="5">
                  <c:v>0.401446335963923</c:v>
                </c:pt>
                <c:pt idx="6">
                  <c:v>0.440951578354002</c:v>
                </c:pt>
                <c:pt idx="7">
                  <c:v>0.4051</c:v>
                </c:pt>
                <c:pt idx="8">
                  <c:v>0.4011</c:v>
                </c:pt>
                <c:pt idx="9">
                  <c:v>0.4032</c:v>
                </c:pt>
                <c:pt idx="10">
                  <c:v>0.3901</c:v>
                </c:pt>
                <c:pt idx="11">
                  <c:v>0.4318</c:v>
                </c:pt>
                <c:pt idx="12">
                  <c:v>0.4372</c:v>
                </c:pt>
                <c:pt idx="13">
                  <c:v>0.4146</c:v>
                </c:pt>
                <c:pt idx="14">
                  <c:v>0.4441</c:v>
                </c:pt>
                <c:pt idx="15">
                  <c:v>0.4635</c:v>
                </c:pt>
                <c:pt idx="16">
                  <c:v>0.4571</c:v>
                </c:pt>
                <c:pt idx="17">
                  <c:v>0.4667</c:v>
                </c:pt>
                <c:pt idx="18">
                  <c:v>0.4929</c:v>
                </c:pt>
                <c:pt idx="19">
                  <c:v>0.4671</c:v>
                </c:pt>
                <c:pt idx="20">
                  <c:v>0.4387</c:v>
                </c:pt>
                <c:pt idx="21">
                  <c:v>0.4454</c:v>
                </c:pt>
                <c:pt idx="22">
                  <c:v>0.4637</c:v>
                </c:pt>
                <c:pt idx="23">
                  <c:v>0.456</c:v>
                </c:pt>
                <c:pt idx="24">
                  <c:v>0.4578</c:v>
                </c:pt>
                <c:pt idx="25">
                  <c:v>0.4449</c:v>
                </c:pt>
                <c:pt idx="26">
                  <c:v>0.4659</c:v>
                </c:pt>
                <c:pt idx="27">
                  <c:v>0.4423</c:v>
                </c:pt>
                <c:pt idx="28">
                  <c:v>0.4407</c:v>
                </c:pt>
                <c:pt idx="29">
                  <c:v>0.4552</c:v>
                </c:pt>
                <c:pt idx="30">
                  <c:v>0.4529</c:v>
                </c:pt>
                <c:pt idx="31">
                  <c:v>0.4193</c:v>
                </c:pt>
                <c:pt idx="32">
                  <c:v>0.3613</c:v>
                </c:pt>
                <c:pt idx="33">
                  <c:v>0.3369</c:v>
                </c:pt>
                <c:pt idx="34">
                  <c:v>0.3251</c:v>
                </c:pt>
                <c:pt idx="35">
                  <c:v>0.3442</c:v>
                </c:pt>
                <c:pt idx="36">
                  <c:v>0.367</c:v>
                </c:pt>
                <c:pt idx="37">
                  <c:v>0.3435</c:v>
                </c:pt>
                <c:pt idx="38">
                  <c:v>0.3501</c:v>
                </c:pt>
                <c:pt idx="39">
                  <c:v>0.3475</c:v>
                </c:pt>
                <c:pt idx="40">
                  <c:v>0.3556</c:v>
                </c:pt>
                <c:pt idx="41">
                  <c:v>0.3422</c:v>
                </c:pt>
                <c:pt idx="42">
                  <c:v>0.3321</c:v>
                </c:pt>
                <c:pt idx="43">
                  <c:v>0.3231</c:v>
                </c:pt>
                <c:pt idx="44">
                  <c:v>0.3364</c:v>
                </c:pt>
                <c:pt idx="45">
                  <c:v>0.3394</c:v>
                </c:pt>
                <c:pt idx="46">
                  <c:v>0.3346</c:v>
                </c:pt>
                <c:pt idx="47">
                  <c:v>0.3299</c:v>
                </c:pt>
                <c:pt idx="48">
                  <c:v>0.3356</c:v>
                </c:pt>
                <c:pt idx="49">
                  <c:v>0.34</c:v>
                </c:pt>
                <c:pt idx="50">
                  <c:v>0.3348</c:v>
                </c:pt>
                <c:pt idx="51">
                  <c:v>0.3425</c:v>
                </c:pt>
                <c:pt idx="52">
                  <c:v>0.337</c:v>
                </c:pt>
                <c:pt idx="53">
                  <c:v>0.3378</c:v>
                </c:pt>
                <c:pt idx="54">
                  <c:v>0.3442</c:v>
                </c:pt>
                <c:pt idx="55">
                  <c:v>0.3478</c:v>
                </c:pt>
                <c:pt idx="56">
                  <c:v>0.3367</c:v>
                </c:pt>
                <c:pt idx="57">
                  <c:v>0.3444</c:v>
                </c:pt>
                <c:pt idx="58">
                  <c:v>0.3485</c:v>
                </c:pt>
                <c:pt idx="59">
                  <c:v>0.3393</c:v>
                </c:pt>
                <c:pt idx="60">
                  <c:v>0.3263</c:v>
                </c:pt>
                <c:pt idx="61">
                  <c:v>0.3334</c:v>
                </c:pt>
                <c:pt idx="62">
                  <c:v>0.3359</c:v>
                </c:pt>
                <c:pt idx="63">
                  <c:v>0.3333</c:v>
                </c:pt>
                <c:pt idx="64">
                  <c:v>0.3331</c:v>
                </c:pt>
                <c:pt idx="65">
                  <c:v>0.3343</c:v>
                </c:pt>
                <c:pt idx="66">
                  <c:v>0.3341</c:v>
                </c:pt>
                <c:pt idx="67">
                  <c:v>0.3358</c:v>
                </c:pt>
                <c:pt idx="68">
                  <c:v>0.3349</c:v>
                </c:pt>
                <c:pt idx="69">
                  <c:v>0.3421</c:v>
                </c:pt>
                <c:pt idx="70">
                  <c:v>0.3463</c:v>
                </c:pt>
                <c:pt idx="71">
                  <c:v>0.3454</c:v>
                </c:pt>
                <c:pt idx="72">
                  <c:v>0.3533</c:v>
                </c:pt>
                <c:pt idx="73">
                  <c:v>0.3638</c:v>
                </c:pt>
                <c:pt idx="74">
                  <c:v>0.3674</c:v>
                </c:pt>
                <c:pt idx="75">
                  <c:v>0.3756</c:v>
                </c:pt>
                <c:pt idx="76">
                  <c:v>0.4063</c:v>
                </c:pt>
                <c:pt idx="77">
                  <c:v>0.3825</c:v>
                </c:pt>
                <c:pt idx="78">
                  <c:v>0.4063</c:v>
                </c:pt>
                <c:pt idx="79">
                  <c:v>0.4008</c:v>
                </c:pt>
                <c:pt idx="80">
                  <c:v>0.3998</c:v>
                </c:pt>
                <c:pt idx="81">
                  <c:v>0.3955</c:v>
                </c:pt>
                <c:pt idx="82">
                  <c:v>0.4082</c:v>
                </c:pt>
                <c:pt idx="83">
                  <c:v>0.4068</c:v>
                </c:pt>
                <c:pt idx="84">
                  <c:v>0.4078</c:v>
                </c:pt>
                <c:pt idx="85">
                  <c:v>0.4211</c:v>
                </c:pt>
                <c:pt idx="86">
                  <c:v>0.4348</c:v>
                </c:pt>
                <c:pt idx="87">
                  <c:v>0.4464</c:v>
                </c:pt>
                <c:pt idx="88">
                  <c:v>0.4539</c:v>
                </c:pt>
                <c:pt idx="89">
                  <c:v>0.4647</c:v>
                </c:pt>
                <c:pt idx="90">
                  <c:v>0.4761</c:v>
                </c:pt>
                <c:pt idx="91">
                  <c:v>0.4482</c:v>
                </c:pt>
                <c:pt idx="92">
                  <c:v>0.4382</c:v>
                </c:pt>
                <c:pt idx="93">
                  <c:v>0.4453</c:v>
                </c:pt>
                <c:pt idx="94">
                  <c:v>0.464</c:v>
                </c:pt>
                <c:pt idx="95">
                  <c:v>0.4833</c:v>
                </c:pt>
                <c:pt idx="96">
                  <c:v>0.4932</c:v>
                </c:pt>
                <c:pt idx="97">
                  <c:v>0.4974</c:v>
                </c:pt>
                <c:pt idx="98">
                  <c:v>0.4823</c:v>
                </c:pt>
                <c:pt idx="99">
                  <c:v>0.465</c:v>
                </c:pt>
                <c:pt idx="100">
                  <c:v>0.479</c:v>
                </c:pt>
              </c:numCache>
            </c:numRef>
          </c:val>
          <c:smooth val="0"/>
        </c:ser>
        <c:ser>
          <c:idx val="1"/>
          <c:order val="1"/>
          <c:tx>
            <c:v>Excl. capital gains</c:v>
          </c:tx>
          <c:spPr>
            <a:ln w="12700">
              <a:solidFill>
                <a:srgbClr val="000000"/>
              </a:solidFill>
              <a:prstDash val="solid"/>
            </a:ln>
          </c:spPr>
          <c:marker>
            <c:symbol val="triangle"/>
            <c:size val="7"/>
            <c:spPr>
              <a:solidFill>
                <a:srgbClr val="FFFFFF"/>
              </a:solidFill>
              <a:ln>
                <a:solidFill>
                  <a:srgbClr val="000000"/>
                </a:solidFill>
                <a:prstDash val="solid"/>
              </a:ln>
            </c:spPr>
          </c:marker>
          <c:val>
            <c:numRef>
              <c:f>'TS8.2'!$G$16:$G$116</c:f>
              <c:numCache>
                <c:formatCode>0.0%</c:formatCode>
                <c:ptCount val="101"/>
                <c:pt idx="0">
                  <c:v>0.403581341600902</c:v>
                </c:pt>
                <c:pt idx="1">
                  <c:v>0.405738923337091</c:v>
                </c:pt>
                <c:pt idx="2">
                  <c:v>0.409088852874859</c:v>
                </c:pt>
                <c:pt idx="3">
                  <c:v>0.407896505073281</c:v>
                </c:pt>
                <c:pt idx="4">
                  <c:v>0.412438782412627</c:v>
                </c:pt>
                <c:pt idx="5">
                  <c:v>0.399266178128523</c:v>
                </c:pt>
                <c:pt idx="6">
                  <c:v>0.438556877113867</c:v>
                </c:pt>
                <c:pt idx="7">
                  <c:v>0.4029</c:v>
                </c:pt>
                <c:pt idx="8">
                  <c:v>0.399</c:v>
                </c:pt>
                <c:pt idx="9">
                  <c:v>0.3948</c:v>
                </c:pt>
                <c:pt idx="10">
                  <c:v>0.381</c:v>
                </c:pt>
                <c:pt idx="11">
                  <c:v>0.4286</c:v>
                </c:pt>
                <c:pt idx="12">
                  <c:v>0.4295</c:v>
                </c:pt>
                <c:pt idx="13">
                  <c:v>0.4059</c:v>
                </c:pt>
                <c:pt idx="14">
                  <c:v>0.4326</c:v>
                </c:pt>
                <c:pt idx="15">
                  <c:v>0.4417</c:v>
                </c:pt>
                <c:pt idx="16">
                  <c:v>0.4407</c:v>
                </c:pt>
                <c:pt idx="17">
                  <c:v>0.4467</c:v>
                </c:pt>
                <c:pt idx="18">
                  <c:v>0.4609</c:v>
                </c:pt>
                <c:pt idx="19">
                  <c:v>0.4376</c:v>
                </c:pt>
                <c:pt idx="20">
                  <c:v>0.4307</c:v>
                </c:pt>
                <c:pt idx="21">
                  <c:v>0.444</c:v>
                </c:pt>
                <c:pt idx="22">
                  <c:v>0.463</c:v>
                </c:pt>
                <c:pt idx="23">
                  <c:v>0.4503</c:v>
                </c:pt>
                <c:pt idx="24">
                  <c:v>0.4516</c:v>
                </c:pt>
                <c:pt idx="25">
                  <c:v>0.4339</c:v>
                </c:pt>
                <c:pt idx="26">
                  <c:v>0.4477</c:v>
                </c:pt>
                <c:pt idx="27">
                  <c:v>0.4335</c:v>
                </c:pt>
                <c:pt idx="28">
                  <c:v>0.43</c:v>
                </c:pt>
                <c:pt idx="29">
                  <c:v>0.4457</c:v>
                </c:pt>
                <c:pt idx="30">
                  <c:v>0.4443</c:v>
                </c:pt>
                <c:pt idx="31">
                  <c:v>0.4102</c:v>
                </c:pt>
                <c:pt idx="32">
                  <c:v>0.3549</c:v>
                </c:pt>
                <c:pt idx="33">
                  <c:v>0.3267</c:v>
                </c:pt>
                <c:pt idx="34">
                  <c:v>0.3155</c:v>
                </c:pt>
                <c:pt idx="35">
                  <c:v>0.3264</c:v>
                </c:pt>
                <c:pt idx="36">
                  <c:v>0.3462</c:v>
                </c:pt>
                <c:pt idx="37">
                  <c:v>0.3302</c:v>
                </c:pt>
                <c:pt idx="38">
                  <c:v>0.3372</c:v>
                </c:pt>
                <c:pt idx="39">
                  <c:v>0.3376</c:v>
                </c:pt>
                <c:pt idx="40">
                  <c:v>0.3387</c:v>
                </c:pt>
                <c:pt idx="41">
                  <c:v>0.3282</c:v>
                </c:pt>
                <c:pt idx="42">
                  <c:v>0.3207</c:v>
                </c:pt>
                <c:pt idx="43">
                  <c:v>0.3138</c:v>
                </c:pt>
                <c:pt idx="44">
                  <c:v>0.3212</c:v>
                </c:pt>
                <c:pt idx="45">
                  <c:v>0.3177</c:v>
                </c:pt>
                <c:pt idx="46">
                  <c:v>0.3181</c:v>
                </c:pt>
                <c:pt idx="47">
                  <c:v>0.3169</c:v>
                </c:pt>
                <c:pt idx="48">
                  <c:v>0.3211</c:v>
                </c:pt>
                <c:pt idx="49">
                  <c:v>0.3203</c:v>
                </c:pt>
                <c:pt idx="50">
                  <c:v>0.3166</c:v>
                </c:pt>
                <c:pt idx="51">
                  <c:v>0.319</c:v>
                </c:pt>
                <c:pt idx="52">
                  <c:v>0.3204</c:v>
                </c:pt>
                <c:pt idx="53">
                  <c:v>0.3201</c:v>
                </c:pt>
                <c:pt idx="54">
                  <c:v>0.3164</c:v>
                </c:pt>
                <c:pt idx="55">
                  <c:v>0.3152</c:v>
                </c:pt>
                <c:pt idx="56">
                  <c:v>0.3198</c:v>
                </c:pt>
                <c:pt idx="57">
                  <c:v>0.3205</c:v>
                </c:pt>
                <c:pt idx="58">
                  <c:v>0.3198</c:v>
                </c:pt>
                <c:pt idx="59">
                  <c:v>0.3182</c:v>
                </c:pt>
                <c:pt idx="60">
                  <c:v>0.3151</c:v>
                </c:pt>
                <c:pt idx="61">
                  <c:v>0.3175</c:v>
                </c:pt>
                <c:pt idx="62">
                  <c:v>0.3162</c:v>
                </c:pt>
                <c:pt idx="63">
                  <c:v>0.3185</c:v>
                </c:pt>
                <c:pt idx="64">
                  <c:v>0.3236</c:v>
                </c:pt>
                <c:pt idx="65">
                  <c:v>0.3262</c:v>
                </c:pt>
                <c:pt idx="66">
                  <c:v>0.3242</c:v>
                </c:pt>
                <c:pt idx="67">
                  <c:v>0.3243</c:v>
                </c:pt>
                <c:pt idx="68">
                  <c:v>0.3244</c:v>
                </c:pt>
                <c:pt idx="69">
                  <c:v>0.3235</c:v>
                </c:pt>
                <c:pt idx="70">
                  <c:v>0.3287</c:v>
                </c:pt>
                <c:pt idx="71">
                  <c:v>0.3272</c:v>
                </c:pt>
                <c:pt idx="72">
                  <c:v>0.3322</c:v>
                </c:pt>
                <c:pt idx="73">
                  <c:v>0.3369</c:v>
                </c:pt>
                <c:pt idx="74">
                  <c:v>0.3395</c:v>
                </c:pt>
                <c:pt idx="75">
                  <c:v>0.3425</c:v>
                </c:pt>
                <c:pt idx="76">
                  <c:v>0.3457</c:v>
                </c:pt>
                <c:pt idx="77">
                  <c:v>0.3648</c:v>
                </c:pt>
                <c:pt idx="78">
                  <c:v>0.3863</c:v>
                </c:pt>
                <c:pt idx="79">
                  <c:v>0.3847</c:v>
                </c:pt>
                <c:pt idx="80">
                  <c:v>0.3884</c:v>
                </c:pt>
                <c:pt idx="81">
                  <c:v>0.3838</c:v>
                </c:pt>
                <c:pt idx="82">
                  <c:v>0.3982</c:v>
                </c:pt>
                <c:pt idx="83">
                  <c:v>0.3948</c:v>
                </c:pt>
                <c:pt idx="84">
                  <c:v>0.396</c:v>
                </c:pt>
                <c:pt idx="85">
                  <c:v>0.4054</c:v>
                </c:pt>
                <c:pt idx="86">
                  <c:v>0.4116</c:v>
                </c:pt>
                <c:pt idx="87">
                  <c:v>0.4173</c:v>
                </c:pt>
                <c:pt idx="88">
                  <c:v>0.4212</c:v>
                </c:pt>
                <c:pt idx="89">
                  <c:v>0.4267</c:v>
                </c:pt>
                <c:pt idx="90">
                  <c:v>0.4311</c:v>
                </c:pt>
                <c:pt idx="91">
                  <c:v>0.4223</c:v>
                </c:pt>
                <c:pt idx="92">
                  <c:v>0.4236</c:v>
                </c:pt>
                <c:pt idx="93">
                  <c:v>0.4276</c:v>
                </c:pt>
                <c:pt idx="94">
                  <c:v>0.4364</c:v>
                </c:pt>
                <c:pt idx="95">
                  <c:v>0.4494</c:v>
                </c:pt>
                <c:pt idx="96">
                  <c:v>0.455</c:v>
                </c:pt>
                <c:pt idx="97">
                  <c:v>0.4567</c:v>
                </c:pt>
                <c:pt idx="98">
                  <c:v>0.4596</c:v>
                </c:pt>
                <c:pt idx="99">
                  <c:v>0.4547</c:v>
                </c:pt>
                <c:pt idx="100">
                  <c:v>0.4626</c:v>
                </c:pt>
              </c:numCache>
            </c:numRef>
          </c:val>
          <c:smooth val="0"/>
        </c:ser>
        <c:ser>
          <c:idx val="0"/>
          <c:order val="2"/>
          <c:tx>
            <c:v>Share of top wage decile in total total wage bill</c:v>
          </c:tx>
          <c:spPr>
            <a:ln w="25400">
              <a:solidFill>
                <a:srgbClr val="000000"/>
              </a:solidFill>
              <a:prstDash val="solid"/>
            </a:ln>
          </c:spPr>
          <c:marker>
            <c:symbol val="square"/>
            <c:size val="6"/>
            <c:spPr>
              <a:solidFill>
                <a:srgbClr val="FFFFFF"/>
              </a:solidFill>
              <a:ln>
                <a:solidFill>
                  <a:srgbClr val="000000"/>
                </a:solidFill>
                <a:prstDash val="solid"/>
              </a:ln>
            </c:spPr>
          </c:marker>
          <c:val>
            <c:numRef>
              <c:f>'TS8.2'!$J$16:$J$116</c:f>
              <c:numCache>
                <c:formatCode>0.0%</c:formatCode>
                <c:ptCount val="101"/>
                <c:pt idx="0">
                  <c:v>0.272005694230445</c:v>
                </c:pt>
                <c:pt idx="1">
                  <c:v>0.27335293907861</c:v>
                </c:pt>
                <c:pt idx="2">
                  <c:v>0.275444713974445</c:v>
                </c:pt>
                <c:pt idx="3">
                  <c:v>0.274700183926775</c:v>
                </c:pt>
                <c:pt idx="4">
                  <c:v>0.27753648887028</c:v>
                </c:pt>
                <c:pt idx="5">
                  <c:v>0.269311204534114</c:v>
                </c:pt>
                <c:pt idx="6">
                  <c:v>0.293845242295435</c:v>
                </c:pt>
                <c:pt idx="7">
                  <c:v>0.271580248488919</c:v>
                </c:pt>
                <c:pt idx="8">
                  <c:v>0.269144996642042</c:v>
                </c:pt>
                <c:pt idx="9">
                  <c:v>0.26652241773002</c:v>
                </c:pt>
                <c:pt idx="10">
                  <c:v>0.257905372733378</c:v>
                </c:pt>
                <c:pt idx="11">
                  <c:v>0.287627933736288</c:v>
                </c:pt>
                <c:pt idx="12">
                  <c:v>0.288189914931722</c:v>
                </c:pt>
                <c:pt idx="13">
                  <c:v>0.273453519140363</c:v>
                </c:pt>
                <c:pt idx="14">
                  <c:v>0.270125627938214</c:v>
                </c:pt>
                <c:pt idx="15">
                  <c:v>0.275807882247593</c:v>
                </c:pt>
                <c:pt idx="16">
                  <c:v>0.275183458697112</c:v>
                </c:pt>
                <c:pt idx="17">
                  <c:v>0.27893</c:v>
                </c:pt>
                <c:pt idx="18">
                  <c:v>0.29109</c:v>
                </c:pt>
                <c:pt idx="19">
                  <c:v>0.29244</c:v>
                </c:pt>
                <c:pt idx="20">
                  <c:v>0.28628</c:v>
                </c:pt>
                <c:pt idx="21">
                  <c:v>0.29339</c:v>
                </c:pt>
                <c:pt idx="22">
                  <c:v>0.3028</c:v>
                </c:pt>
                <c:pt idx="23">
                  <c:v>0.30075</c:v>
                </c:pt>
                <c:pt idx="24">
                  <c:v>0.29767</c:v>
                </c:pt>
                <c:pt idx="25">
                  <c:v>0.3031</c:v>
                </c:pt>
                <c:pt idx="26">
                  <c:v>0.29695</c:v>
                </c:pt>
                <c:pt idx="27">
                  <c:v>0.3006</c:v>
                </c:pt>
                <c:pt idx="28">
                  <c:v>0.29834</c:v>
                </c:pt>
                <c:pt idx="29">
                  <c:v>0.30645</c:v>
                </c:pt>
                <c:pt idx="30">
                  <c:v>0.30853</c:v>
                </c:pt>
                <c:pt idx="31">
                  <c:v>0.29334</c:v>
                </c:pt>
                <c:pt idx="32">
                  <c:v>0.2708</c:v>
                </c:pt>
                <c:pt idx="33">
                  <c:v>0.25879</c:v>
                </c:pt>
                <c:pt idx="34">
                  <c:v>0.24609</c:v>
                </c:pt>
                <c:pt idx="35">
                  <c:v>0.24045</c:v>
                </c:pt>
                <c:pt idx="36">
                  <c:v>0.25104</c:v>
                </c:pt>
                <c:pt idx="37">
                  <c:v>0.24969</c:v>
                </c:pt>
                <c:pt idx="38">
                  <c:v>0.25033</c:v>
                </c:pt>
                <c:pt idx="39">
                  <c:v>0.25003</c:v>
                </c:pt>
                <c:pt idx="40">
                  <c:v>0.25184</c:v>
                </c:pt>
                <c:pt idx="41">
                  <c:v>0.24706</c:v>
                </c:pt>
                <c:pt idx="42">
                  <c:v>0.24425</c:v>
                </c:pt>
                <c:pt idx="43">
                  <c:v>0.24279</c:v>
                </c:pt>
                <c:pt idx="44">
                  <c:v>0.24133</c:v>
                </c:pt>
                <c:pt idx="45">
                  <c:v>0.24332</c:v>
                </c:pt>
                <c:pt idx="46">
                  <c:v>0.24531</c:v>
                </c:pt>
                <c:pt idx="47">
                  <c:v>0.245995</c:v>
                </c:pt>
                <c:pt idx="48">
                  <c:v>0.24668</c:v>
                </c:pt>
                <c:pt idx="49">
                  <c:v>0.249465</c:v>
                </c:pt>
                <c:pt idx="50">
                  <c:v>0.25225</c:v>
                </c:pt>
                <c:pt idx="51">
                  <c:v>0.25212</c:v>
                </c:pt>
                <c:pt idx="52">
                  <c:v>0.25224</c:v>
                </c:pt>
                <c:pt idx="53">
                  <c:v>0.25188</c:v>
                </c:pt>
                <c:pt idx="54">
                  <c:v>0.25152</c:v>
                </c:pt>
                <c:pt idx="55">
                  <c:v>0.25248</c:v>
                </c:pt>
                <c:pt idx="56">
                  <c:v>0.25344</c:v>
                </c:pt>
                <c:pt idx="57">
                  <c:v>0.25773</c:v>
                </c:pt>
                <c:pt idx="58">
                  <c:v>0.25602</c:v>
                </c:pt>
                <c:pt idx="59">
                  <c:v>0.25707</c:v>
                </c:pt>
                <c:pt idx="60">
                  <c:v>0.25669</c:v>
                </c:pt>
                <c:pt idx="61">
                  <c:v>0.25671</c:v>
                </c:pt>
                <c:pt idx="62">
                  <c:v>0.25811</c:v>
                </c:pt>
                <c:pt idx="63">
                  <c:v>0.26141</c:v>
                </c:pt>
                <c:pt idx="64">
                  <c:v>0.26614</c:v>
                </c:pt>
                <c:pt idx="65">
                  <c:v>0.26464</c:v>
                </c:pt>
                <c:pt idx="66">
                  <c:v>0.26656</c:v>
                </c:pt>
                <c:pt idx="67">
                  <c:v>0.26937</c:v>
                </c:pt>
                <c:pt idx="68">
                  <c:v>0.27431</c:v>
                </c:pt>
                <c:pt idx="69">
                  <c:v>0.27631</c:v>
                </c:pt>
                <c:pt idx="70">
                  <c:v>0.28061</c:v>
                </c:pt>
                <c:pt idx="71">
                  <c:v>0.28144</c:v>
                </c:pt>
                <c:pt idx="72">
                  <c:v>0.28549</c:v>
                </c:pt>
                <c:pt idx="73">
                  <c:v>0.29086</c:v>
                </c:pt>
                <c:pt idx="74">
                  <c:v>0.2961</c:v>
                </c:pt>
                <c:pt idx="75">
                  <c:v>0.2974</c:v>
                </c:pt>
                <c:pt idx="76">
                  <c:v>0.29943</c:v>
                </c:pt>
                <c:pt idx="77">
                  <c:v>0.30589</c:v>
                </c:pt>
                <c:pt idx="78">
                  <c:v>0.31945</c:v>
                </c:pt>
                <c:pt idx="79">
                  <c:v>0.31529</c:v>
                </c:pt>
                <c:pt idx="80">
                  <c:v>0.31794</c:v>
                </c:pt>
                <c:pt idx="81">
                  <c:v>0.31431</c:v>
                </c:pt>
                <c:pt idx="82">
                  <c:v>0.3245</c:v>
                </c:pt>
                <c:pt idx="83">
                  <c:v>0.31849</c:v>
                </c:pt>
                <c:pt idx="84">
                  <c:v>0.31535</c:v>
                </c:pt>
                <c:pt idx="85">
                  <c:v>0.32491</c:v>
                </c:pt>
                <c:pt idx="86">
                  <c:v>0.33244</c:v>
                </c:pt>
                <c:pt idx="87">
                  <c:v>0.33972</c:v>
                </c:pt>
                <c:pt idx="88">
                  <c:v>0.34433</c:v>
                </c:pt>
                <c:pt idx="89">
                  <c:v>0.35184</c:v>
                </c:pt>
                <c:pt idx="90">
                  <c:v>0.35461</c:v>
                </c:pt>
                <c:pt idx="91">
                  <c:v>0.3422</c:v>
                </c:pt>
                <c:pt idx="92">
                  <c:v>0.33379</c:v>
                </c:pt>
                <c:pt idx="93">
                  <c:v>0.33109</c:v>
                </c:pt>
                <c:pt idx="94">
                  <c:v>0.34184</c:v>
                </c:pt>
                <c:pt idx="95">
                  <c:v>0.34652</c:v>
                </c:pt>
                <c:pt idx="96">
                  <c:v>0.35059</c:v>
                </c:pt>
                <c:pt idx="97">
                  <c:v>0.35703</c:v>
                </c:pt>
                <c:pt idx="98">
                  <c:v>0.34857</c:v>
                </c:pt>
                <c:pt idx="99">
                  <c:v>0.33659</c:v>
                </c:pt>
                <c:pt idx="100">
                  <c:v>0.3447</c:v>
                </c:pt>
              </c:numCache>
            </c:numRef>
          </c:val>
          <c:smooth val="0"/>
        </c:ser>
        <c:dLbls>
          <c:showLegendKey val="0"/>
          <c:showVal val="0"/>
          <c:showCatName val="0"/>
          <c:showSerName val="0"/>
          <c:showPercent val="0"/>
          <c:showBubbleSize val="0"/>
        </c:dLbls>
        <c:marker val="1"/>
        <c:smooth val="0"/>
        <c:axId val="-2140788856"/>
        <c:axId val="-2140547768"/>
      </c:lineChart>
      <c:catAx>
        <c:axId val="-2140788856"/>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The rise of income inequality since the 1970s is largely due to the rise of wage inequality.</a:t>
                </a:r>
              </a:p>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Sources and series: see piketty.pse.ens.fr/capital21c.</a:t>
                </a:r>
              </a:p>
            </c:rich>
          </c:tx>
          <c:layout>
            <c:manualLayout>
              <c:xMode val="edge"/>
              <c:yMode val="edge"/>
              <c:x val="0.195073272090989"/>
              <c:y val="0.928378378378378"/>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0547768"/>
        <c:crossesAt val="0.0"/>
        <c:auto val="1"/>
        <c:lblAlgn val="ctr"/>
        <c:lblOffset val="100"/>
        <c:tickLblSkip val="10"/>
        <c:tickMarkSkip val="10"/>
        <c:noMultiLvlLbl val="0"/>
      </c:catAx>
      <c:valAx>
        <c:axId val="-2140547768"/>
        <c:scaling>
          <c:orientation val="minMax"/>
          <c:max val="0.5"/>
          <c:min val="0.2"/>
        </c:scaling>
        <c:delete val="0"/>
        <c:axPos val="l"/>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a:t>Share</a:t>
                </a:r>
                <a:r>
                  <a:rPr lang="fr-FR" baseline="0"/>
                  <a:t> of top decile in total (incomes or wages</a:t>
                </a:r>
                <a:r>
                  <a:rPr lang="fr-FR"/>
                  <a:t>)</a:t>
                </a:r>
              </a:p>
            </c:rich>
          </c:tx>
          <c:layout>
            <c:manualLayout>
              <c:xMode val="edge"/>
              <c:yMode val="edge"/>
              <c:x val="0.0"/>
              <c:y val="0.1589673334752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0788856"/>
        <c:crosses val="autoZero"/>
        <c:crossBetween val="between"/>
        <c:majorUnit val="0.05"/>
        <c:minorUnit val="0.05"/>
      </c:valAx>
      <c:spPr>
        <a:solidFill>
          <a:srgbClr val="FFFFFF"/>
        </a:solidFill>
        <a:ln w="12700">
          <a:solidFill>
            <a:srgbClr val="000000"/>
          </a:solidFill>
          <a:prstDash val="solid"/>
        </a:ln>
      </c:spPr>
    </c:plotArea>
    <c:legend>
      <c:legendPos val="r"/>
      <c:layout>
        <c:manualLayout>
          <c:xMode val="edge"/>
          <c:yMode val="edge"/>
          <c:x val="0.408333333333333"/>
          <c:y val="0.0927601617365397"/>
          <c:w val="0.302777777777778"/>
          <c:h val="0.217194615875718"/>
        </c:manualLayout>
      </c:layout>
      <c:overlay val="0"/>
      <c:spPr>
        <a:solidFill>
          <a:srgbClr val="FFFFFF"/>
        </a:solidFill>
        <a:ln w="3175">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8.8. The</a:t>
            </a:r>
            <a:r>
              <a:rPr lang="fr-FR" baseline="0"/>
              <a:t> transformation of the top 1% in the United States</a:t>
            </a:r>
            <a:endParaRPr lang="fr-FR"/>
          </a:p>
        </c:rich>
      </c:tx>
      <c:layout>
        <c:manualLayout>
          <c:xMode val="edge"/>
          <c:yMode val="edge"/>
          <c:x val="0.154729666093546"/>
          <c:y val="0.0"/>
        </c:manualLayout>
      </c:layout>
      <c:overlay val="0"/>
      <c:spPr>
        <a:noFill/>
        <a:ln w="25400">
          <a:noFill/>
        </a:ln>
      </c:spPr>
    </c:title>
    <c:autoTitleDeleted val="0"/>
    <c:plotArea>
      <c:layout>
        <c:manualLayout>
          <c:layoutTarget val="inner"/>
          <c:xMode val="edge"/>
          <c:yMode val="edge"/>
          <c:x val="0.0876998329754235"/>
          <c:y val="0.0760869565217391"/>
          <c:w val="0.886706441719806"/>
          <c:h val="0.789402173913043"/>
        </c:manualLayout>
      </c:layout>
      <c:lineChart>
        <c:grouping val="standard"/>
        <c:varyColors val="0"/>
        <c:ser>
          <c:idx val="2"/>
          <c:order val="0"/>
          <c:tx>
            <c:v>Share of top income percentile in total income</c:v>
          </c:tx>
          <c:spPr>
            <a:ln w="25400">
              <a:solidFill>
                <a:srgbClr val="000000"/>
              </a:solidFill>
              <a:prstDash val="solid"/>
            </a:ln>
          </c:spPr>
          <c:marker>
            <c:symbol val="triangle"/>
            <c:size val="7"/>
            <c:spPr>
              <a:solidFill>
                <a:srgbClr val="000000"/>
              </a:solidFill>
              <a:ln>
                <a:solidFill>
                  <a:srgbClr val="000000"/>
                </a:solidFill>
                <a:prstDash val="solid"/>
              </a:ln>
            </c:spPr>
          </c:marker>
          <c:cat>
            <c:numRef>
              <c:f>'TS8.1'!$A$16:$A$116</c:f>
              <c:numCache>
                <c:formatCode>General</c:formatCode>
                <c:ptCount val="10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numCache>
            </c:numRef>
          </c:cat>
          <c:val>
            <c:numRef>
              <c:f>'TS8.2'!$E$16:$E$116</c:f>
              <c:numCache>
                <c:formatCode>0.0%</c:formatCode>
                <c:ptCount val="101"/>
                <c:pt idx="0">
                  <c:v>0.1777</c:v>
                </c:pt>
                <c:pt idx="1">
                  <c:v>0.17865</c:v>
                </c:pt>
                <c:pt idx="2">
                  <c:v>0.180125</c:v>
                </c:pt>
                <c:pt idx="3">
                  <c:v>0.1796</c:v>
                </c:pt>
                <c:pt idx="4">
                  <c:v>0.1816</c:v>
                </c:pt>
                <c:pt idx="5">
                  <c:v>0.1758</c:v>
                </c:pt>
                <c:pt idx="6">
                  <c:v>0.1931</c:v>
                </c:pt>
                <c:pt idx="7">
                  <c:v>0.1774</c:v>
                </c:pt>
                <c:pt idx="8">
                  <c:v>0.1596</c:v>
                </c:pt>
                <c:pt idx="9">
                  <c:v>0.1641</c:v>
                </c:pt>
                <c:pt idx="10">
                  <c:v>0.1483</c:v>
                </c:pt>
                <c:pt idx="11">
                  <c:v>0.1564</c:v>
                </c:pt>
                <c:pt idx="12">
                  <c:v>0.1706</c:v>
                </c:pt>
                <c:pt idx="13">
                  <c:v>0.1564</c:v>
                </c:pt>
                <c:pt idx="14">
                  <c:v>0.1742</c:v>
                </c:pt>
                <c:pt idx="15">
                  <c:v>0.2024</c:v>
                </c:pt>
                <c:pt idx="16">
                  <c:v>0.1991</c:v>
                </c:pt>
                <c:pt idx="17">
                  <c:v>0.2103</c:v>
                </c:pt>
                <c:pt idx="18">
                  <c:v>0.2394</c:v>
                </c:pt>
                <c:pt idx="19">
                  <c:v>0.2235</c:v>
                </c:pt>
                <c:pt idx="20">
                  <c:v>0.1722</c:v>
                </c:pt>
                <c:pt idx="21">
                  <c:v>0.155</c:v>
                </c:pt>
                <c:pt idx="22">
                  <c:v>0.1556</c:v>
                </c:pt>
                <c:pt idx="23">
                  <c:v>0.1646</c:v>
                </c:pt>
                <c:pt idx="24">
                  <c:v>0.164</c:v>
                </c:pt>
                <c:pt idx="25">
                  <c:v>0.1668</c:v>
                </c:pt>
                <c:pt idx="26">
                  <c:v>0.1929</c:v>
                </c:pt>
                <c:pt idx="27">
                  <c:v>0.1715</c:v>
                </c:pt>
                <c:pt idx="28">
                  <c:v>0.1575</c:v>
                </c:pt>
                <c:pt idx="29">
                  <c:v>0.1618</c:v>
                </c:pt>
                <c:pt idx="30">
                  <c:v>0.1648</c:v>
                </c:pt>
                <c:pt idx="31">
                  <c:v>0.1579</c:v>
                </c:pt>
                <c:pt idx="32">
                  <c:v>0.1343</c:v>
                </c:pt>
                <c:pt idx="33">
                  <c:v>0.1231</c:v>
                </c:pt>
                <c:pt idx="34">
                  <c:v>0.1128</c:v>
                </c:pt>
                <c:pt idx="35">
                  <c:v>0.1252</c:v>
                </c:pt>
                <c:pt idx="36">
                  <c:v>0.1328</c:v>
                </c:pt>
                <c:pt idx="37">
                  <c:v>0.1196</c:v>
                </c:pt>
                <c:pt idx="38">
                  <c:v>0.1224</c:v>
                </c:pt>
                <c:pt idx="39">
                  <c:v>0.1173</c:v>
                </c:pt>
                <c:pt idx="40">
                  <c:v>0.1282</c:v>
                </c:pt>
                <c:pt idx="41">
                  <c:v>0.1179</c:v>
                </c:pt>
                <c:pt idx="42">
                  <c:v>0.1079</c:v>
                </c:pt>
                <c:pt idx="43">
                  <c:v>0.099</c:v>
                </c:pt>
                <c:pt idx="44">
                  <c:v>0.1077</c:v>
                </c:pt>
                <c:pt idx="45">
                  <c:v>0.1106</c:v>
                </c:pt>
                <c:pt idx="46">
                  <c:v>0.1067</c:v>
                </c:pt>
                <c:pt idx="47">
                  <c:v>0.1016</c:v>
                </c:pt>
                <c:pt idx="48">
                  <c:v>0.1021</c:v>
                </c:pt>
                <c:pt idx="49">
                  <c:v>0.1065</c:v>
                </c:pt>
                <c:pt idx="50">
                  <c:v>0.1003</c:v>
                </c:pt>
                <c:pt idx="51">
                  <c:v>0.1064</c:v>
                </c:pt>
                <c:pt idx="52">
                  <c:v>0.0995</c:v>
                </c:pt>
                <c:pt idx="53">
                  <c:v>0.0992</c:v>
                </c:pt>
                <c:pt idx="54">
                  <c:v>0.1048</c:v>
                </c:pt>
                <c:pt idx="55">
                  <c:v>0.1089</c:v>
                </c:pt>
                <c:pt idx="56">
                  <c:v>0.1018</c:v>
                </c:pt>
                <c:pt idx="57">
                  <c:v>0.1074</c:v>
                </c:pt>
                <c:pt idx="58">
                  <c:v>0.1121</c:v>
                </c:pt>
                <c:pt idx="59">
                  <c:v>0.1035</c:v>
                </c:pt>
                <c:pt idx="60">
                  <c:v>0.0903</c:v>
                </c:pt>
                <c:pt idx="61">
                  <c:v>0.094</c:v>
                </c:pt>
                <c:pt idx="62">
                  <c:v>0.0964</c:v>
                </c:pt>
                <c:pt idx="63">
                  <c:v>0.0916</c:v>
                </c:pt>
                <c:pt idx="64">
                  <c:v>0.0912</c:v>
                </c:pt>
                <c:pt idx="65">
                  <c:v>0.0887</c:v>
                </c:pt>
                <c:pt idx="66">
                  <c:v>0.0886</c:v>
                </c:pt>
                <c:pt idx="67">
                  <c:v>0.0903</c:v>
                </c:pt>
                <c:pt idx="68">
                  <c:v>0.0895</c:v>
                </c:pt>
                <c:pt idx="69">
                  <c:v>0.0996</c:v>
                </c:pt>
                <c:pt idx="70">
                  <c:v>0.1002</c:v>
                </c:pt>
                <c:pt idx="71">
                  <c:v>0.1002</c:v>
                </c:pt>
                <c:pt idx="72">
                  <c:v>0.108</c:v>
                </c:pt>
                <c:pt idx="73">
                  <c:v>0.1156</c:v>
                </c:pt>
                <c:pt idx="74">
                  <c:v>0.1199</c:v>
                </c:pt>
                <c:pt idx="75">
                  <c:v>0.1267</c:v>
                </c:pt>
                <c:pt idx="76">
                  <c:v>0.1592</c:v>
                </c:pt>
                <c:pt idx="77">
                  <c:v>0.1266</c:v>
                </c:pt>
                <c:pt idx="78">
                  <c:v>0.1549</c:v>
                </c:pt>
                <c:pt idx="79">
                  <c:v>0.1449</c:v>
                </c:pt>
                <c:pt idx="80">
                  <c:v>0.1433</c:v>
                </c:pt>
                <c:pt idx="81">
                  <c:v>0.1336</c:v>
                </c:pt>
                <c:pt idx="82">
                  <c:v>0.1467</c:v>
                </c:pt>
                <c:pt idx="83">
                  <c:v>0.1424</c:v>
                </c:pt>
                <c:pt idx="84">
                  <c:v>0.1423</c:v>
                </c:pt>
                <c:pt idx="85">
                  <c:v>0.1523</c:v>
                </c:pt>
                <c:pt idx="86">
                  <c:v>0.1669</c:v>
                </c:pt>
                <c:pt idx="87">
                  <c:v>0.1802</c:v>
                </c:pt>
                <c:pt idx="88">
                  <c:v>0.1909</c:v>
                </c:pt>
                <c:pt idx="89">
                  <c:v>0.2004</c:v>
                </c:pt>
                <c:pt idx="90">
                  <c:v>0.2152</c:v>
                </c:pt>
                <c:pt idx="91">
                  <c:v>0.1822</c:v>
                </c:pt>
                <c:pt idx="92">
                  <c:v>0.1686</c:v>
                </c:pt>
                <c:pt idx="93">
                  <c:v>0.1753</c:v>
                </c:pt>
                <c:pt idx="94">
                  <c:v>0.1975</c:v>
                </c:pt>
                <c:pt idx="95">
                  <c:v>0.2192</c:v>
                </c:pt>
                <c:pt idx="96">
                  <c:v>0.2282</c:v>
                </c:pt>
                <c:pt idx="97">
                  <c:v>0.235</c:v>
                </c:pt>
                <c:pt idx="98">
                  <c:v>0.2095</c:v>
                </c:pt>
                <c:pt idx="99">
                  <c:v>0.1812</c:v>
                </c:pt>
                <c:pt idx="100">
                  <c:v>0.1977</c:v>
                </c:pt>
              </c:numCache>
            </c:numRef>
          </c:val>
          <c:smooth val="0"/>
        </c:ser>
        <c:ser>
          <c:idx val="1"/>
          <c:order val="1"/>
          <c:tx>
            <c:v>Excl. capital gains</c:v>
          </c:tx>
          <c:spPr>
            <a:ln w="25400">
              <a:solidFill>
                <a:srgbClr val="000000"/>
              </a:solidFill>
              <a:prstDash val="solid"/>
            </a:ln>
          </c:spPr>
          <c:marker>
            <c:symbol val="triangle"/>
            <c:size val="7"/>
            <c:spPr>
              <a:solidFill>
                <a:srgbClr val="FFFFFF"/>
              </a:solidFill>
              <a:ln>
                <a:solidFill>
                  <a:srgbClr val="000000"/>
                </a:solidFill>
                <a:prstDash val="solid"/>
              </a:ln>
            </c:spPr>
          </c:marker>
          <c:val>
            <c:numRef>
              <c:f>'TS8.2'!$H$16:$H$116</c:f>
              <c:numCache>
                <c:formatCode>0.0%</c:formatCode>
                <c:ptCount val="101"/>
                <c:pt idx="0">
                  <c:v>0.1777</c:v>
                </c:pt>
                <c:pt idx="1">
                  <c:v>0.17865</c:v>
                </c:pt>
                <c:pt idx="2">
                  <c:v>0.180125</c:v>
                </c:pt>
                <c:pt idx="3">
                  <c:v>0.1796</c:v>
                </c:pt>
                <c:pt idx="4">
                  <c:v>0.1816</c:v>
                </c:pt>
                <c:pt idx="5">
                  <c:v>0.1758</c:v>
                </c:pt>
                <c:pt idx="6">
                  <c:v>0.1857</c:v>
                </c:pt>
                <c:pt idx="7">
                  <c:v>0.176</c:v>
                </c:pt>
                <c:pt idx="8">
                  <c:v>0.1588</c:v>
                </c:pt>
                <c:pt idx="9">
                  <c:v>0.1587</c:v>
                </c:pt>
                <c:pt idx="10">
                  <c:v>0.1446</c:v>
                </c:pt>
                <c:pt idx="11">
                  <c:v>0.1547</c:v>
                </c:pt>
                <c:pt idx="12">
                  <c:v>0.1629</c:v>
                </c:pt>
                <c:pt idx="13">
                  <c:v>0.1499</c:v>
                </c:pt>
                <c:pt idx="14">
                  <c:v>0.1632</c:v>
                </c:pt>
                <c:pt idx="15">
                  <c:v>0.176</c:v>
                </c:pt>
                <c:pt idx="16">
                  <c:v>0.1801</c:v>
                </c:pt>
                <c:pt idx="17">
                  <c:v>0.1868</c:v>
                </c:pt>
                <c:pt idx="18">
                  <c:v>0.196</c:v>
                </c:pt>
                <c:pt idx="19">
                  <c:v>0.1842</c:v>
                </c:pt>
                <c:pt idx="20">
                  <c:v>0.1642</c:v>
                </c:pt>
                <c:pt idx="21">
                  <c:v>0.1527</c:v>
                </c:pt>
                <c:pt idx="22">
                  <c:v>0.1548</c:v>
                </c:pt>
                <c:pt idx="23">
                  <c:v>0.1577</c:v>
                </c:pt>
                <c:pt idx="24">
                  <c:v>0.1587</c:v>
                </c:pt>
                <c:pt idx="25">
                  <c:v>0.1563</c:v>
                </c:pt>
                <c:pt idx="26">
                  <c:v>0.1764</c:v>
                </c:pt>
                <c:pt idx="27">
                  <c:v>0.1645</c:v>
                </c:pt>
                <c:pt idx="28">
                  <c:v>0.1473</c:v>
                </c:pt>
                <c:pt idx="29">
                  <c:v>0.1539</c:v>
                </c:pt>
                <c:pt idx="30">
                  <c:v>0.1573</c:v>
                </c:pt>
                <c:pt idx="31">
                  <c:v>0.1501</c:v>
                </c:pt>
                <c:pt idx="32">
                  <c:v>0.1291</c:v>
                </c:pt>
                <c:pt idx="33">
                  <c:v>0.1148</c:v>
                </c:pt>
                <c:pt idx="34">
                  <c:v>0.1054</c:v>
                </c:pt>
                <c:pt idx="35">
                  <c:v>0.1107</c:v>
                </c:pt>
                <c:pt idx="36">
                  <c:v>0.1176</c:v>
                </c:pt>
                <c:pt idx="37">
                  <c:v>0.1095</c:v>
                </c:pt>
                <c:pt idx="38">
                  <c:v>0.1127</c:v>
                </c:pt>
                <c:pt idx="39">
                  <c:v>0.1095</c:v>
                </c:pt>
                <c:pt idx="40">
                  <c:v>0.1136</c:v>
                </c:pt>
                <c:pt idx="41">
                  <c:v>0.1052</c:v>
                </c:pt>
                <c:pt idx="42">
                  <c:v>0.0976</c:v>
                </c:pt>
                <c:pt idx="43">
                  <c:v>0.0908</c:v>
                </c:pt>
                <c:pt idx="44">
                  <c:v>0.0939</c:v>
                </c:pt>
                <c:pt idx="45">
                  <c:v>0.0918</c:v>
                </c:pt>
                <c:pt idx="46">
                  <c:v>0.0909</c:v>
                </c:pt>
                <c:pt idx="47">
                  <c:v>0.0898</c:v>
                </c:pt>
                <c:pt idx="48">
                  <c:v>0.0883</c:v>
                </c:pt>
                <c:pt idx="49">
                  <c:v>0.0875</c:v>
                </c:pt>
                <c:pt idx="50">
                  <c:v>0.0836</c:v>
                </c:pt>
                <c:pt idx="51">
                  <c:v>0.0834</c:v>
                </c:pt>
                <c:pt idx="52">
                  <c:v>0.0827</c:v>
                </c:pt>
                <c:pt idx="53">
                  <c:v>0.0816</c:v>
                </c:pt>
                <c:pt idx="54">
                  <c:v>0.0802</c:v>
                </c:pt>
                <c:pt idx="55">
                  <c:v>0.0807</c:v>
                </c:pt>
                <c:pt idx="56">
                  <c:v>0.0837</c:v>
                </c:pt>
                <c:pt idx="57">
                  <c:v>0.0843</c:v>
                </c:pt>
                <c:pt idx="58">
                  <c:v>0.0835</c:v>
                </c:pt>
                <c:pt idx="59">
                  <c:v>0.0802</c:v>
                </c:pt>
                <c:pt idx="60">
                  <c:v>0.078</c:v>
                </c:pt>
                <c:pt idx="61">
                  <c:v>0.0779</c:v>
                </c:pt>
                <c:pt idx="62">
                  <c:v>0.0775</c:v>
                </c:pt>
                <c:pt idx="63">
                  <c:v>0.0774</c:v>
                </c:pt>
                <c:pt idx="64">
                  <c:v>0.0812</c:v>
                </c:pt>
                <c:pt idx="65">
                  <c:v>0.0801</c:v>
                </c:pt>
                <c:pt idx="66">
                  <c:v>0.0789</c:v>
                </c:pt>
                <c:pt idx="67">
                  <c:v>0.079</c:v>
                </c:pt>
                <c:pt idx="68">
                  <c:v>0.0795</c:v>
                </c:pt>
                <c:pt idx="69">
                  <c:v>0.0803</c:v>
                </c:pt>
                <c:pt idx="70">
                  <c:v>0.0818</c:v>
                </c:pt>
                <c:pt idx="71">
                  <c:v>0.0803</c:v>
                </c:pt>
                <c:pt idx="72">
                  <c:v>0.0839</c:v>
                </c:pt>
                <c:pt idx="73">
                  <c:v>0.0859</c:v>
                </c:pt>
                <c:pt idx="74">
                  <c:v>0.0889</c:v>
                </c:pt>
                <c:pt idx="75">
                  <c:v>0.0909</c:v>
                </c:pt>
                <c:pt idx="76">
                  <c:v>0.0913</c:v>
                </c:pt>
                <c:pt idx="77">
                  <c:v>0.1075</c:v>
                </c:pt>
                <c:pt idx="78">
                  <c:v>0.1317</c:v>
                </c:pt>
                <c:pt idx="79">
                  <c:v>0.1261</c:v>
                </c:pt>
                <c:pt idx="80">
                  <c:v>0.1298</c:v>
                </c:pt>
                <c:pt idx="81">
                  <c:v>0.1217</c:v>
                </c:pt>
                <c:pt idx="82">
                  <c:v>0.1348</c:v>
                </c:pt>
                <c:pt idx="83">
                  <c:v>0.1282</c:v>
                </c:pt>
                <c:pt idx="84">
                  <c:v>0.1285</c:v>
                </c:pt>
                <c:pt idx="85">
                  <c:v>0.1353</c:v>
                </c:pt>
                <c:pt idx="86">
                  <c:v>0.1411</c:v>
                </c:pt>
                <c:pt idx="87">
                  <c:v>0.1477</c:v>
                </c:pt>
                <c:pt idx="88">
                  <c:v>0.1529</c:v>
                </c:pt>
                <c:pt idx="89">
                  <c:v>0.1587</c:v>
                </c:pt>
                <c:pt idx="90">
                  <c:v>0.1649</c:v>
                </c:pt>
                <c:pt idx="91">
                  <c:v>0.1537</c:v>
                </c:pt>
                <c:pt idx="92">
                  <c:v>0.1499</c:v>
                </c:pt>
                <c:pt idx="93">
                  <c:v>0.1521</c:v>
                </c:pt>
                <c:pt idx="94">
                  <c:v>0.1634</c:v>
                </c:pt>
                <c:pt idx="95">
                  <c:v>0.1768</c:v>
                </c:pt>
                <c:pt idx="96">
                  <c:v>0.1806</c:v>
                </c:pt>
                <c:pt idx="97">
                  <c:v>0.1833</c:v>
                </c:pt>
                <c:pt idx="98">
                  <c:v>0.1789</c:v>
                </c:pt>
                <c:pt idx="99">
                  <c:v>0.1668</c:v>
                </c:pt>
                <c:pt idx="100">
                  <c:v>0.1742</c:v>
                </c:pt>
              </c:numCache>
            </c:numRef>
          </c:val>
          <c:smooth val="0"/>
        </c:ser>
        <c:ser>
          <c:idx val="0"/>
          <c:order val="2"/>
          <c:tx>
            <c:v>Share of top wage percile in total wage bill</c:v>
          </c:tx>
          <c:spPr>
            <a:ln w="25400">
              <a:solidFill>
                <a:srgbClr val="000000"/>
              </a:solidFill>
              <a:prstDash val="solid"/>
            </a:ln>
          </c:spPr>
          <c:marker>
            <c:symbol val="square"/>
            <c:size val="6"/>
            <c:spPr>
              <a:solidFill>
                <a:srgbClr val="FFFFFF"/>
              </a:solidFill>
              <a:ln>
                <a:solidFill>
                  <a:srgbClr val="000000"/>
                </a:solidFill>
                <a:prstDash val="solid"/>
              </a:ln>
            </c:spPr>
          </c:marker>
          <c:val>
            <c:numRef>
              <c:f>'TS8.2'!$K$16:$K$116</c:f>
              <c:numCache>
                <c:formatCode>0.0%</c:formatCode>
                <c:ptCount val="101"/>
                <c:pt idx="0">
                  <c:v>0.0823051605995717</c:v>
                </c:pt>
                <c:pt idx="1">
                  <c:v>0.0827451713062098</c:v>
                </c:pt>
                <c:pt idx="2">
                  <c:v>0.0834283458244111</c:v>
                </c:pt>
                <c:pt idx="3">
                  <c:v>0.0831851820128479</c:v>
                </c:pt>
                <c:pt idx="4">
                  <c:v>0.0841115203426124</c:v>
                </c:pt>
                <c:pt idx="5">
                  <c:v>0.0814251391862955</c:v>
                </c:pt>
                <c:pt idx="6">
                  <c:v>0.0860105139186295</c:v>
                </c:pt>
                <c:pt idx="7">
                  <c:v>0.0815177730192719</c:v>
                </c:pt>
                <c:pt idx="8">
                  <c:v>0.0735512633832976</c:v>
                </c:pt>
                <c:pt idx="9">
                  <c:v>0.0735049464668094</c:v>
                </c:pt>
                <c:pt idx="10">
                  <c:v>0.06697426124197</c:v>
                </c:pt>
                <c:pt idx="11">
                  <c:v>0.0716522698072805</c:v>
                </c:pt>
                <c:pt idx="12">
                  <c:v>0.0754502569593148</c:v>
                </c:pt>
                <c:pt idx="13">
                  <c:v>0.0694290578158458</c:v>
                </c:pt>
                <c:pt idx="14">
                  <c:v>0.0755892077087794</c:v>
                </c:pt>
                <c:pt idx="15">
                  <c:v>0.0815177730192719</c:v>
                </c:pt>
                <c:pt idx="16">
                  <c:v>0.0834167665952891</c:v>
                </c:pt>
                <c:pt idx="17">
                  <c:v>0.08652</c:v>
                </c:pt>
                <c:pt idx="18">
                  <c:v>0.08866</c:v>
                </c:pt>
                <c:pt idx="19">
                  <c:v>0.08671</c:v>
                </c:pt>
                <c:pt idx="20">
                  <c:v>0.08541</c:v>
                </c:pt>
                <c:pt idx="21">
                  <c:v>0.08468</c:v>
                </c:pt>
                <c:pt idx="22">
                  <c:v>0.0829</c:v>
                </c:pt>
                <c:pt idx="23">
                  <c:v>0.08308</c:v>
                </c:pt>
                <c:pt idx="24">
                  <c:v>0.08307</c:v>
                </c:pt>
                <c:pt idx="25">
                  <c:v>0.08401</c:v>
                </c:pt>
                <c:pt idx="26">
                  <c:v>0.08597</c:v>
                </c:pt>
                <c:pt idx="27">
                  <c:v>0.08407</c:v>
                </c:pt>
                <c:pt idx="28">
                  <c:v>0.08127</c:v>
                </c:pt>
                <c:pt idx="29">
                  <c:v>0.08197</c:v>
                </c:pt>
                <c:pt idx="30">
                  <c:v>0.08369</c:v>
                </c:pt>
                <c:pt idx="31">
                  <c:v>0.08111</c:v>
                </c:pt>
                <c:pt idx="32">
                  <c:v>0.07212</c:v>
                </c:pt>
                <c:pt idx="33">
                  <c:v>0.06424</c:v>
                </c:pt>
                <c:pt idx="34">
                  <c:v>0.05564</c:v>
                </c:pt>
                <c:pt idx="35">
                  <c:v>0.05726</c:v>
                </c:pt>
                <c:pt idx="36">
                  <c:v>0.06398</c:v>
                </c:pt>
                <c:pt idx="37">
                  <c:v>0.06274</c:v>
                </c:pt>
                <c:pt idx="38">
                  <c:v>0.06209</c:v>
                </c:pt>
                <c:pt idx="39">
                  <c:v>0.06119</c:v>
                </c:pt>
                <c:pt idx="40">
                  <c:v>0.06235</c:v>
                </c:pt>
                <c:pt idx="41">
                  <c:v>0.0597</c:v>
                </c:pt>
                <c:pt idx="42">
                  <c:v>0.05742</c:v>
                </c:pt>
                <c:pt idx="43">
                  <c:v>0.05676</c:v>
                </c:pt>
                <c:pt idx="44">
                  <c:v>0.0561</c:v>
                </c:pt>
                <c:pt idx="45">
                  <c:v>0.05583</c:v>
                </c:pt>
                <c:pt idx="46">
                  <c:v>0.05556</c:v>
                </c:pt>
                <c:pt idx="47">
                  <c:v>0.054755</c:v>
                </c:pt>
                <c:pt idx="48">
                  <c:v>0.05395</c:v>
                </c:pt>
                <c:pt idx="49">
                  <c:v>0.05328</c:v>
                </c:pt>
                <c:pt idx="50">
                  <c:v>0.05261</c:v>
                </c:pt>
                <c:pt idx="51">
                  <c:v>0.05197</c:v>
                </c:pt>
                <c:pt idx="52">
                  <c:v>0.05156</c:v>
                </c:pt>
                <c:pt idx="53">
                  <c:v>0.05138</c:v>
                </c:pt>
                <c:pt idx="54">
                  <c:v>0.0512</c:v>
                </c:pt>
                <c:pt idx="55">
                  <c:v>0.05138</c:v>
                </c:pt>
                <c:pt idx="56">
                  <c:v>0.05156</c:v>
                </c:pt>
                <c:pt idx="57">
                  <c:v>0.05335</c:v>
                </c:pt>
                <c:pt idx="58">
                  <c:v>0.05241</c:v>
                </c:pt>
                <c:pt idx="59">
                  <c:v>0.05188</c:v>
                </c:pt>
                <c:pt idx="60">
                  <c:v>0.05133</c:v>
                </c:pt>
                <c:pt idx="61">
                  <c:v>0.05182</c:v>
                </c:pt>
                <c:pt idx="62">
                  <c:v>0.05323</c:v>
                </c:pt>
                <c:pt idx="63">
                  <c:v>0.05422</c:v>
                </c:pt>
                <c:pt idx="64">
                  <c:v>0.05664</c:v>
                </c:pt>
                <c:pt idx="65">
                  <c:v>0.0564</c:v>
                </c:pt>
                <c:pt idx="66">
                  <c:v>0.05735</c:v>
                </c:pt>
                <c:pt idx="67">
                  <c:v>0.05856</c:v>
                </c:pt>
                <c:pt idx="68">
                  <c:v>0.06056</c:v>
                </c:pt>
                <c:pt idx="69">
                  <c:v>0.06217</c:v>
                </c:pt>
                <c:pt idx="70">
                  <c:v>0.06425</c:v>
                </c:pt>
                <c:pt idx="71">
                  <c:v>0.06425</c:v>
                </c:pt>
                <c:pt idx="72">
                  <c:v>0.06672</c:v>
                </c:pt>
                <c:pt idx="73">
                  <c:v>0.06955</c:v>
                </c:pt>
                <c:pt idx="74">
                  <c:v>0.07268</c:v>
                </c:pt>
                <c:pt idx="75">
                  <c:v>0.07276</c:v>
                </c:pt>
                <c:pt idx="76">
                  <c:v>0.07326</c:v>
                </c:pt>
                <c:pt idx="77">
                  <c:v>0.08153</c:v>
                </c:pt>
                <c:pt idx="78">
                  <c:v>0.09385</c:v>
                </c:pt>
                <c:pt idx="79">
                  <c:v>0.08694</c:v>
                </c:pt>
                <c:pt idx="80">
                  <c:v>0.08993</c:v>
                </c:pt>
                <c:pt idx="81">
                  <c:v>0.08561</c:v>
                </c:pt>
                <c:pt idx="82">
                  <c:v>0.09626</c:v>
                </c:pt>
                <c:pt idx="83">
                  <c:v>0.09054</c:v>
                </c:pt>
                <c:pt idx="84">
                  <c:v>0.0872</c:v>
                </c:pt>
                <c:pt idx="85">
                  <c:v>0.09272</c:v>
                </c:pt>
                <c:pt idx="86">
                  <c:v>0.09827</c:v>
                </c:pt>
                <c:pt idx="87">
                  <c:v>0.10461</c:v>
                </c:pt>
                <c:pt idx="88">
                  <c:v>0.11005</c:v>
                </c:pt>
                <c:pt idx="89">
                  <c:v>0.1167</c:v>
                </c:pt>
                <c:pt idx="90">
                  <c:v>0.1226</c:v>
                </c:pt>
                <c:pt idx="91">
                  <c:v>0.10876</c:v>
                </c:pt>
                <c:pt idx="92">
                  <c:v>0.10318</c:v>
                </c:pt>
                <c:pt idx="93">
                  <c:v>0.10215</c:v>
                </c:pt>
                <c:pt idx="94">
                  <c:v>0.11045</c:v>
                </c:pt>
                <c:pt idx="95">
                  <c:v>0.11434</c:v>
                </c:pt>
                <c:pt idx="96">
                  <c:v>0.11725</c:v>
                </c:pt>
                <c:pt idx="97">
                  <c:v>0.12226</c:v>
                </c:pt>
                <c:pt idx="98">
                  <c:v>0.11376</c:v>
                </c:pt>
                <c:pt idx="99">
                  <c:v>0.10238</c:v>
                </c:pt>
                <c:pt idx="100">
                  <c:v>0.10898</c:v>
                </c:pt>
              </c:numCache>
            </c:numRef>
          </c:val>
          <c:smooth val="0"/>
        </c:ser>
        <c:dLbls>
          <c:showLegendKey val="0"/>
          <c:showVal val="0"/>
          <c:showCatName val="0"/>
          <c:showSerName val="0"/>
          <c:showPercent val="0"/>
          <c:showBubbleSize val="0"/>
        </c:dLbls>
        <c:marker val="1"/>
        <c:smooth val="0"/>
        <c:axId val="2139124072"/>
        <c:axId val="2147291000"/>
      </c:lineChart>
      <c:catAx>
        <c:axId val="2139124072"/>
        <c:scaling>
          <c:orientation val="minMax"/>
        </c:scaling>
        <c:delete val="0"/>
        <c:axPos val="b"/>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Calibri"/>
                    <a:cs typeface="Arial"/>
                  </a:defRPr>
                </a:pPr>
                <a:r>
                  <a:rPr lang="fr-FR">
                    <a:latin typeface="Arial"/>
                    <a:cs typeface="Arial"/>
                  </a:rPr>
                  <a:t>The rise in the top 1% highest incomes since the 1970s is largely due to the rise in the top 1% highest wages. Sources and series: see piketty.pse.ens.fr/capital21c.</a:t>
                </a:r>
              </a:p>
            </c:rich>
          </c:tx>
          <c:layout>
            <c:manualLayout>
              <c:xMode val="edge"/>
              <c:yMode val="edge"/>
              <c:x val="0.115862144492022"/>
              <c:y val="0.92533925657941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7291000"/>
        <c:crossesAt val="0.0"/>
        <c:auto val="1"/>
        <c:lblAlgn val="ctr"/>
        <c:lblOffset val="100"/>
        <c:tickLblSkip val="10"/>
        <c:tickMarkSkip val="10"/>
        <c:noMultiLvlLbl val="0"/>
      </c:catAx>
      <c:valAx>
        <c:axId val="2147291000"/>
        <c:scaling>
          <c:orientation val="minMax"/>
          <c:max val="0.24"/>
          <c:min val="0.0"/>
        </c:scaling>
        <c:delete val="0"/>
        <c:axPos val="l"/>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a:t>Share</a:t>
                </a:r>
                <a:r>
                  <a:rPr lang="fr-FR" baseline="0"/>
                  <a:t> of top percentile in total (incomes or wages)</a:t>
                </a:r>
                <a:endParaRPr lang="fr-FR"/>
              </a:p>
            </c:rich>
          </c:tx>
          <c:layout>
            <c:manualLayout>
              <c:xMode val="edge"/>
              <c:yMode val="edge"/>
              <c:x val="0.0"/>
              <c:y val="0.14538040008512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39124072"/>
        <c:crosses val="autoZero"/>
        <c:crossBetween val="between"/>
        <c:majorUnit val="0.02"/>
        <c:minorUnit val="0.02"/>
      </c:valAx>
      <c:spPr>
        <a:solidFill>
          <a:srgbClr val="FFFFFF"/>
        </a:solidFill>
        <a:ln w="12700">
          <a:solidFill>
            <a:srgbClr val="000000"/>
          </a:solidFill>
          <a:prstDash val="solid"/>
        </a:ln>
      </c:spPr>
    </c:plotArea>
    <c:legend>
      <c:legendPos val="r"/>
      <c:layout>
        <c:manualLayout>
          <c:xMode val="edge"/>
          <c:yMode val="edge"/>
          <c:x val="0.413888931477446"/>
          <c:y val="0.104072320351848"/>
          <c:w val="0.301388849342372"/>
          <c:h val="0.239818933106335"/>
        </c:manualLayout>
      </c:layout>
      <c:overlay val="0"/>
      <c:spPr>
        <a:solidFill>
          <a:srgbClr val="FFFFFF"/>
        </a:solidFill>
        <a:ln w="12700">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u="none" strike="noStrike" baseline="0">
                <a:solidFill>
                  <a:srgbClr val="000000"/>
                </a:solidFill>
                <a:latin typeface="Arial"/>
                <a:ea typeface="Arial"/>
                <a:cs typeface="Arial"/>
              </a:defRPr>
            </a:pPr>
            <a:r>
              <a:rPr lang="fr-FR"/>
              <a:t>Figure 8.9. The composition of</a:t>
            </a:r>
            <a:r>
              <a:rPr lang="fr-FR" baseline="0"/>
              <a:t> top incomes in the U.S. in </a:t>
            </a:r>
            <a:r>
              <a:rPr lang="fr-FR"/>
              <a:t>1929 </a:t>
            </a:r>
          </a:p>
        </c:rich>
      </c:tx>
      <c:layout>
        <c:manualLayout>
          <c:xMode val="edge"/>
          <c:yMode val="edge"/>
          <c:x val="0.160511206593592"/>
          <c:y val="0.0"/>
        </c:manualLayout>
      </c:layout>
      <c:overlay val="0"/>
      <c:spPr>
        <a:noFill/>
        <a:ln w="25400">
          <a:noFill/>
        </a:ln>
      </c:spPr>
    </c:title>
    <c:autoTitleDeleted val="0"/>
    <c:plotArea>
      <c:layout>
        <c:manualLayout>
          <c:layoutTarget val="inner"/>
          <c:xMode val="edge"/>
          <c:yMode val="edge"/>
          <c:x val="0.103324348607367"/>
          <c:y val="0.0610583446404342"/>
          <c:w val="0.886792452830188"/>
          <c:h val="0.75033921302578"/>
        </c:manualLayout>
      </c:layout>
      <c:lineChart>
        <c:grouping val="standard"/>
        <c:varyColors val="0"/>
        <c:ser>
          <c:idx val="1"/>
          <c:order val="0"/>
          <c:tx>
            <c:v>Labor income</c:v>
          </c:tx>
          <c:spPr>
            <a:ln w="12700">
              <a:solidFill>
                <a:srgbClr val="000000"/>
              </a:solidFill>
              <a:prstDash val="solid"/>
            </a:ln>
          </c:spPr>
          <c:marker>
            <c:symbol val="squar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'TS8.3'!$B$15:$B$20</c:f>
              <c:numCache>
                <c:formatCode>0.0%</c:formatCode>
                <c:ptCount val="6"/>
                <c:pt idx="0">
                  <c:v>0.580606433490889</c:v>
                </c:pt>
                <c:pt idx="1">
                  <c:v>0.529577226150164</c:v>
                </c:pt>
                <c:pt idx="2">
                  <c:v>0.378756448775952</c:v>
                </c:pt>
                <c:pt idx="3">
                  <c:v>0.279526115741048</c:v>
                </c:pt>
                <c:pt idx="4">
                  <c:v>0.140563775666616</c:v>
                </c:pt>
                <c:pt idx="5">
                  <c:v>0.0404614072769704</c:v>
                </c:pt>
              </c:numCache>
            </c:numRef>
          </c:val>
          <c:smooth val="0"/>
        </c:ser>
        <c:ser>
          <c:idx val="0"/>
          <c:order val="1"/>
          <c:tx>
            <c:v>Capital income</c:v>
          </c:tx>
          <c:spPr>
            <a:ln w="12700">
              <a:solidFill>
                <a:srgbClr val="000080"/>
              </a:solidFill>
              <a:prstDash val="solid"/>
            </a:ln>
          </c:spPr>
          <c:marker>
            <c:symbol val="circle"/>
            <c:size val="9"/>
            <c:spPr>
              <a:solidFill>
                <a:srgbClr val="FFFFFF"/>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'TS8.3'!$C$15:$C$20</c:f>
              <c:numCache>
                <c:formatCode>0.0%</c:formatCode>
                <c:ptCount val="6"/>
                <c:pt idx="0">
                  <c:v>0.226863393709835</c:v>
                </c:pt>
                <c:pt idx="1">
                  <c:v>0.268123375449111</c:v>
                </c:pt>
                <c:pt idx="2">
                  <c:v>0.394615212468493</c:v>
                </c:pt>
                <c:pt idx="3">
                  <c:v>0.553282024586841</c:v>
                </c:pt>
                <c:pt idx="4">
                  <c:v>0.741489173092776</c:v>
                </c:pt>
                <c:pt idx="5">
                  <c:v>0.864915150380497</c:v>
                </c:pt>
              </c:numCache>
            </c:numRef>
          </c:val>
          <c:smooth val="0"/>
        </c:ser>
        <c:ser>
          <c:idx val="2"/>
          <c:order val="2"/>
          <c:tx>
            <c:v>Mixed income</c:v>
          </c:tx>
          <c:spPr>
            <a:ln w="12700">
              <a:solidFill>
                <a:srgbClr val="000000"/>
              </a:solidFill>
              <a:prstDash val="solid"/>
            </a:ln>
          </c:spPr>
          <c:marker>
            <c:symbol val="triangle"/>
            <c:size val="8"/>
            <c:spPr>
              <a:solidFill>
                <a:srgbClr val="000000"/>
              </a:solidFill>
              <a:ln>
                <a:solidFill>
                  <a:srgbClr val="000000"/>
                </a:solidFill>
                <a:prstDash val="solid"/>
              </a:ln>
            </c:spPr>
          </c:marker>
          <c:cat>
            <c:strRef>
              <c:f>'TS8.3'!$A$15:$A$20</c:f>
              <c:strCache>
                <c:ptCount val="6"/>
                <c:pt idx="0">
                  <c:v>P90-95</c:v>
                </c:pt>
                <c:pt idx="1">
                  <c:v>P95-99</c:v>
                </c:pt>
                <c:pt idx="2">
                  <c:v>P99-99.5</c:v>
                </c:pt>
                <c:pt idx="3">
                  <c:v>P99.5-99.9</c:v>
                </c:pt>
                <c:pt idx="4">
                  <c:v>P99.9-99.99</c:v>
                </c:pt>
                <c:pt idx="5">
                  <c:v>P99.99-100</c:v>
                </c:pt>
              </c:strCache>
            </c:strRef>
          </c:cat>
          <c:val>
            <c:numRef>
              <c:f>'TS8.3'!$D$15:$D$20</c:f>
              <c:numCache>
                <c:formatCode>0.0%</c:formatCode>
                <c:ptCount val="6"/>
                <c:pt idx="0">
                  <c:v>0.192530171186134</c:v>
                </c:pt>
                <c:pt idx="1">
                  <c:v>0.202299394884732</c:v>
                </c:pt>
                <c:pt idx="2">
                  <c:v>0.226628338715401</c:v>
                </c:pt>
                <c:pt idx="3">
                  <c:v>0.167191842005945</c:v>
                </c:pt>
                <c:pt idx="4">
                  <c:v>0.117947040738784</c:v>
                </c:pt>
                <c:pt idx="5">
                  <c:v>0.0946234288143083</c:v>
                </c:pt>
              </c:numCache>
            </c:numRef>
          </c:val>
          <c:smooth val="0"/>
        </c:ser>
        <c:dLbls>
          <c:showLegendKey val="0"/>
          <c:showVal val="0"/>
          <c:showCatName val="0"/>
          <c:showSerName val="0"/>
          <c:showPercent val="0"/>
          <c:showBubbleSize val="0"/>
        </c:dLbls>
        <c:marker val="1"/>
        <c:smooth val="0"/>
        <c:axId val="2096884664"/>
        <c:axId val="2096653624"/>
      </c:lineChart>
      <c:catAx>
        <c:axId val="2096884664"/>
        <c:scaling>
          <c:orientation val="minMax"/>
        </c:scaling>
        <c:delete val="0"/>
        <c:axPos val="b"/>
        <c:title>
          <c:tx>
            <c:rich>
              <a:bodyPr/>
              <a:lstStyle/>
              <a:p>
                <a:pPr>
                  <a:defRPr sz="850" b="0" i="0" u="none" strike="noStrike" baseline="0">
                    <a:solidFill>
                      <a:srgbClr val="000000"/>
                    </a:solidFill>
                    <a:latin typeface="Arial"/>
                    <a:ea typeface="Arial"/>
                    <a:cs typeface="Arial"/>
                  </a:defRPr>
                </a:pPr>
                <a:r>
                  <a:rPr lang="en-US" sz="1200" b="0" i="0" u="none" strike="noStrike" baseline="0">
                    <a:latin typeface="Calibri"/>
                    <a:ea typeface="Calibri"/>
                    <a:cs typeface="Calibri"/>
                  </a:rPr>
                  <a:t>Labor income becomes less and less important as one moves up within the top income decile.</a:t>
                </a:r>
                <a:r>
                  <a:rPr lang="en-US" sz="1100" b="0" i="0" u="none" strike="noStrike" baseline="0">
                    <a:solidFill>
                      <a:srgbClr val="000000"/>
                    </a:solidFill>
                    <a:latin typeface="Arial"/>
                    <a:ea typeface="Arial"/>
                    <a:cs typeface="Arial"/>
                  </a:rPr>
                  <a:t> Sources and series: see piketty.pse.ens.fr/capital21c </a:t>
                </a:r>
              </a:p>
            </c:rich>
          </c:tx>
          <c:layout>
            <c:manualLayout>
              <c:xMode val="edge"/>
              <c:yMode val="edge"/>
              <c:x val="0.171608300608916"/>
              <c:y val="0.8955223651186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96653624"/>
        <c:crosses val="autoZero"/>
        <c:auto val="1"/>
        <c:lblAlgn val="ctr"/>
        <c:lblOffset val="100"/>
        <c:tickLblSkip val="1"/>
        <c:tickMarkSkip val="1"/>
        <c:noMultiLvlLbl val="0"/>
      </c:catAx>
      <c:valAx>
        <c:axId val="2096653624"/>
        <c:scaling>
          <c:orientation val="minMax"/>
          <c:max val="1.0"/>
          <c:min val="0.0"/>
        </c:scaling>
        <c:delete val="0"/>
        <c:axPos val="l"/>
        <c:majorGridlines>
          <c:spPr>
            <a:ln w="12700">
              <a:solidFill>
                <a:srgbClr val="000000"/>
              </a:solidFill>
              <a:prstDash val="sysDash"/>
            </a:ln>
          </c:spPr>
        </c:majorGridlines>
        <c:title>
          <c:tx>
            <c:rich>
              <a:bodyPr/>
              <a:lstStyle/>
              <a:p>
                <a:pPr>
                  <a:defRPr sz="1400" b="0" i="0" u="none" strike="noStrike" baseline="0">
                    <a:solidFill>
                      <a:srgbClr val="000000"/>
                    </a:solidFill>
                    <a:latin typeface="Arial"/>
                    <a:ea typeface="Arial"/>
                    <a:cs typeface="Arial"/>
                  </a:defRPr>
                </a:pPr>
                <a:r>
                  <a:rPr lang="fr-FR"/>
                  <a:t>Share</a:t>
                </a:r>
                <a:r>
                  <a:rPr lang="fr-FR" baseline="0"/>
                  <a:t> in total incomes of various fractiles</a:t>
                </a:r>
                <a:endParaRPr lang="fr-FR"/>
              </a:p>
            </c:rich>
          </c:tx>
          <c:layout>
            <c:manualLayout>
              <c:xMode val="edge"/>
              <c:yMode val="edge"/>
              <c:x val="0.00296295738714016"/>
              <c:y val="0.11764691817832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96884664"/>
        <c:crosses val="autoZero"/>
        <c:crossBetween val="between"/>
        <c:majorUnit val="0.1"/>
        <c:minorUnit val="0.1"/>
      </c:valAx>
      <c:spPr>
        <a:solidFill>
          <a:srgbClr val="FFFFFF"/>
        </a:solidFill>
        <a:ln w="12700">
          <a:solidFill>
            <a:srgbClr val="000000"/>
          </a:solidFill>
          <a:prstDash val="solid"/>
        </a:ln>
      </c:spPr>
    </c:plotArea>
    <c:legend>
      <c:legendPos val="r"/>
      <c:layout>
        <c:manualLayout>
          <c:xMode val="edge"/>
          <c:yMode val="edge"/>
          <c:x val="0.33383233462506"/>
          <c:y val="0.121896181418486"/>
          <c:w val="0.305389260996651"/>
          <c:h val="0.214446982666162"/>
        </c:manualLayout>
      </c:layout>
      <c:overlay val="0"/>
      <c:spPr>
        <a:solidFill>
          <a:srgbClr val="FFFFFF"/>
        </a:solidFill>
        <a:ln w="12700">
          <a:solidFill>
            <a:srgbClr val="000000"/>
          </a:solidFill>
          <a:prstDash val="solid"/>
        </a:ln>
      </c:spPr>
      <c:txPr>
        <a:bodyPr/>
        <a:lstStyle/>
        <a:p>
          <a:pPr>
            <a:defRPr sz="124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850" b="0" i="0" u="none" strike="noStrike" baseline="0">
          <a:solidFill>
            <a:srgbClr val="000000"/>
          </a:solidFill>
          <a:latin typeface="Arial"/>
          <a:ea typeface="Arial"/>
          <a:cs typeface="Arial"/>
        </a:defRPr>
      </a:pPr>
      <a:endParaRPr lang="fr-FR"/>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0.xml><?xml version="1.0" encoding="utf-8"?>
<chartsheet xmlns="http://schemas.openxmlformats.org/spreadsheetml/2006/main" xmlns:r="http://schemas.openxmlformats.org/officeDocument/2006/relationships">
  <sheetPr/>
  <sheetViews>
    <sheetView zoomScale="95" workbookViewId="0"/>
  </sheetViews>
  <pageMargins left="0.78740157499999996" right="0.78740157499999996" top="0.984251969" bottom="0.984251969" header="0.5" footer="0.5"/>
  <pageSetup orientation="landscape" verticalDpi="96"/>
  <drawing r:id="rId1"/>
</chartsheet>
</file>

<file path=xl/chartsheets/sheet11.xml><?xml version="1.0" encoding="utf-8"?>
<chartsheet xmlns="http://schemas.openxmlformats.org/spreadsheetml/2006/main" xmlns:r="http://schemas.openxmlformats.org/officeDocument/2006/relationships">
  <sheetPr/>
  <sheetViews>
    <sheetView zoomScale="95" workbookViewId="0"/>
  </sheetViews>
  <pageMargins left="0.78740157499999996" right="0.78740157499999996" top="0.984251969" bottom="0.984251969" header="0.5" footer="0.5"/>
  <pageSetup orientation="landscape" verticalDpi="96"/>
  <drawing r:id="rId1"/>
</chartsheet>
</file>

<file path=xl/chartsheets/sheet12.xml><?xml version="1.0" encoding="utf-8"?>
<chartsheet xmlns="http://schemas.openxmlformats.org/spreadsheetml/2006/main" xmlns:r="http://schemas.openxmlformats.org/officeDocument/2006/relationships">
  <sheetPr/>
  <sheetViews>
    <sheetView zoomScale="95" workbookViewId="0"/>
  </sheetViews>
  <pageMargins left="0.78740157499999996" right="0.78740157499999996" top="0.984251969" bottom="0.984251969" header="0.5" footer="0.5"/>
  <pageSetup orientation="landscape" verticalDpi="96"/>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3.xml><?xml version="1.0" encoding="utf-8"?>
<chartsheet xmlns="http://schemas.openxmlformats.org/spreadsheetml/2006/main" xmlns:r="http://schemas.openxmlformats.org/officeDocument/2006/relationships">
  <sheetPr/>
  <sheetViews>
    <sheetView zoomScale="95" workbookViewId="0"/>
  </sheetViews>
  <pageMargins left="0.78740157499999996" right="0.78740157499999996" top="0.984251969" bottom="0.984251969" header="0.5" footer="0.5"/>
  <pageSetup orientation="landscape" verticalDpi="96"/>
  <drawing r:id="rId1"/>
</chartsheet>
</file>

<file path=xl/chartsheets/sheet4.xml><?xml version="1.0" encoding="utf-8"?>
<chartsheet xmlns="http://schemas.openxmlformats.org/spreadsheetml/2006/main" xmlns:r="http://schemas.openxmlformats.org/officeDocument/2006/relationships">
  <sheetPr/>
  <sheetViews>
    <sheetView zoomScale="95" workbookViewId="0"/>
  </sheetViews>
  <pageMargins left="0.78740157499999996" right="0.78740157499999996" top="0.984251969" bottom="0.984251969" header="0.5" footer="0.5"/>
  <pageSetup orientation="landscape" verticalDpi="96"/>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9.xml><?xml version="1.0" encoding="utf-8"?>
<chartsheet xmlns="http://schemas.openxmlformats.org/spreadsheetml/2006/main" xmlns:r="http://schemas.openxmlformats.org/officeDocument/2006/relationships">
  <sheetPr/>
  <sheetViews>
    <sheetView zoomScale="95" workbookViewId="0"/>
  </sheetViews>
  <pageMargins left="0.78740157499999996" right="0.78740157499999996" top="0.984251969" bottom="0.984251969" header="0.5" footer="0.5"/>
  <pageSetup orientation="landscape" verticalDpi="96"/>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502316" cy="58553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02316" cy="58553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502316" cy="58553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02316" cy="58553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02316" cy="58553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0.00889</cdr:x>
      <cdr:y>0.86511</cdr:y>
    </cdr:from>
    <cdr:to>
      <cdr:x>0.99314</cdr:x>
      <cdr:y>0.96119</cdr:y>
    </cdr:to>
    <cdr:sp macro="" textlink="">
      <cdr:nvSpPr>
        <cdr:cNvPr id="4105" name="Rectangle 1"/>
        <cdr:cNvSpPr>
          <a:spLocks xmlns:a="http://schemas.openxmlformats.org/drawingml/2006/main" noChangeArrowheads="1"/>
        </cdr:cNvSpPr>
      </cdr:nvSpPr>
      <cdr:spPr bwMode="auto">
        <a:xfrm xmlns:a="http://schemas.openxmlformats.org/drawingml/2006/main">
          <a:off x="75625" y="5065563"/>
          <a:ext cx="8368405" cy="562544"/>
        </a:xfrm>
        <a:prstGeom xmlns:a="http://schemas.openxmlformats.org/drawingml/2006/main" prst="rect">
          <a:avLst/>
        </a:prstGeom>
        <a:solidFill xmlns:a="http://schemas.openxmlformats.org/drawingml/2006/main">
          <a:srgbClr val="FFFFFF"/>
        </a:solidFill>
        <a:ln xmlns:a="http://schemas.openxmlformats.org/drawingml/2006/main" w="0">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fr-FR" sz="1050" b="0" i="0" u="none" strike="noStrike" baseline="0">
              <a:solidFill>
                <a:srgbClr val="000000"/>
              </a:solidFill>
              <a:latin typeface="Arial"/>
              <a:cs typeface="Arial"/>
            </a:rPr>
            <a:t>Labor income becomes less and less important as one goes up within the top decile of total income. Notes: (i) "P90-95" includes individuals between percentiles 90 to 95, "P95-99" includes the next 4%, "P99-99.5" the next 0.5%, etc. (ii) Labor income: wages, bonuses, pensions. Capital income: dividends, interest, rent. Mixed income: self-employment income. Sources and series: see piketty.pse.ens.fr/capital21c.</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02316" cy="58553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132"/>
  <sheetViews>
    <sheetView workbookViewId="0">
      <pane xSplit="1" ySplit="5" topLeftCell="B6" activePane="bottomRight" state="frozen"/>
      <selection pane="topRight" activeCell="B1" sqref="B1"/>
      <selection pane="bottomLeft" activeCell="A10" sqref="A10"/>
      <selection pane="bottomRight" activeCell="E2" sqref="E2"/>
    </sheetView>
  </sheetViews>
  <sheetFormatPr baseColWidth="10" defaultRowHeight="12" x14ac:dyDescent="0"/>
  <cols>
    <col min="1" max="6" width="18.83203125" customWidth="1"/>
    <col min="7" max="30" width="12.83203125" customWidth="1"/>
  </cols>
  <sheetData>
    <row r="1" spans="1:30" ht="15">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row>
    <row r="2" spans="1:30" ht="16" thickBot="1">
      <c r="A2" s="42"/>
      <c r="B2" s="43"/>
      <c r="C2" s="43"/>
      <c r="D2" s="43"/>
      <c r="E2" s="43"/>
      <c r="F2" s="43"/>
      <c r="G2" s="42"/>
      <c r="H2" s="42"/>
      <c r="I2" s="42"/>
      <c r="J2" s="42"/>
      <c r="K2" s="42"/>
      <c r="L2" s="42"/>
      <c r="M2" s="42"/>
      <c r="N2" s="42"/>
      <c r="O2" s="42"/>
      <c r="P2" s="42"/>
      <c r="Q2" s="42"/>
      <c r="R2" s="42"/>
      <c r="S2" s="42"/>
      <c r="T2" s="42"/>
      <c r="U2" s="42"/>
      <c r="V2" s="42"/>
      <c r="W2" s="42"/>
      <c r="X2" s="42"/>
      <c r="Y2" s="42"/>
      <c r="Z2" s="42"/>
      <c r="AA2" s="42"/>
      <c r="AB2" s="42"/>
      <c r="AC2" s="42"/>
      <c r="AD2" s="42"/>
    </row>
    <row r="3" spans="1:30" ht="70" customHeight="1" thickTop="1" thickBot="1">
      <c r="A3" s="155" t="s">
        <v>220</v>
      </c>
      <c r="B3" s="158"/>
      <c r="C3" s="158"/>
      <c r="D3" s="158"/>
      <c r="E3" s="156"/>
      <c r="F3" s="157"/>
      <c r="G3" s="42"/>
      <c r="H3" s="42"/>
      <c r="I3" s="42"/>
      <c r="J3" s="42"/>
      <c r="K3" s="42"/>
      <c r="L3" s="42"/>
      <c r="M3" s="42"/>
      <c r="N3" s="42"/>
      <c r="O3" s="42"/>
      <c r="P3" s="42"/>
      <c r="Q3" s="42"/>
      <c r="R3" s="42"/>
      <c r="S3" s="42"/>
      <c r="T3" s="42"/>
      <c r="U3" s="42"/>
      <c r="V3" s="42"/>
      <c r="W3" s="42"/>
      <c r="X3" s="42"/>
      <c r="Y3" s="42"/>
      <c r="Z3" s="42"/>
      <c r="AA3" s="42"/>
      <c r="AB3" s="42"/>
      <c r="AC3" s="42"/>
      <c r="AD3" s="42"/>
    </row>
    <row r="4" spans="1:30" ht="25" customHeight="1" thickTop="1">
      <c r="A4" s="96"/>
      <c r="B4" s="155" t="s">
        <v>81</v>
      </c>
      <c r="C4" s="156"/>
      <c r="D4" s="156"/>
      <c r="E4" s="156"/>
      <c r="F4" s="157"/>
      <c r="G4" s="42"/>
      <c r="H4" s="42"/>
      <c r="I4" s="42"/>
      <c r="J4" s="42"/>
      <c r="K4" s="42"/>
      <c r="L4" s="42"/>
      <c r="M4" s="42"/>
      <c r="N4" s="42"/>
      <c r="O4" s="42"/>
      <c r="P4" s="42"/>
      <c r="Q4" s="42"/>
      <c r="R4" s="42"/>
      <c r="S4" s="42"/>
      <c r="T4" s="42"/>
      <c r="U4" s="42"/>
      <c r="V4" s="42"/>
      <c r="W4" s="42"/>
      <c r="X4" s="42"/>
      <c r="Y4" s="42"/>
      <c r="Z4" s="42"/>
      <c r="AA4" s="42"/>
      <c r="AB4" s="42"/>
      <c r="AC4" s="42"/>
      <c r="AD4" s="42"/>
    </row>
    <row r="5" spans="1:30" ht="60" customHeight="1" thickBot="1">
      <c r="A5" s="44"/>
      <c r="B5" s="140" t="s">
        <v>146</v>
      </c>
      <c r="C5" s="141" t="s">
        <v>147</v>
      </c>
      <c r="D5" s="141" t="s">
        <v>150</v>
      </c>
      <c r="E5" s="141" t="s">
        <v>138</v>
      </c>
      <c r="F5" s="142" t="s">
        <v>139</v>
      </c>
      <c r="H5" s="42"/>
      <c r="I5" s="42"/>
      <c r="J5" s="42"/>
      <c r="K5" s="42"/>
      <c r="L5" s="42"/>
      <c r="M5" s="42"/>
      <c r="N5" s="42"/>
      <c r="O5" s="42"/>
      <c r="P5" s="42"/>
      <c r="Q5" s="42"/>
      <c r="R5" s="42"/>
      <c r="S5" s="42"/>
      <c r="T5" s="42"/>
      <c r="U5" s="42"/>
      <c r="V5" s="42"/>
      <c r="W5" s="42"/>
      <c r="X5" s="42"/>
      <c r="Y5" s="42"/>
      <c r="Z5" s="42"/>
      <c r="AA5" s="42"/>
      <c r="AB5" s="42"/>
      <c r="AC5" s="42"/>
      <c r="AD5" s="42"/>
    </row>
    <row r="6" spans="1:30" ht="16" thickTop="1">
      <c r="A6" s="47">
        <v>1900</v>
      </c>
      <c r="B6" s="109">
        <f>B11</f>
        <v>0.45500000000000002</v>
      </c>
      <c r="C6" s="48"/>
      <c r="D6" s="48"/>
      <c r="E6" s="48"/>
      <c r="F6" s="49"/>
      <c r="H6" s="42"/>
      <c r="I6" s="42"/>
      <c r="J6" s="42"/>
      <c r="K6" s="42"/>
      <c r="L6" s="42"/>
      <c r="M6" s="42"/>
      <c r="N6" s="42"/>
      <c r="O6" s="42"/>
      <c r="P6" s="42"/>
      <c r="Q6" s="42"/>
      <c r="R6" s="42"/>
      <c r="S6" s="42"/>
      <c r="T6" s="42"/>
      <c r="U6" s="42"/>
      <c r="V6" s="42"/>
      <c r="W6" s="42"/>
      <c r="X6" s="42"/>
      <c r="Y6" s="42"/>
      <c r="Z6" s="42"/>
      <c r="AA6" s="42"/>
      <c r="AB6" s="42"/>
      <c r="AC6" s="42"/>
      <c r="AD6" s="42"/>
    </row>
    <row r="7" spans="1:30" ht="15">
      <c r="A7" s="47">
        <f>A6+1</f>
        <v>1901</v>
      </c>
      <c r="B7" s="110"/>
      <c r="C7" s="50"/>
      <c r="D7" s="50"/>
      <c r="E7" s="50"/>
      <c r="F7" s="51"/>
      <c r="H7" s="42"/>
      <c r="I7" s="42"/>
      <c r="J7" s="42"/>
      <c r="K7" s="42"/>
      <c r="L7" s="42"/>
      <c r="M7" s="42"/>
      <c r="N7" s="42"/>
      <c r="O7" s="42"/>
      <c r="P7" s="42"/>
      <c r="Q7" s="42"/>
      <c r="R7" s="42"/>
      <c r="S7" s="42"/>
      <c r="T7" s="42"/>
      <c r="U7" s="42"/>
      <c r="V7" s="42"/>
      <c r="W7" s="42"/>
      <c r="X7" s="42"/>
      <c r="Y7" s="42"/>
      <c r="Z7" s="42"/>
      <c r="AA7" s="42"/>
      <c r="AB7" s="42"/>
      <c r="AC7" s="42"/>
      <c r="AD7" s="42"/>
    </row>
    <row r="8" spans="1:30" ht="15">
      <c r="A8" s="47">
        <f t="shared" ref="A8:A71" si="0">A7+1</f>
        <v>1902</v>
      </c>
      <c r="B8" s="110"/>
      <c r="C8" s="50"/>
      <c r="D8" s="50"/>
      <c r="E8" s="50"/>
      <c r="F8" s="51"/>
      <c r="H8" s="42"/>
      <c r="I8" s="42"/>
      <c r="J8" s="42"/>
      <c r="K8" s="42"/>
      <c r="L8" s="42"/>
      <c r="M8" s="42"/>
      <c r="N8" s="42"/>
      <c r="O8" s="42"/>
      <c r="P8" s="42"/>
      <c r="Q8" s="42"/>
      <c r="R8" s="42"/>
      <c r="S8" s="42"/>
      <c r="T8" s="42"/>
      <c r="U8" s="42"/>
      <c r="V8" s="42"/>
      <c r="W8" s="42"/>
      <c r="X8" s="42"/>
      <c r="Y8" s="42"/>
      <c r="Z8" s="42"/>
      <c r="AA8" s="42"/>
      <c r="AB8" s="42"/>
      <c r="AC8" s="42"/>
      <c r="AD8" s="42"/>
    </row>
    <row r="9" spans="1:30" ht="15">
      <c r="A9" s="47">
        <f t="shared" si="0"/>
        <v>1903</v>
      </c>
      <c r="B9" s="110"/>
      <c r="C9" s="50"/>
      <c r="D9" s="50"/>
      <c r="E9" s="50"/>
      <c r="F9" s="51"/>
      <c r="H9" s="42"/>
      <c r="I9" s="42"/>
      <c r="J9" s="42"/>
      <c r="K9" s="42"/>
      <c r="L9" s="42"/>
      <c r="M9" s="42"/>
      <c r="N9" s="42"/>
      <c r="O9" s="42"/>
      <c r="P9" s="42"/>
      <c r="Q9" s="42"/>
      <c r="R9" s="42"/>
      <c r="S9" s="42"/>
      <c r="T9" s="42"/>
      <c r="U9" s="42"/>
      <c r="V9" s="42"/>
      <c r="W9" s="42"/>
      <c r="X9" s="42"/>
      <c r="Y9" s="42"/>
      <c r="Z9" s="42"/>
      <c r="AA9" s="42"/>
      <c r="AB9" s="42"/>
      <c r="AC9" s="42"/>
      <c r="AD9" s="42"/>
    </row>
    <row r="10" spans="1:30" ht="15">
      <c r="A10" s="47">
        <f t="shared" si="0"/>
        <v>1904</v>
      </c>
      <c r="B10" s="110"/>
      <c r="C10" s="50"/>
      <c r="D10" s="50"/>
      <c r="E10" s="50"/>
      <c r="F10" s="51"/>
      <c r="H10" s="42"/>
      <c r="I10" s="42"/>
      <c r="J10" s="42"/>
      <c r="K10" s="42"/>
      <c r="L10" s="42"/>
      <c r="M10" s="42"/>
      <c r="N10" s="42"/>
      <c r="O10" s="42"/>
      <c r="P10" s="42"/>
      <c r="Q10" s="42"/>
      <c r="R10" s="42"/>
      <c r="S10" s="42"/>
      <c r="T10" s="42"/>
      <c r="U10" s="42"/>
      <c r="V10" s="42"/>
      <c r="W10" s="42"/>
      <c r="X10" s="42"/>
      <c r="Y10" s="42"/>
      <c r="Z10" s="42"/>
      <c r="AA10" s="42"/>
      <c r="AB10" s="42"/>
      <c r="AC10" s="42"/>
      <c r="AD10" s="42"/>
    </row>
    <row r="11" spans="1:30" ht="15">
      <c r="A11" s="47">
        <f t="shared" si="0"/>
        <v>1905</v>
      </c>
      <c r="B11" s="109">
        <f>B16-0.01</f>
        <v>0.45500000000000002</v>
      </c>
      <c r="C11" s="48"/>
      <c r="D11" s="48"/>
      <c r="E11" s="48"/>
      <c r="F11" s="49"/>
      <c r="H11" s="42"/>
      <c r="I11" s="42"/>
      <c r="J11" s="42"/>
      <c r="K11" s="42"/>
      <c r="L11" s="42"/>
      <c r="M11" s="42"/>
      <c r="N11" s="42"/>
      <c r="O11" s="42"/>
      <c r="P11" s="42"/>
      <c r="Q11" s="42"/>
      <c r="R11" s="42"/>
      <c r="S11" s="42"/>
      <c r="T11" s="42"/>
      <c r="U11" s="42"/>
      <c r="V11" s="42"/>
      <c r="W11" s="42"/>
      <c r="X11" s="42"/>
      <c r="Y11" s="42"/>
      <c r="Z11" s="42"/>
      <c r="AA11" s="42"/>
      <c r="AB11" s="42"/>
      <c r="AC11" s="42"/>
      <c r="AD11" s="42"/>
    </row>
    <row r="12" spans="1:30" ht="15">
      <c r="A12" s="47">
        <f t="shared" si="0"/>
        <v>1906</v>
      </c>
      <c r="B12" s="110"/>
      <c r="C12" s="50"/>
      <c r="D12" s="50"/>
      <c r="E12" s="50"/>
      <c r="F12" s="51"/>
      <c r="H12" s="42"/>
      <c r="I12" s="42"/>
      <c r="J12" s="42"/>
      <c r="K12" s="42"/>
      <c r="L12" s="42"/>
      <c r="M12" s="42"/>
      <c r="N12" s="42"/>
      <c r="O12" s="42"/>
      <c r="P12" s="42"/>
      <c r="Q12" s="42"/>
      <c r="R12" s="42"/>
      <c r="S12" s="42"/>
      <c r="T12" s="42"/>
      <c r="U12" s="42"/>
      <c r="V12" s="42"/>
      <c r="W12" s="42"/>
      <c r="X12" s="42"/>
      <c r="Y12" s="42"/>
      <c r="Z12" s="42"/>
      <c r="AA12" s="42"/>
      <c r="AB12" s="42"/>
      <c r="AC12" s="42"/>
      <c r="AD12" s="42"/>
    </row>
    <row r="13" spans="1:30" ht="15">
      <c r="A13" s="47">
        <f t="shared" si="0"/>
        <v>1907</v>
      </c>
      <c r="B13" s="110"/>
      <c r="C13" s="50"/>
      <c r="D13" s="50"/>
      <c r="E13" s="50"/>
      <c r="F13" s="51"/>
      <c r="H13" s="42"/>
      <c r="I13" s="42"/>
      <c r="J13" s="42"/>
      <c r="K13" s="42"/>
      <c r="L13" s="42"/>
      <c r="M13" s="42"/>
      <c r="N13" s="42"/>
      <c r="O13" s="42"/>
      <c r="P13" s="42"/>
      <c r="Q13" s="42"/>
      <c r="R13" s="42"/>
      <c r="S13" s="42"/>
      <c r="T13" s="42"/>
      <c r="U13" s="42"/>
      <c r="V13" s="42"/>
      <c r="W13" s="42"/>
      <c r="X13" s="42"/>
      <c r="Y13" s="42"/>
      <c r="Z13" s="42"/>
      <c r="AA13" s="42"/>
      <c r="AB13" s="42"/>
      <c r="AC13" s="42"/>
      <c r="AD13" s="42"/>
    </row>
    <row r="14" spans="1:30" ht="15">
      <c r="A14" s="47">
        <f t="shared" si="0"/>
        <v>1908</v>
      </c>
      <c r="B14" s="109">
        <f>B16-0.01</f>
        <v>0.45500000000000002</v>
      </c>
      <c r="C14" s="50"/>
      <c r="D14" s="50"/>
      <c r="E14" s="50"/>
      <c r="F14" s="51"/>
      <c r="H14" s="42"/>
      <c r="I14" s="42"/>
      <c r="J14" s="42"/>
      <c r="K14" s="42"/>
      <c r="L14" s="42"/>
      <c r="M14" s="42"/>
      <c r="N14" s="42"/>
      <c r="O14" s="42"/>
      <c r="P14" s="42"/>
      <c r="Q14" s="42"/>
      <c r="R14" s="42"/>
      <c r="S14" s="42"/>
      <c r="T14" s="42"/>
      <c r="U14" s="42"/>
      <c r="V14" s="42"/>
      <c r="W14" s="42"/>
      <c r="X14" s="42"/>
      <c r="Y14" s="42"/>
      <c r="Z14" s="42"/>
      <c r="AA14" s="42"/>
      <c r="AB14" s="42"/>
      <c r="AC14" s="42"/>
      <c r="AD14" s="42"/>
    </row>
    <row r="15" spans="1:30" ht="15">
      <c r="A15" s="47">
        <f t="shared" si="0"/>
        <v>1909</v>
      </c>
      <c r="B15" s="109">
        <f>(B14+B16)/2</f>
        <v>0.46</v>
      </c>
      <c r="C15" s="50"/>
      <c r="D15" s="50"/>
      <c r="E15" s="50"/>
      <c r="F15" s="51"/>
      <c r="H15" s="42"/>
      <c r="I15" s="42"/>
      <c r="J15" s="42"/>
      <c r="K15" s="42"/>
      <c r="L15" s="42"/>
      <c r="M15" s="42"/>
      <c r="N15" s="42"/>
      <c r="O15" s="42"/>
      <c r="P15" s="42"/>
      <c r="Q15" s="42"/>
      <c r="R15" s="42"/>
      <c r="S15" s="42"/>
      <c r="T15" s="42"/>
      <c r="U15" s="42"/>
      <c r="V15" s="42"/>
      <c r="W15" s="42"/>
      <c r="X15" s="42"/>
      <c r="Y15" s="42"/>
      <c r="Z15" s="42"/>
      <c r="AA15" s="42"/>
      <c r="AB15" s="42"/>
      <c r="AC15" s="42"/>
      <c r="AD15" s="42"/>
    </row>
    <row r="16" spans="1:30" ht="15">
      <c r="A16" s="47">
        <f t="shared" si="0"/>
        <v>1910</v>
      </c>
      <c r="B16" s="109">
        <f>DetailsWTIDSeries!B42/100</f>
        <v>0.46500000000000002</v>
      </c>
      <c r="C16" s="48">
        <f>DetailsWTIDSeries!D42/100</f>
        <v>0.20499999999999999</v>
      </c>
      <c r="D16" s="48">
        <f>DetailsWTIDSeries!E42/100</f>
        <v>9.5000000000000001E-2</v>
      </c>
      <c r="E16" s="48">
        <f t="shared" ref="E16:E23" si="1">B16*E$24/B$24</f>
        <v>0.26410165641219768</v>
      </c>
      <c r="F16" s="49">
        <f>C16*F$25/C$25</f>
        <v>5.9031025333934756E-2</v>
      </c>
      <c r="J16" s="42"/>
      <c r="K16" s="42"/>
      <c r="L16" s="42"/>
      <c r="M16" s="42"/>
      <c r="N16" s="42"/>
      <c r="O16" s="42"/>
      <c r="P16" s="42"/>
      <c r="Q16" s="42"/>
      <c r="R16" s="42"/>
      <c r="S16" s="42"/>
      <c r="T16" s="42"/>
      <c r="U16" s="42"/>
      <c r="V16" s="42"/>
      <c r="W16" s="42"/>
      <c r="X16" s="42"/>
      <c r="Y16" s="42"/>
      <c r="Z16" s="42"/>
      <c r="AA16" s="42"/>
      <c r="AB16" s="42"/>
      <c r="AC16" s="42"/>
      <c r="AD16" s="42"/>
    </row>
    <row r="17" spans="1:30" ht="15">
      <c r="A17" s="47">
        <f t="shared" si="0"/>
        <v>1911</v>
      </c>
      <c r="B17" s="109">
        <f t="shared" ref="B17:D18" si="2">(B16+B19)/2</f>
        <v>0.46750000000000003</v>
      </c>
      <c r="C17" s="48">
        <f t="shared" si="2"/>
        <v>0.20749999999999999</v>
      </c>
      <c r="D17" s="48">
        <f t="shared" si="2"/>
        <v>9.7500000000000003E-2</v>
      </c>
      <c r="E17" s="48">
        <f t="shared" si="1"/>
        <v>0.26552155779075787</v>
      </c>
      <c r="F17" s="49">
        <f>C17*F$25/C$25</f>
        <v>5.9750915886787617E-2</v>
      </c>
      <c r="J17" s="42"/>
      <c r="K17" s="42"/>
      <c r="L17" s="42"/>
      <c r="M17" s="42"/>
      <c r="N17" s="42"/>
      <c r="O17" s="42"/>
      <c r="P17" s="42"/>
      <c r="Q17" s="42"/>
      <c r="R17" s="42"/>
      <c r="S17" s="42"/>
      <c r="T17" s="42"/>
      <c r="U17" s="42"/>
      <c r="V17" s="42"/>
      <c r="W17" s="42"/>
      <c r="X17" s="42"/>
      <c r="Y17" s="42"/>
      <c r="Z17" s="42"/>
      <c r="AA17" s="42"/>
      <c r="AB17" s="42"/>
      <c r="AC17" s="42"/>
      <c r="AD17" s="42"/>
    </row>
    <row r="18" spans="1:30" ht="15">
      <c r="A18" s="47">
        <f t="shared" si="0"/>
        <v>1912</v>
      </c>
      <c r="B18" s="109">
        <f t="shared" si="2"/>
        <v>0.46310416666666665</v>
      </c>
      <c r="C18" s="48">
        <f t="shared" si="2"/>
        <v>0.20787499999999998</v>
      </c>
      <c r="D18" s="48">
        <f t="shared" si="2"/>
        <v>9.7225000000000006E-2</v>
      </c>
      <c r="E18" s="48">
        <f t="shared" si="1"/>
        <v>0.26302489786678945</v>
      </c>
      <c r="F18" s="49">
        <f>C18*F$25/C$25</f>
        <v>5.9858899469715544E-2</v>
      </c>
      <c r="J18" s="42"/>
      <c r="K18" s="42"/>
      <c r="L18" s="42"/>
      <c r="M18" s="42"/>
      <c r="N18" s="42"/>
      <c r="O18" s="42"/>
      <c r="P18" s="42"/>
      <c r="Q18" s="42"/>
      <c r="R18" s="42"/>
      <c r="S18" s="42"/>
      <c r="T18" s="42"/>
      <c r="U18" s="42"/>
      <c r="V18" s="42"/>
      <c r="W18" s="42"/>
      <c r="X18" s="42"/>
      <c r="Y18" s="42"/>
      <c r="Z18" s="42"/>
      <c r="AA18" s="42"/>
      <c r="AB18" s="42"/>
      <c r="AC18" s="42"/>
      <c r="AD18" s="42"/>
    </row>
    <row r="19" spans="1:30" ht="15">
      <c r="A19" s="47">
        <f t="shared" si="0"/>
        <v>1913</v>
      </c>
      <c r="B19" s="109">
        <f>B16+0.005</f>
        <v>0.47000000000000003</v>
      </c>
      <c r="C19" s="48">
        <f>C16+0.005</f>
        <v>0.21</v>
      </c>
      <c r="D19" s="48">
        <f>D16+0.005</f>
        <v>0.1</v>
      </c>
      <c r="E19" s="48">
        <f t="shared" si="1"/>
        <v>0.26694145916931805</v>
      </c>
      <c r="F19" s="49">
        <f>C19*F$25/C$25</f>
        <v>6.0470806439640486E-2</v>
      </c>
      <c r="J19" s="42"/>
      <c r="K19" s="42"/>
      <c r="L19" s="42"/>
      <c r="M19" s="42"/>
      <c r="N19" s="42"/>
      <c r="O19" s="42"/>
      <c r="P19" s="42"/>
      <c r="Q19" s="42"/>
      <c r="R19" s="42"/>
      <c r="S19" s="42"/>
      <c r="T19" s="42"/>
      <c r="U19" s="42"/>
      <c r="V19" s="42"/>
      <c r="W19" s="42"/>
      <c r="X19" s="42"/>
      <c r="Y19" s="42"/>
      <c r="Z19" s="42"/>
      <c r="AA19" s="42"/>
      <c r="AB19" s="42"/>
      <c r="AC19" s="42"/>
      <c r="AD19" s="42"/>
    </row>
    <row r="20" spans="1:30" ht="15">
      <c r="A20" s="47">
        <f t="shared" si="0"/>
        <v>1914</v>
      </c>
      <c r="B20" s="109">
        <f>(B19+B22)/2</f>
        <v>0.45870833333333327</v>
      </c>
      <c r="C20" s="48">
        <f>(C19+C22)/2</f>
        <v>0.20824999999999999</v>
      </c>
      <c r="D20" s="48">
        <f>(D19+D22)/2</f>
        <v>9.6950000000000008E-2</v>
      </c>
      <c r="E20" s="48">
        <f t="shared" si="1"/>
        <v>0.26052823794282109</v>
      </c>
      <c r="F20" s="49">
        <f>C20*F$25/C$25-0.002</f>
        <v>5.7966883052643477E-2</v>
      </c>
      <c r="J20" s="42"/>
      <c r="K20" s="42"/>
      <c r="L20" s="42"/>
      <c r="M20" s="42"/>
      <c r="N20" s="42"/>
      <c r="O20" s="42"/>
      <c r="P20" s="42"/>
      <c r="Q20" s="42"/>
      <c r="R20" s="42"/>
      <c r="S20" s="42"/>
      <c r="T20" s="42"/>
      <c r="U20" s="42"/>
      <c r="V20" s="42"/>
      <c r="W20" s="42"/>
      <c r="X20" s="42"/>
      <c r="Y20" s="42"/>
      <c r="Z20" s="42"/>
      <c r="AA20" s="42"/>
      <c r="AB20" s="42"/>
      <c r="AC20" s="42"/>
      <c r="AD20" s="42"/>
    </row>
    <row r="21" spans="1:30" ht="15">
      <c r="A21" s="47">
        <f t="shared" si="0"/>
        <v>1915</v>
      </c>
      <c r="B21" s="109">
        <f>DetailsWTIDSeries!D52*(DetailsWTIDSeries!B$56/DetailsWTIDSeries!D$56)/100</f>
        <v>0.39671666666666661</v>
      </c>
      <c r="C21" s="48">
        <f>DetailsWTIDSeries!D52/100</f>
        <v>0.18309999999999998</v>
      </c>
      <c r="D21" s="48">
        <f>DetailsWTIDSeries!E52/100</f>
        <v>7.9000000000000001E-2</v>
      </c>
      <c r="E21" s="48">
        <f t="shared" si="1"/>
        <v>0.22531941675912329</v>
      </c>
      <c r="F21" s="49">
        <f>C21*F$25/C$25-0.005</f>
        <v>4.7724784090943682E-2</v>
      </c>
      <c r="J21" s="42"/>
      <c r="K21" s="42"/>
      <c r="L21" s="42"/>
      <c r="M21" s="42"/>
      <c r="N21" s="42"/>
      <c r="O21" s="42"/>
      <c r="P21" s="42"/>
      <c r="Q21" s="42"/>
      <c r="R21" s="42"/>
      <c r="S21" s="42"/>
      <c r="T21" s="42"/>
      <c r="U21" s="42"/>
      <c r="V21" s="42"/>
      <c r="W21" s="42"/>
      <c r="X21" s="42"/>
      <c r="Y21" s="42"/>
      <c r="Z21" s="42"/>
      <c r="AA21" s="42"/>
      <c r="AB21" s="42"/>
      <c r="AC21" s="42"/>
      <c r="AD21" s="42"/>
    </row>
    <row r="22" spans="1:30" ht="15">
      <c r="A22" s="47">
        <f t="shared" si="0"/>
        <v>1916</v>
      </c>
      <c r="B22" s="109">
        <f>DetailsWTIDSeries!D53*(DetailsWTIDSeries!B$56/DetailsWTIDSeries!D$56)/100</f>
        <v>0.44741666666666657</v>
      </c>
      <c r="C22" s="48">
        <f>DetailsWTIDSeries!D53/100</f>
        <v>0.20649999999999999</v>
      </c>
      <c r="D22" s="48">
        <f>DetailsWTIDSeries!E53/100</f>
        <v>9.3900000000000011E-2</v>
      </c>
      <c r="E22" s="48">
        <f t="shared" si="1"/>
        <v>0.25411501671632419</v>
      </c>
      <c r="F22" s="49">
        <f>C22*F$25/C$25-0.011</f>
        <v>4.8462959665646468E-2</v>
      </c>
      <c r="J22" s="42"/>
      <c r="K22" s="42"/>
      <c r="L22" s="42"/>
      <c r="M22" s="42"/>
      <c r="N22" s="42"/>
      <c r="O22" s="42"/>
      <c r="P22" s="42"/>
      <c r="Q22" s="42"/>
      <c r="R22" s="42"/>
      <c r="S22" s="42"/>
      <c r="T22" s="42"/>
      <c r="U22" s="42"/>
      <c r="V22" s="42"/>
      <c r="W22" s="42"/>
      <c r="X22" s="42"/>
      <c r="Y22" s="42"/>
      <c r="Z22" s="42"/>
      <c r="AA22" s="42"/>
      <c r="AB22" s="42"/>
      <c r="AC22" s="42"/>
      <c r="AD22" s="42"/>
    </row>
    <row r="23" spans="1:30" ht="15">
      <c r="A23" s="47">
        <f t="shared" si="0"/>
        <v>1917</v>
      </c>
      <c r="B23" s="109">
        <f>DetailsWTIDSeries!D54*(DetailsWTIDSeries!B$56/DetailsWTIDSeries!D$56)/100</f>
        <v>0.4352833333333333</v>
      </c>
      <c r="C23" s="48">
        <f>DetailsWTIDSeries!D54/100</f>
        <v>0.2009</v>
      </c>
      <c r="D23" s="48">
        <f>DetailsWTIDSeries!E54/100</f>
        <v>8.8900000000000007E-2</v>
      </c>
      <c r="E23" s="48">
        <f t="shared" si="1"/>
        <v>0.247223762025712</v>
      </c>
      <c r="F23" s="49">
        <f>C23*F$25/C$25-0.012</f>
        <v>4.5850404827256053E-2</v>
      </c>
      <c r="J23" s="42"/>
      <c r="K23" s="42"/>
      <c r="L23" s="42"/>
      <c r="M23" s="42"/>
      <c r="N23" s="42"/>
      <c r="O23" s="42"/>
      <c r="P23" s="42"/>
      <c r="Q23" s="42"/>
      <c r="R23" s="42"/>
      <c r="S23" s="42"/>
      <c r="T23" s="42"/>
      <c r="U23" s="42"/>
      <c r="V23" s="42"/>
      <c r="W23" s="42"/>
      <c r="X23" s="42"/>
      <c r="Y23" s="42"/>
      <c r="Z23" s="42"/>
      <c r="AA23" s="42"/>
      <c r="AB23" s="42"/>
      <c r="AC23" s="42"/>
      <c r="AD23" s="42"/>
    </row>
    <row r="24" spans="1:30" ht="15">
      <c r="A24" s="47">
        <f t="shared" si="0"/>
        <v>1918</v>
      </c>
      <c r="B24" s="109">
        <f>DetailsWTIDSeries!D55*(DetailsWTIDSeries!B$56/DetailsWTIDSeries!D$56)/100</f>
        <v>0.38891666666666663</v>
      </c>
      <c r="C24" s="48">
        <f>DetailsWTIDSeries!D55/100</f>
        <v>0.17949999999999999</v>
      </c>
      <c r="D24" s="48">
        <f>DetailsWTIDSeries!E55/100</f>
        <v>7.6700000000000004E-2</v>
      </c>
      <c r="E24" s="48">
        <f>E26</f>
        <v>0.22088932445801546</v>
      </c>
      <c r="F24" s="49">
        <f>C24*F$25/C$25-0.004</f>
        <v>4.7688141694835554E-2</v>
      </c>
      <c r="J24" s="42"/>
      <c r="K24" s="42"/>
      <c r="L24" s="42"/>
      <c r="M24" s="42"/>
      <c r="N24" s="42"/>
      <c r="O24" s="42"/>
      <c r="P24" s="42"/>
      <c r="Q24" s="42"/>
      <c r="R24" s="42"/>
      <c r="S24" s="42"/>
      <c r="T24" s="42"/>
      <c r="U24" s="42"/>
      <c r="V24" s="42"/>
      <c r="W24" s="42"/>
      <c r="X24" s="42"/>
      <c r="Y24" s="42"/>
      <c r="Z24" s="42"/>
      <c r="AA24" s="42"/>
      <c r="AB24" s="42"/>
      <c r="AC24" s="42"/>
      <c r="AD24" s="42"/>
    </row>
    <row r="25" spans="1:30" ht="15">
      <c r="A25" s="47">
        <f t="shared" si="0"/>
        <v>1919</v>
      </c>
      <c r="B25" s="109">
        <f>DetailsWTIDSeries!B56/100</f>
        <v>0.42249999999999999</v>
      </c>
      <c r="C25" s="48">
        <f>DetailsWTIDSeries!D56/100</f>
        <v>0.19500000000000001</v>
      </c>
      <c r="D25" s="48">
        <f>DetailsWTIDSeries!E56/100</f>
        <v>8.2599999999999993E-2</v>
      </c>
      <c r="E25" s="113">
        <v>0.21464864997456531</v>
      </c>
      <c r="F25" s="114">
        <v>5.615146312252331E-2</v>
      </c>
      <c r="J25" s="42"/>
      <c r="K25" s="42"/>
      <c r="L25" s="42"/>
      <c r="M25" s="42"/>
      <c r="N25" s="42"/>
      <c r="O25" s="42"/>
      <c r="P25" s="42"/>
      <c r="Q25" s="42"/>
      <c r="R25" s="42"/>
      <c r="S25" s="42"/>
      <c r="T25" s="42"/>
      <c r="U25" s="42"/>
      <c r="V25" s="42"/>
      <c r="W25" s="42"/>
      <c r="X25" s="42"/>
      <c r="Y25" s="42"/>
      <c r="Z25" s="42"/>
      <c r="AA25" s="42"/>
      <c r="AB25" s="42"/>
      <c r="AC25" s="42"/>
      <c r="AD25" s="42"/>
    </row>
    <row r="26" spans="1:30" ht="15">
      <c r="A26" s="47">
        <f t="shared" si="0"/>
        <v>1920</v>
      </c>
      <c r="B26" s="109">
        <f>DetailsWTIDSeries!B57/100</f>
        <v>0.39590000000000003</v>
      </c>
      <c r="C26" s="48">
        <f>DetailsWTIDSeries!D57/100</f>
        <v>0.17949999999999999</v>
      </c>
      <c r="D26" s="48">
        <f>DetailsWTIDSeries!E57/100</f>
        <v>7.6299999999999993E-2</v>
      </c>
      <c r="E26" s="113">
        <v>0.22088932445801546</v>
      </c>
      <c r="F26" s="114">
        <v>5.738194892005332E-2</v>
      </c>
      <c r="J26" s="42"/>
      <c r="K26" s="42"/>
      <c r="L26" s="42"/>
      <c r="M26" s="42"/>
      <c r="N26" s="42"/>
      <c r="O26" s="42"/>
      <c r="P26" s="42"/>
      <c r="Q26" s="42"/>
      <c r="R26" s="42"/>
      <c r="S26" s="42"/>
      <c r="T26" s="42"/>
      <c r="U26" s="42"/>
      <c r="V26" s="42"/>
      <c r="W26" s="42"/>
      <c r="X26" s="42"/>
      <c r="Y26" s="42"/>
      <c r="Z26" s="42"/>
      <c r="AA26" s="42"/>
      <c r="AB26" s="42"/>
      <c r="AC26" s="42"/>
      <c r="AD26" s="42"/>
    </row>
    <row r="27" spans="1:30" ht="15">
      <c r="A27" s="47">
        <f t="shared" si="0"/>
        <v>1921</v>
      </c>
      <c r="B27" s="109">
        <f>DetailsWTIDSeries!B58/100</f>
        <v>0.39700000000000002</v>
      </c>
      <c r="C27" s="48">
        <f>DetailsWTIDSeries!D58/100</f>
        <v>0.17319999999999999</v>
      </c>
      <c r="D27" s="48">
        <f>DetailsWTIDSeries!E58/100</f>
        <v>7.2300000000000003E-2</v>
      </c>
      <c r="E27" s="113">
        <v>0.2149069191008699</v>
      </c>
      <c r="F27" s="114">
        <v>5.227398897757201E-2</v>
      </c>
      <c r="J27" s="42"/>
      <c r="K27" s="42"/>
      <c r="L27" s="42"/>
      <c r="M27" s="42"/>
      <c r="N27" s="42"/>
      <c r="O27" s="42"/>
      <c r="P27" s="42"/>
      <c r="Q27" s="42"/>
      <c r="R27" s="42"/>
      <c r="S27" s="42"/>
      <c r="T27" s="42"/>
      <c r="U27" s="42"/>
      <c r="V27" s="42"/>
      <c r="W27" s="42"/>
      <c r="X27" s="42"/>
      <c r="Y27" s="42"/>
      <c r="Z27" s="42"/>
      <c r="AA27" s="42"/>
      <c r="AB27" s="42"/>
      <c r="AC27" s="42"/>
      <c r="AD27" s="42"/>
    </row>
    <row r="28" spans="1:30" ht="15">
      <c r="A28" s="47">
        <f t="shared" si="0"/>
        <v>1922</v>
      </c>
      <c r="B28" s="109">
        <f>DetailsWTIDSeries!B59/100</f>
        <v>0.41539999999999999</v>
      </c>
      <c r="C28" s="48">
        <f>DetailsWTIDSeries!D59/100</f>
        <v>0.1787</v>
      </c>
      <c r="D28" s="48">
        <f>DetailsWTIDSeries!E59/100</f>
        <v>7.2599999999999998E-2</v>
      </c>
      <c r="E28" s="113">
        <v>0.23466965376970642</v>
      </c>
      <c r="F28" s="114">
        <v>5.9108215169161663E-2</v>
      </c>
      <c r="J28" s="42"/>
      <c r="K28" s="42"/>
      <c r="L28" s="42"/>
      <c r="M28" s="42"/>
      <c r="N28" s="42"/>
      <c r="O28" s="42"/>
      <c r="P28" s="42"/>
      <c r="Q28" s="42"/>
      <c r="R28" s="42"/>
      <c r="S28" s="42"/>
      <c r="T28" s="42"/>
      <c r="U28" s="42"/>
      <c r="V28" s="42"/>
      <c r="W28" s="42"/>
      <c r="X28" s="42"/>
      <c r="Y28" s="42"/>
      <c r="Z28" s="42"/>
      <c r="AA28" s="42"/>
      <c r="AB28" s="42"/>
      <c r="AC28" s="42"/>
      <c r="AD28" s="42"/>
    </row>
    <row r="29" spans="1:30" ht="15">
      <c r="A29" s="47">
        <f t="shared" si="0"/>
        <v>1923</v>
      </c>
      <c r="B29" s="109">
        <f>DetailsWTIDSeries!B60/100</f>
        <v>0.43540000000000001</v>
      </c>
      <c r="C29" s="48">
        <f>DetailsWTIDSeries!D60/100</f>
        <v>0.18909999999999999</v>
      </c>
      <c r="D29" s="48">
        <f>DetailsWTIDSeries!E60/100</f>
        <v>7.6100000000000001E-2</v>
      </c>
      <c r="E29" s="113">
        <v>0.24502587478969037</v>
      </c>
      <c r="F29" s="114">
        <v>6.475772469757618E-2</v>
      </c>
      <c r="J29" s="42"/>
      <c r="K29" s="42"/>
      <c r="L29" s="42"/>
      <c r="M29" s="42"/>
      <c r="N29" s="42"/>
      <c r="O29" s="42"/>
      <c r="P29" s="42"/>
      <c r="Q29" s="42"/>
      <c r="R29" s="42"/>
      <c r="S29" s="42"/>
      <c r="T29" s="42"/>
      <c r="U29" s="42"/>
      <c r="V29" s="42"/>
      <c r="W29" s="42"/>
      <c r="X29" s="42"/>
      <c r="Y29" s="42"/>
      <c r="Z29" s="42"/>
      <c r="AA29" s="42"/>
      <c r="AB29" s="42"/>
      <c r="AC29" s="42"/>
      <c r="AD29" s="42"/>
    </row>
    <row r="30" spans="1:30" ht="15">
      <c r="A30" s="47">
        <f t="shared" si="0"/>
        <v>1924</v>
      </c>
      <c r="B30" s="109">
        <f>DetailsWTIDSeries!B61/100</f>
        <v>0.4214</v>
      </c>
      <c r="C30" s="48">
        <f>DetailsWTIDSeries!D61/100</f>
        <v>0.17960000000000001</v>
      </c>
      <c r="D30" s="48">
        <f>DetailsWTIDSeries!E61/100</f>
        <v>7.0499999999999993E-2</v>
      </c>
      <c r="E30" s="113">
        <v>0.24013862054598054</v>
      </c>
      <c r="F30" s="114">
        <v>6.1313199858694364E-2</v>
      </c>
      <c r="J30" s="42"/>
      <c r="K30" s="42"/>
      <c r="L30" s="42"/>
      <c r="M30" s="42"/>
      <c r="N30" s="42"/>
      <c r="O30" s="42"/>
      <c r="P30" s="42"/>
      <c r="Q30" s="42"/>
      <c r="R30" s="42"/>
      <c r="S30" s="42"/>
      <c r="T30" s="42"/>
      <c r="U30" s="42"/>
      <c r="V30" s="42"/>
      <c r="W30" s="42"/>
      <c r="X30" s="42"/>
      <c r="Y30" s="42"/>
      <c r="Z30" s="42"/>
      <c r="AA30" s="42"/>
      <c r="AB30" s="42"/>
      <c r="AC30" s="42"/>
      <c r="AD30" s="42"/>
    </row>
    <row r="31" spans="1:30" ht="15">
      <c r="A31" s="47">
        <f t="shared" si="0"/>
        <v>1925</v>
      </c>
      <c r="B31" s="109">
        <f>DetailsWTIDSeries!B62/100</f>
        <v>0.44069999999999998</v>
      </c>
      <c r="C31" s="48">
        <f>DetailsWTIDSeries!D62/100</f>
        <v>0.18160000000000001</v>
      </c>
      <c r="D31" s="48">
        <f>DetailsWTIDSeries!E62/100</f>
        <v>7.0699999999999999E-2</v>
      </c>
      <c r="E31" s="113">
        <v>0.25341905582222501</v>
      </c>
      <c r="F31" s="114">
        <v>6.8478525228788806E-2</v>
      </c>
      <c r="J31" s="42"/>
      <c r="K31" s="42"/>
      <c r="L31" s="42"/>
      <c r="M31" s="42"/>
      <c r="N31" s="42"/>
      <c r="O31" s="42"/>
      <c r="P31" s="42"/>
      <c r="Q31" s="42"/>
      <c r="R31" s="42"/>
      <c r="S31" s="42"/>
      <c r="T31" s="42"/>
      <c r="U31" s="42"/>
      <c r="V31" s="42"/>
      <c r="W31" s="42"/>
      <c r="X31" s="42"/>
      <c r="Y31" s="42"/>
      <c r="Z31" s="42"/>
      <c r="AA31" s="42"/>
      <c r="AB31" s="42"/>
      <c r="AC31" s="42"/>
      <c r="AD31" s="42"/>
    </row>
    <row r="32" spans="1:30" ht="15">
      <c r="A32" s="47">
        <f t="shared" si="0"/>
        <v>1926</v>
      </c>
      <c r="B32" s="109">
        <f>DetailsWTIDSeries!B63/100</f>
        <v>0.42060000000000003</v>
      </c>
      <c r="C32" s="48">
        <f>DetailsWTIDSeries!D63/100</f>
        <v>0.1782</v>
      </c>
      <c r="D32" s="48">
        <f>DetailsWTIDSeries!E63/100</f>
        <v>6.9800000000000001E-2</v>
      </c>
      <c r="E32" s="113">
        <v>0.24094039604396117</v>
      </c>
      <c r="F32" s="114">
        <v>6.7998868052389957E-2</v>
      </c>
      <c r="J32" s="42"/>
      <c r="K32" s="42"/>
      <c r="L32" s="42"/>
      <c r="M32" s="42"/>
      <c r="N32" s="42"/>
      <c r="O32" s="42"/>
      <c r="P32" s="42"/>
      <c r="Q32" s="42"/>
      <c r="R32" s="42"/>
      <c r="S32" s="42"/>
      <c r="T32" s="42"/>
      <c r="U32" s="42"/>
      <c r="V32" s="42"/>
      <c r="W32" s="42"/>
      <c r="X32" s="42"/>
      <c r="Y32" s="42"/>
      <c r="Z32" s="42"/>
      <c r="AA32" s="42"/>
      <c r="AB32" s="42"/>
      <c r="AC32" s="42"/>
      <c r="AD32" s="42"/>
    </row>
    <row r="33" spans="1:30" ht="15">
      <c r="A33" s="47">
        <f t="shared" si="0"/>
        <v>1927</v>
      </c>
      <c r="B33" s="109">
        <f>DetailsWTIDSeries!B64/100</f>
        <v>0.42950000000000005</v>
      </c>
      <c r="C33" s="48">
        <f>DetailsWTIDSeries!D64/100</f>
        <v>0.17449999999999999</v>
      </c>
      <c r="D33" s="48">
        <f>DetailsWTIDSeries!E64/100</f>
        <v>6.8699999999999997E-2</v>
      </c>
      <c r="E33" s="113">
        <v>0.26546135541419291</v>
      </c>
      <c r="F33" s="114">
        <v>7.3915457672393672E-2</v>
      </c>
      <c r="J33" s="42"/>
      <c r="K33" s="42"/>
      <c r="L33" s="42"/>
      <c r="M33" s="42"/>
      <c r="N33" s="42"/>
      <c r="O33" s="42"/>
      <c r="P33" s="42"/>
      <c r="Q33" s="42"/>
      <c r="R33" s="42"/>
      <c r="S33" s="42"/>
      <c r="T33" s="42"/>
      <c r="U33" s="42"/>
      <c r="V33" s="42"/>
      <c r="W33" s="42"/>
      <c r="X33" s="42"/>
      <c r="Y33" s="42"/>
      <c r="Z33" s="42"/>
      <c r="AA33" s="42"/>
      <c r="AB33" s="42"/>
      <c r="AC33" s="42"/>
      <c r="AD33" s="42"/>
    </row>
    <row r="34" spans="1:30" ht="15">
      <c r="A34" s="47">
        <f t="shared" si="0"/>
        <v>1928</v>
      </c>
      <c r="B34" s="109">
        <f>DetailsWTIDSeries!B65/100</f>
        <v>0.42749999999999999</v>
      </c>
      <c r="C34" s="48">
        <f>DetailsWTIDSeries!D65/100</f>
        <v>0.17269999999999999</v>
      </c>
      <c r="D34" s="48">
        <f>DetailsWTIDSeries!E65/100</f>
        <v>6.7699999999999996E-2</v>
      </c>
      <c r="E34" s="113">
        <v>0.26579440000612919</v>
      </c>
      <c r="F34" s="114">
        <v>7.3217679743738287E-2</v>
      </c>
      <c r="J34" s="42"/>
      <c r="K34" s="42"/>
      <c r="L34" s="42"/>
      <c r="M34" s="42"/>
      <c r="N34" s="42"/>
      <c r="O34" s="42"/>
      <c r="P34" s="42"/>
      <c r="Q34" s="42"/>
      <c r="R34" s="42"/>
      <c r="S34" s="42"/>
      <c r="T34" s="42"/>
      <c r="U34" s="42"/>
      <c r="V34" s="42"/>
      <c r="W34" s="42"/>
      <c r="X34" s="42"/>
      <c r="Y34" s="42"/>
      <c r="Z34" s="42"/>
      <c r="AA34" s="42"/>
      <c r="AB34" s="42"/>
      <c r="AC34" s="42"/>
      <c r="AD34" s="42"/>
    </row>
    <row r="35" spans="1:30" ht="15">
      <c r="A35" s="47">
        <f t="shared" si="0"/>
        <v>1929</v>
      </c>
      <c r="B35" s="109">
        <f>DetailsWTIDSeries!B66/100</f>
        <v>0.41590000000000005</v>
      </c>
      <c r="C35" s="48">
        <f>DetailsWTIDSeries!D66/100</f>
        <v>0.16149999999999998</v>
      </c>
      <c r="D35" s="48">
        <f>DetailsWTIDSeries!E66/100</f>
        <v>6.25E-2</v>
      </c>
      <c r="E35" s="113">
        <v>0.26458318104148654</v>
      </c>
      <c r="F35" s="114">
        <v>7.1086079531965773E-2</v>
      </c>
      <c r="J35" s="42"/>
      <c r="K35" s="42"/>
      <c r="L35" s="42"/>
      <c r="M35" s="42"/>
      <c r="N35" s="42"/>
      <c r="O35" s="42"/>
      <c r="P35" s="42"/>
      <c r="Q35" s="42"/>
      <c r="R35" s="42"/>
      <c r="S35" s="42"/>
      <c r="T35" s="42"/>
      <c r="U35" s="42"/>
      <c r="V35" s="42"/>
      <c r="W35" s="42"/>
      <c r="X35" s="42"/>
      <c r="Y35" s="42"/>
      <c r="Z35" s="42"/>
      <c r="AA35" s="42"/>
      <c r="AB35" s="42"/>
      <c r="AC35" s="42"/>
      <c r="AD35" s="42"/>
    </row>
    <row r="36" spans="1:30" ht="15">
      <c r="A36" s="47">
        <f>A35+1</f>
        <v>1930</v>
      </c>
      <c r="B36" s="109">
        <f>DetailsWTIDSeries!B67/100</f>
        <v>0.4108</v>
      </c>
      <c r="C36" s="48">
        <f>DetailsWTIDSeries!D67/100</f>
        <v>0.15310000000000001</v>
      </c>
      <c r="D36" s="48">
        <f>DetailsWTIDSeries!E67/100</f>
        <v>5.79E-2</v>
      </c>
      <c r="E36" s="113">
        <v>0.26787234181075253</v>
      </c>
      <c r="F36" s="114">
        <v>7.1090541513984015E-2</v>
      </c>
      <c r="J36" s="42"/>
      <c r="K36" s="42"/>
      <c r="L36" s="42"/>
      <c r="M36" s="42"/>
      <c r="N36" s="42"/>
      <c r="O36" s="42"/>
      <c r="P36" s="42"/>
      <c r="Q36" s="42"/>
      <c r="R36" s="42"/>
      <c r="S36" s="42"/>
      <c r="T36" s="42"/>
      <c r="U36" s="42"/>
      <c r="V36" s="42"/>
      <c r="W36" s="42"/>
      <c r="X36" s="42"/>
      <c r="Y36" s="42"/>
      <c r="Z36" s="42"/>
      <c r="AA36" s="42"/>
      <c r="AB36" s="42"/>
      <c r="AC36" s="42"/>
      <c r="AD36" s="42"/>
    </row>
    <row r="37" spans="1:30" ht="15">
      <c r="A37" s="47">
        <f t="shared" si="0"/>
        <v>1931</v>
      </c>
      <c r="B37" s="109">
        <f>DetailsWTIDSeries!B68/100</f>
        <v>0.41119999999999995</v>
      </c>
      <c r="C37" s="48">
        <f>DetailsWTIDSeries!D68/100</f>
        <v>0.14630000000000001</v>
      </c>
      <c r="D37" s="48">
        <f>DetailsWTIDSeries!E68/100</f>
        <v>5.3699999999999998E-2</v>
      </c>
      <c r="E37" s="113">
        <v>0.27174881792185696</v>
      </c>
      <c r="F37" s="114">
        <v>7.0208940070841386E-2</v>
      </c>
      <c r="J37" s="42"/>
      <c r="K37" s="42"/>
      <c r="L37" s="42"/>
      <c r="M37" s="42"/>
      <c r="N37" s="42"/>
      <c r="O37" s="42"/>
      <c r="P37" s="42"/>
      <c r="Q37" s="42"/>
      <c r="R37" s="42"/>
      <c r="S37" s="42"/>
      <c r="T37" s="42"/>
      <c r="U37" s="42"/>
      <c r="V37" s="42"/>
      <c r="W37" s="42"/>
      <c r="X37" s="42"/>
      <c r="Y37" s="42"/>
      <c r="Z37" s="42"/>
      <c r="AA37" s="42"/>
      <c r="AB37" s="42"/>
      <c r="AC37" s="42"/>
      <c r="AD37" s="42"/>
    </row>
    <row r="38" spans="1:30" ht="15">
      <c r="A38" s="47">
        <f t="shared" si="0"/>
        <v>1932</v>
      </c>
      <c r="B38" s="109">
        <f>DetailsWTIDSeries!B69/100</f>
        <v>0.43439999999999995</v>
      </c>
      <c r="C38" s="48">
        <f>DetailsWTIDSeries!D69/100</f>
        <v>0.14800000000000002</v>
      </c>
      <c r="D38" s="48">
        <f>DetailsWTIDSeries!E69/100</f>
        <v>5.2199999999999996E-2</v>
      </c>
      <c r="E38" s="113">
        <v>0.2813191738828022</v>
      </c>
      <c r="F38" s="114">
        <v>7.1070680041821432E-2</v>
      </c>
      <c r="J38" s="42"/>
      <c r="K38" s="42"/>
      <c r="L38" s="42"/>
      <c r="M38" s="42"/>
      <c r="N38" s="42"/>
      <c r="O38" s="42"/>
      <c r="P38" s="42"/>
      <c r="Q38" s="42"/>
      <c r="R38" s="42"/>
      <c r="S38" s="42"/>
      <c r="T38" s="42"/>
      <c r="U38" s="42"/>
      <c r="V38" s="42"/>
      <c r="W38" s="42"/>
      <c r="X38" s="42"/>
      <c r="Y38" s="42"/>
      <c r="Z38" s="42"/>
      <c r="AA38" s="42"/>
      <c r="AB38" s="42"/>
      <c r="AC38" s="42"/>
      <c r="AD38" s="42"/>
    </row>
    <row r="39" spans="1:30" ht="15">
      <c r="A39" s="47">
        <f t="shared" si="0"/>
        <v>1933</v>
      </c>
      <c r="B39" s="109">
        <f>DetailsWTIDSeries!B70/100</f>
        <v>0.44869999999999999</v>
      </c>
      <c r="C39" s="48">
        <f>DetailsWTIDSeries!D70/100</f>
        <v>0.14949999999999999</v>
      </c>
      <c r="D39" s="48">
        <f>DetailsWTIDSeries!E70/100</f>
        <v>5.2000000000000005E-2</v>
      </c>
      <c r="E39" s="113">
        <v>0.27369972369799639</v>
      </c>
      <c r="F39" s="114">
        <v>6.8208993224526601E-2</v>
      </c>
      <c r="J39" s="42"/>
      <c r="K39" s="42"/>
      <c r="L39" s="42"/>
      <c r="M39" s="42"/>
      <c r="N39" s="42"/>
      <c r="O39" s="42"/>
      <c r="P39" s="42"/>
      <c r="Q39" s="42"/>
      <c r="R39" s="42"/>
      <c r="S39" s="42"/>
      <c r="T39" s="42"/>
      <c r="U39" s="42"/>
      <c r="V39" s="42"/>
      <c r="W39" s="42"/>
      <c r="X39" s="42"/>
      <c r="Y39" s="42"/>
      <c r="Z39" s="42"/>
      <c r="AA39" s="42"/>
      <c r="AB39" s="42"/>
      <c r="AC39" s="42"/>
      <c r="AD39" s="42"/>
    </row>
    <row r="40" spans="1:30" ht="15">
      <c r="A40" s="47">
        <f t="shared" si="0"/>
        <v>1934</v>
      </c>
      <c r="B40" s="109">
        <f>DetailsWTIDSeries!B71/100</f>
        <v>0.46009999999999995</v>
      </c>
      <c r="C40" s="48">
        <f>DetailsWTIDSeries!D71/100</f>
        <v>0.15279999999999999</v>
      </c>
      <c r="D40" s="48">
        <f>DetailsWTIDSeries!E71/100</f>
        <v>5.3099999999999994E-2</v>
      </c>
      <c r="E40" s="113">
        <v>0.26835849991694366</v>
      </c>
      <c r="F40" s="114">
        <v>6.7108979680893827E-2</v>
      </c>
      <c r="J40" s="42"/>
      <c r="K40" s="42"/>
      <c r="L40" s="42"/>
      <c r="M40" s="42"/>
      <c r="N40" s="42"/>
      <c r="O40" s="42"/>
      <c r="P40" s="42"/>
      <c r="Q40" s="42"/>
      <c r="R40" s="42"/>
      <c r="S40" s="42"/>
      <c r="T40" s="42"/>
      <c r="U40" s="42"/>
      <c r="V40" s="42"/>
      <c r="W40" s="42"/>
      <c r="X40" s="42"/>
      <c r="Y40" s="42"/>
      <c r="Z40" s="42"/>
      <c r="AA40" s="42"/>
      <c r="AB40" s="42"/>
      <c r="AC40" s="42"/>
      <c r="AD40" s="42"/>
    </row>
    <row r="41" spans="1:30" ht="15">
      <c r="A41" s="47">
        <f t="shared" si="0"/>
        <v>1935</v>
      </c>
      <c r="B41" s="109">
        <f>DetailsWTIDSeries!B72/100</f>
        <v>0.46610000000000001</v>
      </c>
      <c r="C41" s="48">
        <f>DetailsWTIDSeries!D72/100</f>
        <v>0.154</v>
      </c>
      <c r="D41" s="48">
        <f>DetailsWTIDSeries!E72/100</f>
        <v>5.3099999999999994E-2</v>
      </c>
      <c r="E41" s="113">
        <v>0.26617588193076031</v>
      </c>
      <c r="F41" s="114">
        <v>6.7090409372641907E-2</v>
      </c>
      <c r="J41" s="42"/>
      <c r="K41" s="42"/>
      <c r="L41" s="42"/>
      <c r="M41" s="42"/>
      <c r="N41" s="42"/>
      <c r="O41" s="42"/>
      <c r="P41" s="42"/>
      <c r="Q41" s="42"/>
      <c r="R41" s="42"/>
      <c r="S41" s="42"/>
      <c r="T41" s="42"/>
      <c r="U41" s="42"/>
      <c r="V41" s="42"/>
      <c r="W41" s="42"/>
      <c r="X41" s="42"/>
      <c r="Y41" s="42"/>
      <c r="Z41" s="42"/>
      <c r="AA41" s="42"/>
      <c r="AB41" s="42"/>
      <c r="AC41" s="42"/>
      <c r="AD41" s="42"/>
    </row>
    <row r="42" spans="1:30" ht="15">
      <c r="A42" s="47">
        <f t="shared" si="0"/>
        <v>1936</v>
      </c>
      <c r="B42" s="109">
        <f>DetailsWTIDSeries!B73/100</f>
        <v>0.441</v>
      </c>
      <c r="C42" s="48">
        <f>DetailsWTIDSeries!D73/100</f>
        <v>0.1474</v>
      </c>
      <c r="D42" s="48">
        <f>DetailsWTIDSeries!E73/100</f>
        <v>5.1699999999999996E-2</v>
      </c>
      <c r="E42" s="113">
        <v>0.24145278829160777</v>
      </c>
      <c r="F42" s="114">
        <v>6.1073428152681498E-2</v>
      </c>
      <c r="J42" s="42"/>
      <c r="K42" s="42"/>
      <c r="L42" s="42"/>
      <c r="M42" s="42"/>
      <c r="N42" s="42"/>
      <c r="O42" s="42"/>
      <c r="P42" s="42"/>
      <c r="Q42" s="42"/>
      <c r="R42" s="42"/>
      <c r="S42" s="42"/>
      <c r="T42" s="42"/>
      <c r="U42" s="42"/>
      <c r="V42" s="42"/>
      <c r="W42" s="42"/>
      <c r="X42" s="42"/>
      <c r="Y42" s="42"/>
      <c r="Z42" s="42"/>
      <c r="AA42" s="42"/>
      <c r="AB42" s="42"/>
      <c r="AC42" s="42"/>
      <c r="AD42" s="42"/>
    </row>
    <row r="43" spans="1:30" ht="15">
      <c r="A43" s="47">
        <f t="shared" si="0"/>
        <v>1937</v>
      </c>
      <c r="B43" s="109">
        <f>DetailsWTIDSeries!B74/100</f>
        <v>0.42899999999999999</v>
      </c>
      <c r="C43" s="48">
        <f>DetailsWTIDSeries!D74/100</f>
        <v>0.14460000000000001</v>
      </c>
      <c r="D43" s="48">
        <f>DetailsWTIDSeries!E74/100</f>
        <v>5.2400000000000002E-2</v>
      </c>
      <c r="E43" s="113">
        <v>0.23683959832174309</v>
      </c>
      <c r="F43" s="114">
        <v>5.9302341602008014E-2</v>
      </c>
      <c r="J43" s="42"/>
      <c r="K43" s="42"/>
      <c r="L43" s="42"/>
      <c r="M43" s="42"/>
      <c r="N43" s="42"/>
      <c r="O43" s="42"/>
      <c r="P43" s="42"/>
      <c r="Q43" s="42"/>
      <c r="R43" s="42"/>
      <c r="S43" s="42"/>
      <c r="T43" s="42"/>
      <c r="U43" s="42"/>
      <c r="V43" s="42"/>
      <c r="W43" s="42"/>
      <c r="X43" s="42"/>
      <c r="Y43" s="42"/>
      <c r="Z43" s="42"/>
      <c r="AA43" s="42"/>
      <c r="AB43" s="42"/>
      <c r="AC43" s="42"/>
      <c r="AD43" s="42"/>
    </row>
    <row r="44" spans="1:30" ht="15">
      <c r="A44" s="47">
        <f t="shared" si="0"/>
        <v>1938</v>
      </c>
      <c r="B44" s="109">
        <f>DetailsWTIDSeries!B75/100</f>
        <v>0.42520000000000002</v>
      </c>
      <c r="C44" s="48">
        <f>DetailsWTIDSeries!D75/100</f>
        <v>0.14269999999999999</v>
      </c>
      <c r="D44" s="48">
        <f>DetailsWTIDSeries!E75/100</f>
        <v>5.0499999999999996E-2</v>
      </c>
      <c r="E44" s="113">
        <v>0.24503682591239323</v>
      </c>
      <c r="F44" s="114">
        <v>6.0359150910564797E-2</v>
      </c>
      <c r="J44" s="42"/>
      <c r="K44" s="42"/>
      <c r="L44" s="42"/>
      <c r="M44" s="42"/>
      <c r="N44" s="42"/>
      <c r="O44" s="42"/>
      <c r="P44" s="42"/>
      <c r="Q44" s="42"/>
      <c r="R44" s="42"/>
      <c r="S44" s="42"/>
      <c r="T44" s="42"/>
      <c r="U44" s="42"/>
      <c r="V44" s="42"/>
      <c r="W44" s="42"/>
      <c r="X44" s="42"/>
      <c r="Y44" s="42"/>
      <c r="Z44" s="42"/>
      <c r="AA44" s="42"/>
      <c r="AB44" s="42"/>
      <c r="AC44" s="42"/>
      <c r="AD44" s="42"/>
    </row>
    <row r="45" spans="1:30" ht="15">
      <c r="A45" s="47">
        <f t="shared" si="0"/>
        <v>1939</v>
      </c>
      <c r="B45" s="109">
        <f>DetailsWTIDSeries!B76/100</f>
        <v>0.38240000000000002</v>
      </c>
      <c r="C45" s="48">
        <f>DetailsWTIDSeries!D76/100</f>
        <v>0.13300000000000001</v>
      </c>
      <c r="D45" s="48">
        <f>DetailsWTIDSeries!E76/100</f>
        <v>4.99E-2</v>
      </c>
      <c r="E45" s="113">
        <f>0.01+B45*E$44/B$44</f>
        <v>0.23037178322883153</v>
      </c>
      <c r="F45" s="114">
        <f>E45*F$44/E$44</f>
        <v>5.6746757054453367E-2</v>
      </c>
      <c r="J45" s="42"/>
      <c r="K45" s="42"/>
      <c r="L45" s="42"/>
      <c r="M45" s="42"/>
      <c r="N45" s="42"/>
      <c r="O45" s="42"/>
      <c r="P45" s="42"/>
      <c r="Q45" s="42"/>
      <c r="R45" s="42"/>
      <c r="S45" s="42"/>
      <c r="T45" s="42"/>
      <c r="U45" s="42"/>
      <c r="V45" s="42"/>
      <c r="W45" s="42"/>
      <c r="X45" s="42"/>
      <c r="Y45" s="42"/>
      <c r="Z45" s="42"/>
      <c r="AA45" s="42"/>
      <c r="AB45" s="42"/>
      <c r="AC45" s="42"/>
      <c r="AD45" s="42"/>
    </row>
    <row r="46" spans="1:30" ht="15">
      <c r="A46" s="47">
        <f t="shared" si="0"/>
        <v>1940</v>
      </c>
      <c r="B46" s="109">
        <f>DetailsWTIDSeries!B77/100</f>
        <v>0.3911</v>
      </c>
      <c r="C46" s="48">
        <f>DetailsWTIDSeries!D77/100</f>
        <v>0.13350000000000001</v>
      </c>
      <c r="D46" s="48">
        <f>DetailsWTIDSeries!E77/100</f>
        <v>4.9000000000000002E-2</v>
      </c>
      <c r="E46" s="113">
        <f>B46*E$44/B$44</f>
        <v>0.22538547181170507</v>
      </c>
      <c r="F46" s="114">
        <f>E46*F$44/E$44-0.002</f>
        <v>5.3518494640456001E-2</v>
      </c>
      <c r="J46" s="42"/>
      <c r="K46" s="42"/>
      <c r="L46" s="42"/>
      <c r="M46" s="42"/>
      <c r="N46" s="42"/>
      <c r="O46" s="42"/>
      <c r="P46" s="42"/>
      <c r="Q46" s="42"/>
      <c r="R46" s="42"/>
      <c r="S46" s="42"/>
      <c r="T46" s="42"/>
      <c r="U46" s="42"/>
      <c r="V46" s="42"/>
      <c r="W46" s="42"/>
      <c r="X46" s="42"/>
      <c r="Y46" s="42"/>
      <c r="Z46" s="42"/>
      <c r="AA46" s="42"/>
      <c r="AB46" s="42"/>
      <c r="AC46" s="42"/>
      <c r="AD46" s="42"/>
    </row>
    <row r="47" spans="1:30" ht="15">
      <c r="A47" s="47">
        <f t="shared" si="0"/>
        <v>1941</v>
      </c>
      <c r="B47" s="109">
        <f>DetailsWTIDSeries!B78/100</f>
        <v>0.38700000000000001</v>
      </c>
      <c r="C47" s="48">
        <f>DetailsWTIDSeries!D78/100</f>
        <v>0.1288</v>
      </c>
      <c r="D47" s="48">
        <f>DetailsWTIDSeries!E78/100</f>
        <v>4.2699999999999995E-2</v>
      </c>
      <c r="E47" s="113">
        <f>B47*E$44/B$44</f>
        <v>0.22302269903127042</v>
      </c>
      <c r="F47" s="114">
        <f>E47*F$44/E$44-0.004</f>
        <v>5.0936480250208319E-2</v>
      </c>
      <c r="J47" s="42"/>
      <c r="K47" s="42"/>
      <c r="L47" s="42"/>
      <c r="M47" s="42"/>
      <c r="N47" s="42"/>
      <c r="O47" s="42"/>
      <c r="P47" s="42"/>
      <c r="Q47" s="42"/>
      <c r="R47" s="42"/>
      <c r="S47" s="42"/>
      <c r="T47" s="42"/>
      <c r="U47" s="42"/>
      <c r="V47" s="42"/>
      <c r="W47" s="42"/>
      <c r="X47" s="42"/>
      <c r="Y47" s="42"/>
      <c r="Z47" s="42"/>
      <c r="AA47" s="42"/>
      <c r="AB47" s="42"/>
      <c r="AC47" s="42"/>
      <c r="AD47" s="42"/>
    </row>
    <row r="48" spans="1:30" ht="15">
      <c r="A48" s="47">
        <f t="shared" si="0"/>
        <v>1942</v>
      </c>
      <c r="B48" s="109">
        <f>DetailsWTIDSeries!B79/100</f>
        <v>0.35039999999999999</v>
      </c>
      <c r="C48" s="48">
        <f>DetailsWTIDSeries!D79/100</f>
        <v>0.1153</v>
      </c>
      <c r="D48" s="48">
        <f>DetailsWTIDSeries!E79/100</f>
        <v>3.6400000000000002E-2</v>
      </c>
      <c r="E48" s="113">
        <f>0.02+B48*E$44/B$44</f>
        <v>0.22193062982056108</v>
      </c>
      <c r="F48" s="114">
        <f>E48*F$44/E$44-0.006</f>
        <v>4.8667474275091938E-2</v>
      </c>
      <c r="J48" s="42"/>
      <c r="K48" s="42"/>
      <c r="L48" s="42"/>
      <c r="M48" s="42"/>
      <c r="N48" s="42"/>
      <c r="O48" s="42"/>
      <c r="P48" s="42"/>
      <c r="Q48" s="42"/>
      <c r="R48" s="42"/>
      <c r="S48" s="42"/>
      <c r="T48" s="42"/>
      <c r="U48" s="42"/>
      <c r="V48" s="42"/>
      <c r="W48" s="42"/>
      <c r="X48" s="42"/>
      <c r="Y48" s="42"/>
      <c r="Z48" s="42"/>
      <c r="AA48" s="42"/>
      <c r="AB48" s="42"/>
      <c r="AC48" s="42"/>
      <c r="AD48" s="42"/>
    </row>
    <row r="49" spans="1:30" ht="15">
      <c r="A49" s="47">
        <f t="shared" si="0"/>
        <v>1943</v>
      </c>
      <c r="B49" s="109">
        <f>DetailsWTIDSeries!B80/100</f>
        <v>0.3226</v>
      </c>
      <c r="C49" s="48">
        <f>DetailsWTIDSeries!D80/100</f>
        <v>0.1013</v>
      </c>
      <c r="D49" s="48">
        <f>DetailsWTIDSeries!E80/100</f>
        <v>3.0099999999999998E-2</v>
      </c>
      <c r="E49" s="113">
        <f>0.04+B49*E$44/B$44</f>
        <v>0.22590987779712618</v>
      </c>
      <c r="F49" s="114">
        <f>E49*F$44/E$44-0.009</f>
        <v>4.6647669918068166E-2</v>
      </c>
      <c r="J49" s="42"/>
      <c r="K49" s="42"/>
      <c r="L49" s="42"/>
      <c r="M49" s="42"/>
      <c r="N49" s="42"/>
      <c r="O49" s="42"/>
      <c r="P49" s="42"/>
      <c r="Q49" s="42"/>
      <c r="R49" s="42"/>
      <c r="S49" s="42"/>
      <c r="T49" s="42"/>
      <c r="U49" s="42"/>
      <c r="V49" s="42"/>
      <c r="W49" s="42"/>
      <c r="X49" s="42"/>
      <c r="Y49" s="42"/>
      <c r="Z49" s="42"/>
      <c r="AA49" s="42"/>
      <c r="AB49" s="42"/>
      <c r="AC49" s="42"/>
      <c r="AD49" s="42"/>
    </row>
    <row r="50" spans="1:30" ht="15">
      <c r="A50" s="47">
        <f t="shared" si="0"/>
        <v>1944</v>
      </c>
      <c r="B50" s="109">
        <f>DetailsWTIDSeries!B81/100</f>
        <v>0.29420000000000002</v>
      </c>
      <c r="C50" s="48">
        <f>DetailsWTIDSeries!D81/100</f>
        <v>8.3699999999999997E-2</v>
      </c>
      <c r="D50" s="48">
        <f>DetailsWTIDSeries!E81/100</f>
        <v>2.3199999999999998E-2</v>
      </c>
      <c r="E50" s="113">
        <f>0.06+B50*E$44/B$44</f>
        <v>0.22954335414728622</v>
      </c>
      <c r="F50" s="114">
        <f>E50*F$44/E$44-0.005</f>
        <v>5.1542692723447178E-2</v>
      </c>
      <c r="J50" s="42"/>
      <c r="K50" s="42"/>
      <c r="L50" s="42"/>
      <c r="M50" s="42"/>
      <c r="N50" s="42"/>
      <c r="O50" s="42"/>
      <c r="P50" s="42"/>
      <c r="Q50" s="42"/>
      <c r="R50" s="42"/>
      <c r="S50" s="42"/>
      <c r="T50" s="42"/>
      <c r="U50" s="42"/>
      <c r="V50" s="42"/>
      <c r="W50" s="42"/>
      <c r="X50" s="42"/>
      <c r="Y50" s="42"/>
      <c r="Z50" s="42"/>
      <c r="AA50" s="42"/>
      <c r="AB50" s="42"/>
      <c r="AC50" s="42"/>
      <c r="AD50" s="42"/>
    </row>
    <row r="51" spans="1:30" ht="15">
      <c r="A51" s="47">
        <f t="shared" si="0"/>
        <v>1945</v>
      </c>
      <c r="B51" s="109">
        <f>DetailsWTIDSeries!B82/100</f>
        <v>0.29699999999999999</v>
      </c>
      <c r="C51" s="48">
        <f>DetailsWTIDSeries!D82/100</f>
        <v>7.5399999999999995E-2</v>
      </c>
      <c r="D51" s="48">
        <f>DetailsWTIDSeries!E82/100</f>
        <v>1.9599999999999999E-2</v>
      </c>
      <c r="E51" s="113">
        <f>0.07+B51*E$44/B$44</f>
        <v>0.24115695507050983</v>
      </c>
      <c r="F51" s="114">
        <f>E51*F$44/E$44</f>
        <v>5.9403434524724623E-2</v>
      </c>
      <c r="J51" s="42"/>
      <c r="K51" s="42"/>
      <c r="L51" s="42"/>
      <c r="M51" s="42"/>
      <c r="N51" s="42"/>
      <c r="O51" s="42"/>
      <c r="P51" s="42"/>
      <c r="Q51" s="42"/>
      <c r="R51" s="42"/>
      <c r="S51" s="42"/>
      <c r="T51" s="42"/>
      <c r="U51" s="42"/>
      <c r="V51" s="42"/>
      <c r="W51" s="42"/>
      <c r="X51" s="42"/>
      <c r="Y51" s="42"/>
      <c r="Z51" s="42"/>
      <c r="AA51" s="42"/>
      <c r="AB51" s="42"/>
      <c r="AC51" s="42"/>
      <c r="AD51" s="42"/>
    </row>
    <row r="52" spans="1:30" ht="15">
      <c r="A52" s="47">
        <f t="shared" si="0"/>
        <v>1946</v>
      </c>
      <c r="B52" s="109">
        <f>DetailsWTIDSeries!B83/100</f>
        <v>0.32869999999999999</v>
      </c>
      <c r="C52" s="48">
        <f>DetailsWTIDSeries!D83/100</f>
        <v>9.2200000000000004E-2</v>
      </c>
      <c r="D52" s="48">
        <f>DetailsWTIDSeries!E83/100</f>
        <v>2.6099999999999998E-2</v>
      </c>
      <c r="E52" s="113">
        <v>0.26941143255511002</v>
      </c>
      <c r="F52" s="114">
        <v>6.5731856679198439E-2</v>
      </c>
      <c r="J52" s="42"/>
      <c r="K52" s="42"/>
      <c r="L52" s="42"/>
      <c r="M52" s="42"/>
      <c r="N52" s="42"/>
      <c r="O52" s="42"/>
      <c r="P52" s="42"/>
      <c r="Q52" s="42"/>
      <c r="R52" s="42"/>
      <c r="S52" s="42"/>
      <c r="T52" s="42"/>
      <c r="U52" s="42"/>
      <c r="V52" s="42"/>
      <c r="W52" s="42"/>
      <c r="X52" s="42"/>
      <c r="Y52" s="42"/>
      <c r="Z52" s="42"/>
      <c r="AA52" s="42"/>
      <c r="AB52" s="42"/>
      <c r="AC52" s="42"/>
      <c r="AD52" s="42"/>
    </row>
    <row r="53" spans="1:30" ht="15">
      <c r="A53" s="47">
        <f t="shared" si="0"/>
        <v>1947</v>
      </c>
      <c r="B53" s="109">
        <f>DetailsWTIDSeries!B84/100</f>
        <v>0.33200000000000002</v>
      </c>
      <c r="C53" s="48">
        <f>DetailsWTIDSeries!D84/100</f>
        <v>9.2200000000000004E-2</v>
      </c>
      <c r="D53" s="48">
        <f>DetailsWTIDSeries!E84/100</f>
        <v>2.5899999999999999E-2</v>
      </c>
      <c r="E53" s="113">
        <f>(E52+E55)/2</f>
        <v>0.25686020589682357</v>
      </c>
      <c r="F53" s="114">
        <f>(F52+F55)/2</f>
        <v>6.8280875338387476E-2</v>
      </c>
      <c r="J53" s="42"/>
      <c r="K53" s="42"/>
      <c r="L53" s="42"/>
      <c r="M53" s="42"/>
      <c r="N53" s="42"/>
      <c r="O53" s="42"/>
      <c r="P53" s="42"/>
      <c r="Q53" s="42"/>
      <c r="R53" s="42"/>
      <c r="S53" s="42"/>
      <c r="T53" s="42"/>
      <c r="U53" s="42"/>
      <c r="V53" s="42"/>
      <c r="W53" s="42"/>
      <c r="X53" s="42"/>
      <c r="Y53" s="42"/>
      <c r="Z53" s="42"/>
      <c r="AA53" s="42"/>
      <c r="AB53" s="42"/>
      <c r="AC53" s="42"/>
      <c r="AD53" s="42"/>
    </row>
    <row r="54" spans="1:30" ht="15">
      <c r="A54" s="47">
        <f t="shared" si="0"/>
        <v>1948</v>
      </c>
      <c r="B54" s="109">
        <f>DetailsWTIDSeries!B85/100</f>
        <v>0.32350000000000001</v>
      </c>
      <c r="C54" s="48">
        <f>DetailsWTIDSeries!D85/100</f>
        <v>8.7499999999999994E-2</v>
      </c>
      <c r="D54" s="48">
        <f>DetailsWTIDSeries!E85/100</f>
        <v>2.4300000000000002E-2</v>
      </c>
      <c r="E54" s="113">
        <f>(E53+E56)/2</f>
        <v>0.26332640092245169</v>
      </c>
      <c r="F54" s="114">
        <f>(F53+F56)/2</f>
        <v>6.910325844925605E-2</v>
      </c>
      <c r="J54" s="42"/>
      <c r="K54" s="42"/>
      <c r="L54" s="42"/>
      <c r="M54" s="42"/>
      <c r="N54" s="42"/>
      <c r="O54" s="42"/>
      <c r="P54" s="42"/>
      <c r="Q54" s="42"/>
      <c r="R54" s="42"/>
      <c r="S54" s="42"/>
      <c r="T54" s="42"/>
      <c r="U54" s="42"/>
      <c r="V54" s="42"/>
      <c r="W54" s="42"/>
      <c r="X54" s="42"/>
      <c r="Y54" s="42"/>
      <c r="Z54" s="42"/>
      <c r="AA54" s="42"/>
      <c r="AB54" s="42"/>
      <c r="AC54" s="42"/>
      <c r="AD54" s="42"/>
    </row>
    <row r="55" spans="1:30" ht="15">
      <c r="A55" s="47">
        <f t="shared" si="0"/>
        <v>1949</v>
      </c>
      <c r="B55" s="109">
        <f>DetailsWTIDSeries!B86/100</f>
        <v>0.32200000000000001</v>
      </c>
      <c r="C55" s="48">
        <f>DetailsWTIDSeries!D86/100</f>
        <v>9.01E-2</v>
      </c>
      <c r="D55" s="48">
        <f>DetailsWTIDSeries!E86/100</f>
        <v>2.6099999999999998E-2</v>
      </c>
      <c r="E55" s="113">
        <v>0.24430897923853706</v>
      </c>
      <c r="F55" s="114">
        <v>7.0829893997576499E-2</v>
      </c>
      <c r="J55" s="42"/>
      <c r="K55" s="42"/>
      <c r="L55" s="42"/>
      <c r="M55" s="42"/>
      <c r="N55" s="42"/>
      <c r="O55" s="42"/>
      <c r="P55" s="42"/>
      <c r="Q55" s="42"/>
      <c r="R55" s="42"/>
      <c r="S55" s="42"/>
      <c r="T55" s="42"/>
      <c r="U55" s="42"/>
      <c r="V55" s="42"/>
      <c r="W55" s="42"/>
      <c r="X55" s="42"/>
      <c r="Y55" s="42"/>
      <c r="Z55" s="42"/>
      <c r="AA55" s="42"/>
      <c r="AB55" s="42"/>
      <c r="AC55" s="42"/>
      <c r="AD55" s="42"/>
    </row>
    <row r="56" spans="1:30" ht="15">
      <c r="A56" s="47">
        <f t="shared" si="0"/>
        <v>1950</v>
      </c>
      <c r="B56" s="109">
        <f>DetailsWTIDSeries!B87/100</f>
        <v>0.31969999999999998</v>
      </c>
      <c r="C56" s="48">
        <f>DetailsWTIDSeries!D87/100</f>
        <v>8.9800000000000005E-2</v>
      </c>
      <c r="D56" s="48">
        <f>DetailsWTIDSeries!E87/100</f>
        <v>2.6000000000000002E-2</v>
      </c>
      <c r="E56" s="113">
        <v>0.26979259594807981</v>
      </c>
      <c r="F56" s="114">
        <v>6.992564156012461E-2</v>
      </c>
      <c r="J56" s="42"/>
      <c r="K56" s="42"/>
      <c r="L56" s="42"/>
      <c r="M56" s="42"/>
      <c r="N56" s="42"/>
      <c r="O56" s="42"/>
      <c r="P56" s="42"/>
      <c r="Q56" s="42"/>
      <c r="R56" s="42"/>
      <c r="S56" s="42"/>
      <c r="T56" s="42"/>
      <c r="U56" s="42"/>
      <c r="V56" s="42"/>
      <c r="W56" s="42"/>
      <c r="X56" s="42"/>
      <c r="Y56" s="42"/>
      <c r="Z56" s="42"/>
      <c r="AA56" s="42"/>
      <c r="AB56" s="42"/>
      <c r="AC56" s="42"/>
      <c r="AD56" s="42"/>
    </row>
    <row r="57" spans="1:30" ht="15">
      <c r="A57" s="47">
        <f t="shared" si="0"/>
        <v>1951</v>
      </c>
      <c r="B57" s="109">
        <f>DetailsWTIDSeries!B88/100</f>
        <v>0.32929999999999998</v>
      </c>
      <c r="C57" s="48">
        <f>DetailsWTIDSeries!D88/100</f>
        <v>0.09</v>
      </c>
      <c r="D57" s="48">
        <f>DetailsWTIDSeries!E88/100</f>
        <v>2.5499999999999998E-2</v>
      </c>
      <c r="E57" s="113">
        <v>0.26824901325476302</v>
      </c>
      <c r="F57" s="114">
        <v>6.8955976658126875E-2</v>
      </c>
      <c r="J57" s="42"/>
      <c r="K57" s="42"/>
      <c r="L57" s="42"/>
      <c r="M57" s="42"/>
      <c r="N57" s="42"/>
      <c r="O57" s="42"/>
      <c r="P57" s="42"/>
      <c r="Q57" s="42"/>
      <c r="R57" s="42"/>
      <c r="S57" s="42"/>
      <c r="T57" s="42"/>
      <c r="U57" s="42"/>
      <c r="V57" s="42"/>
      <c r="W57" s="42"/>
      <c r="X57" s="42"/>
      <c r="Y57" s="42"/>
      <c r="Z57" s="42"/>
      <c r="AA57" s="42"/>
      <c r="AB57" s="42"/>
      <c r="AC57" s="42"/>
      <c r="AD57" s="42"/>
    </row>
    <row r="58" spans="1:30" ht="15">
      <c r="A58" s="47">
        <f t="shared" si="0"/>
        <v>1952</v>
      </c>
      <c r="B58" s="109">
        <f>DetailsWTIDSeries!B89/100</f>
        <v>0.33189999999999997</v>
      </c>
      <c r="C58" s="48">
        <f>DetailsWTIDSeries!D89/100</f>
        <v>9.1600000000000001E-2</v>
      </c>
      <c r="D58" s="48">
        <f>DetailsWTIDSeries!E89/100</f>
        <v>2.53E-2</v>
      </c>
      <c r="E58" s="113">
        <v>0.26688144679963238</v>
      </c>
      <c r="F58" s="114">
        <v>7.0338284168112677E-2</v>
      </c>
      <c r="J58" s="42"/>
      <c r="K58" s="42"/>
      <c r="L58" s="42"/>
      <c r="M58" s="42"/>
      <c r="N58" s="42"/>
      <c r="O58" s="42"/>
      <c r="P58" s="42"/>
      <c r="Q58" s="42"/>
      <c r="R58" s="42"/>
      <c r="S58" s="42"/>
      <c r="T58" s="42"/>
      <c r="U58" s="42"/>
      <c r="V58" s="42"/>
      <c r="W58" s="42"/>
      <c r="X58" s="42"/>
      <c r="Y58" s="42"/>
      <c r="Z58" s="42"/>
      <c r="AA58" s="42"/>
      <c r="AB58" s="42"/>
      <c r="AC58" s="42"/>
      <c r="AD58" s="42"/>
    </row>
    <row r="59" spans="1:30" ht="15">
      <c r="A59" s="47">
        <f t="shared" si="0"/>
        <v>1953</v>
      </c>
      <c r="B59" s="109">
        <f>DetailsWTIDSeries!B90/100</f>
        <v>0.32890000000000003</v>
      </c>
      <c r="C59" s="48">
        <f>DetailsWTIDSeries!D90/100</f>
        <v>0.09</v>
      </c>
      <c r="D59" s="48">
        <f>DetailsWTIDSeries!E90/100</f>
        <v>2.4799999999999999E-2</v>
      </c>
      <c r="E59" s="113">
        <v>0.24877891435876809</v>
      </c>
      <c r="F59" s="114">
        <v>6.712431198518426E-2</v>
      </c>
      <c r="J59" s="42"/>
      <c r="K59" s="42"/>
      <c r="L59" s="42"/>
      <c r="M59" s="42"/>
      <c r="N59" s="42"/>
      <c r="O59" s="42"/>
      <c r="P59" s="42"/>
      <c r="Q59" s="42"/>
      <c r="R59" s="42"/>
      <c r="S59" s="42"/>
      <c r="T59" s="42"/>
      <c r="U59" s="42"/>
      <c r="V59" s="42"/>
      <c r="W59" s="42"/>
      <c r="X59" s="42"/>
      <c r="Y59" s="42"/>
      <c r="Z59" s="42"/>
      <c r="AA59" s="42"/>
      <c r="AB59" s="42"/>
      <c r="AC59" s="42"/>
      <c r="AD59" s="42"/>
    </row>
    <row r="60" spans="1:30" ht="15">
      <c r="A60" s="47">
        <f t="shared" si="0"/>
        <v>1954</v>
      </c>
      <c r="B60" s="109">
        <f>DetailsWTIDSeries!B91/100</f>
        <v>0.33529999999999999</v>
      </c>
      <c r="C60" s="48">
        <f>DetailsWTIDSeries!D91/100</f>
        <v>9.1400000000000009E-2</v>
      </c>
      <c r="D60" s="48">
        <f>DetailsWTIDSeries!E91/100</f>
        <v>2.4500000000000001E-2</v>
      </c>
      <c r="E60" s="113">
        <v>0.25486636484624331</v>
      </c>
      <c r="F60" s="114">
        <v>7.0658470060100009E-2</v>
      </c>
      <c r="J60" s="42"/>
      <c r="K60" s="42"/>
      <c r="L60" s="42"/>
      <c r="M60" s="42"/>
      <c r="N60" s="42"/>
      <c r="O60" s="42"/>
      <c r="P60" s="42"/>
      <c r="Q60" s="42"/>
      <c r="R60" s="42"/>
      <c r="S60" s="42"/>
      <c r="T60" s="42"/>
      <c r="U60" s="42"/>
      <c r="V60" s="42"/>
      <c r="W60" s="42"/>
      <c r="X60" s="42"/>
      <c r="Y60" s="42"/>
      <c r="Z60" s="42"/>
      <c r="AA60" s="42"/>
      <c r="AB60" s="42"/>
      <c r="AC60" s="42"/>
      <c r="AD60" s="42"/>
    </row>
    <row r="61" spans="1:30" ht="15">
      <c r="A61" s="47">
        <f t="shared" si="0"/>
        <v>1955</v>
      </c>
      <c r="B61" s="109">
        <f>DetailsWTIDSeries!B92/100</f>
        <v>0.34420000000000001</v>
      </c>
      <c r="C61" s="48">
        <f>DetailsWTIDSeries!D92/100</f>
        <v>9.3299999999999994E-2</v>
      </c>
      <c r="D61" s="48">
        <f>DetailsWTIDSeries!E92/100</f>
        <v>2.4799999999999999E-2</v>
      </c>
      <c r="E61" s="113">
        <v>0.25744179486087559</v>
      </c>
      <c r="F61" s="114">
        <v>7.2884429633281372E-2</v>
      </c>
      <c r="J61" s="42"/>
      <c r="K61" s="42"/>
      <c r="L61" s="42"/>
      <c r="M61" s="42"/>
      <c r="N61" s="42"/>
      <c r="O61" s="42"/>
      <c r="P61" s="42"/>
      <c r="Q61" s="42"/>
      <c r="R61" s="42"/>
      <c r="S61" s="42"/>
      <c r="T61" s="42"/>
      <c r="U61" s="42"/>
      <c r="V61" s="42"/>
      <c r="W61" s="42"/>
      <c r="X61" s="42"/>
      <c r="Y61" s="42"/>
      <c r="Z61" s="42"/>
      <c r="AA61" s="42"/>
      <c r="AB61" s="42"/>
      <c r="AC61" s="42"/>
      <c r="AD61" s="42"/>
    </row>
    <row r="62" spans="1:30" ht="15">
      <c r="A62" s="47">
        <f t="shared" si="0"/>
        <v>1956</v>
      </c>
      <c r="B62" s="109">
        <f>DetailsWTIDSeries!B93/100</f>
        <v>0.34360000000000002</v>
      </c>
      <c r="C62" s="48">
        <f>DetailsWTIDSeries!D93/100</f>
        <v>9.3699999999999992E-2</v>
      </c>
      <c r="D62" s="48">
        <f>DetailsWTIDSeries!E93/100</f>
        <v>2.46E-2</v>
      </c>
      <c r="E62" s="113">
        <v>0.25396130184821497</v>
      </c>
      <c r="F62" s="114">
        <v>7.1889115072464274E-2</v>
      </c>
      <c r="J62" s="42"/>
      <c r="K62" s="42"/>
      <c r="L62" s="42"/>
      <c r="M62" s="42"/>
      <c r="N62" s="42"/>
      <c r="O62" s="42"/>
      <c r="P62" s="42"/>
      <c r="Q62" s="42"/>
      <c r="R62" s="42"/>
      <c r="S62" s="42"/>
      <c r="T62" s="42"/>
      <c r="U62" s="42"/>
      <c r="V62" s="42"/>
      <c r="W62" s="42"/>
      <c r="X62" s="42"/>
      <c r="Y62" s="42"/>
      <c r="Z62" s="42"/>
      <c r="AA62" s="42"/>
      <c r="AB62" s="42"/>
      <c r="AC62" s="42"/>
      <c r="AD62" s="42"/>
    </row>
    <row r="63" spans="1:30" ht="15">
      <c r="A63" s="47">
        <f t="shared" si="0"/>
        <v>1957</v>
      </c>
      <c r="B63" s="109">
        <f>DetailsWTIDSeries!B94/100</f>
        <v>0.34740000000000004</v>
      </c>
      <c r="C63" s="48">
        <f>DetailsWTIDSeries!D94/100</f>
        <v>9.3699999999999992E-2</v>
      </c>
      <c r="D63" s="48">
        <f>DetailsWTIDSeries!E94/100</f>
        <v>2.4399999999999998E-2</v>
      </c>
      <c r="E63" s="113">
        <v>0.26019438610117679</v>
      </c>
      <c r="F63" s="114">
        <v>7.6520380706424793E-2</v>
      </c>
      <c r="J63" s="42"/>
      <c r="K63" s="42"/>
      <c r="L63" s="42"/>
      <c r="M63" s="42"/>
      <c r="N63" s="42"/>
      <c r="O63" s="42"/>
      <c r="P63" s="42"/>
      <c r="Q63" s="42"/>
      <c r="R63" s="42"/>
      <c r="S63" s="42"/>
      <c r="T63" s="42"/>
      <c r="U63" s="42"/>
      <c r="V63" s="42"/>
      <c r="W63" s="42"/>
      <c r="X63" s="42"/>
      <c r="Y63" s="42"/>
      <c r="Z63" s="42"/>
      <c r="AA63" s="42"/>
      <c r="AB63" s="42"/>
      <c r="AC63" s="42"/>
      <c r="AD63" s="42"/>
    </row>
    <row r="64" spans="1:30" ht="15">
      <c r="A64" s="47">
        <f t="shared" si="0"/>
        <v>1958</v>
      </c>
      <c r="B64" s="109">
        <f>DetailsWTIDSeries!B95/100</f>
        <v>0.34049999999999997</v>
      </c>
      <c r="C64" s="48">
        <f>DetailsWTIDSeries!D95/100</f>
        <v>9.01E-2</v>
      </c>
      <c r="D64" s="48">
        <f>DetailsWTIDSeries!E95/100</f>
        <v>2.3399999999999997E-2</v>
      </c>
      <c r="E64" s="113">
        <v>0.27473669944430612</v>
      </c>
      <c r="F64" s="114">
        <v>8.315946730295469E-2</v>
      </c>
      <c r="J64" s="42"/>
      <c r="K64" s="42"/>
      <c r="L64" s="42"/>
      <c r="M64" s="42"/>
      <c r="N64" s="42"/>
      <c r="O64" s="42"/>
      <c r="P64" s="42"/>
      <c r="Q64" s="42"/>
      <c r="R64" s="42"/>
      <c r="S64" s="42"/>
      <c r="T64" s="42"/>
      <c r="U64" s="42"/>
      <c r="V64" s="42"/>
      <c r="W64" s="42"/>
      <c r="X64" s="42"/>
      <c r="Y64" s="42"/>
      <c r="Z64" s="42"/>
      <c r="AA64" s="42"/>
      <c r="AB64" s="42"/>
      <c r="AC64" s="42"/>
      <c r="AD64" s="42"/>
    </row>
    <row r="65" spans="1:30" ht="15">
      <c r="A65" s="47">
        <f t="shared" si="0"/>
        <v>1959</v>
      </c>
      <c r="B65" s="109">
        <f>DetailsWTIDSeries!B96/100</f>
        <v>0.35880000000000001</v>
      </c>
      <c r="C65" s="48">
        <f>DetailsWTIDSeries!D96/100</f>
        <v>9.4600000000000004E-2</v>
      </c>
      <c r="D65" s="48">
        <f>DetailsWTIDSeries!E96/100</f>
        <v>2.3700000000000002E-2</v>
      </c>
      <c r="E65" s="113">
        <v>0.26782111900050182</v>
      </c>
      <c r="F65" s="114">
        <v>8.2078233573112003E-2</v>
      </c>
      <c r="J65" s="42"/>
      <c r="K65" s="42"/>
      <c r="L65" s="42"/>
      <c r="M65" s="42"/>
      <c r="N65" s="42"/>
      <c r="O65" s="42"/>
      <c r="P65" s="42"/>
      <c r="Q65" s="42"/>
      <c r="R65" s="42"/>
      <c r="S65" s="42"/>
      <c r="T65" s="42"/>
      <c r="U65" s="42"/>
      <c r="V65" s="42"/>
      <c r="W65" s="42"/>
      <c r="X65" s="42"/>
      <c r="Y65" s="42"/>
      <c r="Z65" s="42"/>
      <c r="AA65" s="42"/>
      <c r="AB65" s="42"/>
      <c r="AC65" s="42"/>
      <c r="AD65" s="42"/>
    </row>
    <row r="66" spans="1:30" ht="15">
      <c r="A66" s="47">
        <f t="shared" si="0"/>
        <v>1960</v>
      </c>
      <c r="B66" s="109">
        <f>DetailsWTIDSeries!B97/100</f>
        <v>0.36109999999999998</v>
      </c>
      <c r="C66" s="48">
        <f>DetailsWTIDSeries!D97/100</f>
        <v>9.7100000000000006E-2</v>
      </c>
      <c r="D66" s="48">
        <f>DetailsWTIDSeries!E97/100</f>
        <v>2.4500000000000001E-2</v>
      </c>
      <c r="E66" s="113">
        <v>0.26404205645175344</v>
      </c>
      <c r="F66" s="114">
        <v>8.2887483095291967E-2</v>
      </c>
      <c r="J66" s="42"/>
      <c r="K66" s="42"/>
      <c r="L66" s="42"/>
      <c r="M66" s="42"/>
      <c r="N66" s="42"/>
      <c r="O66" s="42"/>
      <c r="P66" s="42"/>
      <c r="Q66" s="42"/>
      <c r="R66" s="42"/>
      <c r="S66" s="42"/>
      <c r="T66" s="42"/>
      <c r="U66" s="42"/>
      <c r="V66" s="42"/>
      <c r="W66" s="42"/>
      <c r="X66" s="42"/>
      <c r="Y66" s="42"/>
      <c r="Z66" s="42"/>
      <c r="AA66" s="42"/>
      <c r="AB66" s="42"/>
      <c r="AC66" s="42"/>
      <c r="AD66" s="42"/>
    </row>
    <row r="67" spans="1:30" ht="15">
      <c r="A67" s="47">
        <f t="shared" si="0"/>
        <v>1961</v>
      </c>
      <c r="B67" s="109">
        <f>DetailsWTIDSeries!B98/100</f>
        <v>0.36820000000000003</v>
      </c>
      <c r="C67" s="48">
        <f>DetailsWTIDSeries!D98/100</f>
        <v>9.8800000000000013E-2</v>
      </c>
      <c r="D67" s="48">
        <f>DetailsWTIDSeries!E98/100</f>
        <v>2.4799999999999999E-2</v>
      </c>
      <c r="E67" s="113">
        <v>0.27405189621225268</v>
      </c>
      <c r="F67" s="114">
        <v>7.9443740149753472E-2</v>
      </c>
      <c r="J67" s="42"/>
      <c r="K67" s="42"/>
      <c r="L67" s="42"/>
      <c r="M67" s="42"/>
      <c r="N67" s="42"/>
      <c r="O67" s="42"/>
      <c r="P67" s="42"/>
      <c r="Q67" s="42"/>
      <c r="R67" s="42"/>
      <c r="S67" s="42"/>
      <c r="T67" s="42"/>
      <c r="U67" s="42"/>
      <c r="V67" s="42"/>
      <c r="W67" s="42"/>
      <c r="X67" s="42"/>
      <c r="Y67" s="42"/>
      <c r="Z67" s="42"/>
      <c r="AA67" s="42"/>
      <c r="AB67" s="42"/>
      <c r="AC67" s="42"/>
      <c r="AD67" s="42"/>
    </row>
    <row r="68" spans="1:30" ht="15">
      <c r="A68" s="47">
        <f t="shared" si="0"/>
        <v>1962</v>
      </c>
      <c r="B68" s="109">
        <f>DetailsWTIDSeries!B99/100</f>
        <v>0.35880000000000001</v>
      </c>
      <c r="C68" s="48">
        <f>DetailsWTIDSeries!D99/100</f>
        <v>9.4600000000000004E-2</v>
      </c>
      <c r="D68" s="48">
        <f>DetailsWTIDSeries!E99/100</f>
        <v>2.3399999999999997E-2</v>
      </c>
      <c r="E68" s="113">
        <v>0.27379054764986288</v>
      </c>
      <c r="F68" s="114">
        <v>7.7103097556697253E-2</v>
      </c>
      <c r="J68" s="42"/>
      <c r="K68" s="42"/>
      <c r="L68" s="42"/>
      <c r="M68" s="42"/>
      <c r="N68" s="42"/>
      <c r="O68" s="42"/>
      <c r="P68" s="42"/>
      <c r="Q68" s="42"/>
      <c r="R68" s="42"/>
      <c r="S68" s="42"/>
      <c r="T68" s="42"/>
      <c r="U68" s="42"/>
      <c r="V68" s="42"/>
      <c r="W68" s="42"/>
      <c r="X68" s="42"/>
      <c r="Y68" s="42"/>
      <c r="Z68" s="42"/>
      <c r="AA68" s="42"/>
      <c r="AB68" s="42"/>
      <c r="AC68" s="42"/>
      <c r="AD68" s="42"/>
    </row>
    <row r="69" spans="1:30" ht="15">
      <c r="A69" s="47">
        <f t="shared" si="0"/>
        <v>1963</v>
      </c>
      <c r="B69" s="109">
        <f>DetailsWTIDSeries!B100/100</f>
        <v>0.36409999999999998</v>
      </c>
      <c r="C69" s="48">
        <f>DetailsWTIDSeries!D100/100</f>
        <v>9.4299999999999995E-2</v>
      </c>
      <c r="D69" s="48">
        <f>DetailsWTIDSeries!E100/100</f>
        <v>2.29E-2</v>
      </c>
      <c r="E69" s="113">
        <v>0.27235402500146666</v>
      </c>
      <c r="F69" s="114">
        <v>7.6215996645060471E-2</v>
      </c>
      <c r="J69" s="42"/>
      <c r="K69" s="42"/>
      <c r="L69" s="42"/>
      <c r="M69" s="42"/>
      <c r="N69" s="42"/>
      <c r="O69" s="42"/>
      <c r="P69" s="42"/>
      <c r="Q69" s="42"/>
      <c r="R69" s="42"/>
      <c r="S69" s="42"/>
      <c r="T69" s="42"/>
      <c r="U69" s="42"/>
      <c r="V69" s="42"/>
      <c r="W69" s="42"/>
      <c r="X69" s="42"/>
      <c r="Y69" s="42"/>
      <c r="Z69" s="42"/>
      <c r="AA69" s="42"/>
      <c r="AB69" s="42"/>
      <c r="AC69" s="42"/>
      <c r="AD69" s="42"/>
    </row>
    <row r="70" spans="1:30" ht="15">
      <c r="A70" s="47">
        <f t="shared" si="0"/>
        <v>1964</v>
      </c>
      <c r="B70" s="109">
        <f>DetailsWTIDSeries!B101/100</f>
        <v>0.36840000000000006</v>
      </c>
      <c r="C70" s="48">
        <f>DetailsWTIDSeries!D101/100</f>
        <v>9.5600000000000004E-2</v>
      </c>
      <c r="D70" s="48">
        <f>DetailsWTIDSeries!E101/100</f>
        <v>2.3E-2</v>
      </c>
      <c r="E70" s="113">
        <v>0.28029419066315708</v>
      </c>
      <c r="F70" s="114">
        <v>7.7109546316870864E-2</v>
      </c>
      <c r="J70" s="42"/>
      <c r="K70" s="42"/>
      <c r="L70" s="42"/>
      <c r="M70" s="42"/>
      <c r="N70" s="42"/>
      <c r="O70" s="42"/>
      <c r="P70" s="42"/>
      <c r="Q70" s="42"/>
      <c r="R70" s="42"/>
      <c r="S70" s="42"/>
      <c r="T70" s="42"/>
      <c r="U70" s="42"/>
      <c r="V70" s="42"/>
      <c r="W70" s="42"/>
      <c r="X70" s="42"/>
      <c r="Y70" s="42"/>
      <c r="Z70" s="42"/>
      <c r="AA70" s="42"/>
      <c r="AB70" s="42"/>
      <c r="AC70" s="42"/>
      <c r="AD70" s="42"/>
    </row>
    <row r="71" spans="1:30" ht="15">
      <c r="A71" s="47">
        <f t="shared" si="0"/>
        <v>1965</v>
      </c>
      <c r="B71" s="109">
        <f>DetailsWTIDSeries!B102/100</f>
        <v>0.3715</v>
      </c>
      <c r="C71" s="48">
        <f>DetailsWTIDSeries!D102/100</f>
        <v>9.5799999999999996E-2</v>
      </c>
      <c r="D71" s="48">
        <f>DetailsWTIDSeries!E102/100</f>
        <v>2.3E-2</v>
      </c>
      <c r="E71" s="113">
        <v>0.2817737625591627</v>
      </c>
      <c r="F71" s="114">
        <v>7.9427779589206687E-2</v>
      </c>
      <c r="J71" s="42"/>
      <c r="K71" s="42"/>
      <c r="L71" s="42"/>
      <c r="M71" s="42"/>
      <c r="N71" s="42"/>
      <c r="O71" s="42"/>
      <c r="P71" s="42"/>
      <c r="Q71" s="42"/>
      <c r="R71" s="42"/>
      <c r="S71" s="42"/>
      <c r="T71" s="42"/>
      <c r="U71" s="42"/>
      <c r="V71" s="42"/>
      <c r="W71" s="42"/>
      <c r="X71" s="42"/>
      <c r="Y71" s="42"/>
      <c r="Z71" s="42"/>
      <c r="AA71" s="42"/>
      <c r="AB71" s="42"/>
      <c r="AC71" s="42"/>
      <c r="AD71" s="42"/>
    </row>
    <row r="72" spans="1:30" ht="15">
      <c r="A72" s="47">
        <f t="shared" ref="A72:A115" si="3">A71+1</f>
        <v>1966</v>
      </c>
      <c r="B72" s="109">
        <f>DetailsWTIDSeries!B103/100</f>
        <v>0.36460000000000004</v>
      </c>
      <c r="C72" s="48">
        <f>DetailsWTIDSeries!D103/100</f>
        <v>9.3599999999999989E-2</v>
      </c>
      <c r="D72" s="48">
        <f>DetailsWTIDSeries!E103/100</f>
        <v>2.2599999999999999E-2</v>
      </c>
      <c r="E72" s="113">
        <v>0.28387132701586337</v>
      </c>
      <c r="F72" s="114">
        <v>8.2225670080660229E-2</v>
      </c>
      <c r="J72" s="42"/>
      <c r="K72" s="42"/>
      <c r="L72" s="42"/>
      <c r="M72" s="42"/>
      <c r="N72" s="42"/>
      <c r="O72" s="42"/>
      <c r="P72" s="42"/>
      <c r="Q72" s="42"/>
      <c r="R72" s="42"/>
      <c r="S72" s="42"/>
      <c r="T72" s="42"/>
      <c r="U72" s="42"/>
      <c r="V72" s="42"/>
      <c r="W72" s="42"/>
      <c r="X72" s="42"/>
      <c r="Y72" s="42"/>
      <c r="Z72" s="42"/>
      <c r="AA72" s="42"/>
      <c r="AB72" s="42"/>
      <c r="AC72" s="42"/>
      <c r="AD72" s="42"/>
    </row>
    <row r="73" spans="1:30" ht="15">
      <c r="A73" s="47">
        <f t="shared" si="3"/>
        <v>1967</v>
      </c>
      <c r="B73" s="109">
        <f>DetailsWTIDSeries!B104/100</f>
        <v>0.36210000000000003</v>
      </c>
      <c r="C73" s="48">
        <f>DetailsWTIDSeries!D104/100</f>
        <v>9.3599999999999989E-2</v>
      </c>
      <c r="D73" s="48">
        <f>DetailsWTIDSeries!E104/100</f>
        <v>2.29E-2</v>
      </c>
      <c r="E73" s="113">
        <v>0.28387691370238938</v>
      </c>
      <c r="F73" s="114">
        <v>8.0202252250083775E-2</v>
      </c>
      <c r="J73" s="42"/>
      <c r="K73" s="42"/>
      <c r="L73" s="42"/>
      <c r="M73" s="42"/>
      <c r="N73" s="42"/>
      <c r="O73" s="42"/>
      <c r="P73" s="42"/>
      <c r="Q73" s="42"/>
      <c r="R73" s="42"/>
      <c r="S73" s="42"/>
      <c r="T73" s="42"/>
      <c r="U73" s="42"/>
      <c r="V73" s="42"/>
      <c r="W73" s="42"/>
      <c r="X73" s="42"/>
      <c r="Y73" s="42"/>
      <c r="Z73" s="42"/>
      <c r="AA73" s="42"/>
      <c r="AB73" s="42"/>
      <c r="AC73" s="42"/>
      <c r="AD73" s="42"/>
    </row>
    <row r="74" spans="1:30" ht="15">
      <c r="A74" s="47">
        <f t="shared" si="3"/>
        <v>1968</v>
      </c>
      <c r="B74" s="109">
        <f>DetailsWTIDSeries!B105/100</f>
        <v>0.34799999999999998</v>
      </c>
      <c r="C74" s="48">
        <f>DetailsWTIDSeries!D105/100</f>
        <v>8.77E-2</v>
      </c>
      <c r="D74" s="48">
        <f>DetailsWTIDSeries!E105/100</f>
        <v>2.1499999999999998E-2</v>
      </c>
      <c r="E74" s="113">
        <v>0.27939224374429572</v>
      </c>
      <c r="F74" s="114">
        <v>7.947945119323549E-2</v>
      </c>
      <c r="J74" s="42"/>
      <c r="K74" s="42"/>
      <c r="L74" s="42"/>
      <c r="M74" s="42"/>
      <c r="N74" s="42"/>
      <c r="O74" s="42"/>
      <c r="P74" s="42"/>
      <c r="Q74" s="42"/>
      <c r="R74" s="42"/>
      <c r="S74" s="42"/>
      <c r="T74" s="42"/>
      <c r="U74" s="42"/>
      <c r="V74" s="42"/>
      <c r="W74" s="42"/>
      <c r="X74" s="42"/>
      <c r="Y74" s="42"/>
      <c r="Z74" s="42"/>
      <c r="AA74" s="42"/>
      <c r="AB74" s="42"/>
      <c r="AC74" s="42"/>
      <c r="AD74" s="42"/>
    </row>
    <row r="75" spans="1:30" ht="15">
      <c r="A75" s="47">
        <f t="shared" si="3"/>
        <v>1969</v>
      </c>
      <c r="B75" s="109">
        <f>DetailsWTIDSeries!B106/100</f>
        <v>0.33960000000000001</v>
      </c>
      <c r="C75" s="48">
        <f>DetailsWTIDSeries!D106/100</f>
        <v>8.5500000000000007E-2</v>
      </c>
      <c r="D75" s="48">
        <f>DetailsWTIDSeries!E106/100</f>
        <v>2.0899999999999998E-2</v>
      </c>
      <c r="E75" s="113">
        <v>0.27467721557737834</v>
      </c>
      <c r="F75" s="114">
        <v>6.6952509589893655E-2</v>
      </c>
      <c r="J75" s="42"/>
      <c r="K75" s="42"/>
      <c r="L75" s="42"/>
      <c r="M75" s="42"/>
      <c r="N75" s="42"/>
      <c r="O75" s="42"/>
      <c r="P75" s="42"/>
      <c r="Q75" s="42"/>
      <c r="R75" s="42"/>
      <c r="S75" s="42"/>
      <c r="T75" s="42"/>
      <c r="U75" s="42"/>
      <c r="V75" s="42"/>
      <c r="W75" s="42"/>
      <c r="X75" s="42"/>
      <c r="Y75" s="42"/>
      <c r="Z75" s="42"/>
      <c r="AA75" s="42"/>
      <c r="AB75" s="42"/>
      <c r="AC75" s="42"/>
      <c r="AD75" s="42"/>
    </row>
    <row r="76" spans="1:30" ht="15">
      <c r="A76" s="47">
        <f t="shared" si="3"/>
        <v>1970</v>
      </c>
      <c r="B76" s="109">
        <f>DetailsWTIDSeries!B107/100</f>
        <v>0.33140000000000003</v>
      </c>
      <c r="C76" s="48">
        <f>DetailsWTIDSeries!D107/100</f>
        <v>8.3299999999999999E-2</v>
      </c>
      <c r="D76" s="48">
        <f>DetailsWTIDSeries!E107/100</f>
        <v>2.0199999999999999E-2</v>
      </c>
      <c r="E76" s="113">
        <v>0.27410292793828789</v>
      </c>
      <c r="F76" s="114">
        <v>6.5200467998614092E-2</v>
      </c>
      <c r="J76" s="42"/>
      <c r="K76" s="42"/>
      <c r="L76" s="42"/>
      <c r="M76" s="42"/>
      <c r="N76" s="42"/>
      <c r="O76" s="42"/>
      <c r="P76" s="42"/>
      <c r="Q76" s="42"/>
      <c r="R76" s="42"/>
      <c r="S76" s="42"/>
      <c r="T76" s="42"/>
      <c r="U76" s="42"/>
      <c r="V76" s="42"/>
      <c r="W76" s="42"/>
      <c r="X76" s="42"/>
      <c r="Y76" s="42"/>
      <c r="Z76" s="42"/>
      <c r="AA76" s="42"/>
      <c r="AB76" s="42"/>
      <c r="AC76" s="42"/>
      <c r="AD76" s="42"/>
    </row>
    <row r="77" spans="1:30" ht="15">
      <c r="A77" s="47">
        <f t="shared" si="3"/>
        <v>1971</v>
      </c>
      <c r="B77" s="109">
        <f>DetailsWTIDSeries!B108/100</f>
        <v>0.33350000000000002</v>
      </c>
      <c r="C77" s="48">
        <f>DetailsWTIDSeries!D108/100</f>
        <v>8.4700000000000011E-2</v>
      </c>
      <c r="D77" s="48">
        <f>DetailsWTIDSeries!E108/100</f>
        <v>2.07E-2</v>
      </c>
      <c r="E77" s="113">
        <v>0.27807889716647394</v>
      </c>
      <c r="F77" s="114">
        <v>6.6427697327113372E-2</v>
      </c>
      <c r="J77" s="42"/>
      <c r="K77" s="42"/>
      <c r="L77" s="42"/>
      <c r="M77" s="42"/>
      <c r="N77" s="42"/>
      <c r="O77" s="42"/>
      <c r="P77" s="42"/>
      <c r="Q77" s="42"/>
      <c r="R77" s="42"/>
      <c r="S77" s="42"/>
      <c r="T77" s="42"/>
      <c r="U77" s="42"/>
      <c r="V77" s="42"/>
      <c r="W77" s="42"/>
      <c r="X77" s="42"/>
      <c r="Y77" s="42"/>
      <c r="Z77" s="42"/>
      <c r="AA77" s="42"/>
      <c r="AB77" s="42"/>
      <c r="AC77" s="42"/>
      <c r="AD77" s="42"/>
    </row>
    <row r="78" spans="1:30" ht="15">
      <c r="A78" s="47">
        <f t="shared" si="3"/>
        <v>1972</v>
      </c>
      <c r="B78" s="109">
        <f>DetailsWTIDSeries!B109/100</f>
        <v>0.33030000000000004</v>
      </c>
      <c r="C78" s="48">
        <f>DetailsWTIDSeries!D109/100</f>
        <v>8.5199999999999998E-2</v>
      </c>
      <c r="D78" s="48">
        <f>DetailsWTIDSeries!E109/100</f>
        <v>2.1099999999999997E-2</v>
      </c>
      <c r="E78" s="113">
        <v>0.27281991631829094</v>
      </c>
      <c r="F78" s="114">
        <v>6.4386194221864992E-2</v>
      </c>
      <c r="J78" s="42"/>
      <c r="K78" s="42"/>
      <c r="L78" s="42"/>
      <c r="M78" s="42"/>
      <c r="N78" s="42"/>
      <c r="O78" s="42"/>
      <c r="P78" s="42"/>
      <c r="Q78" s="42"/>
      <c r="R78" s="42"/>
      <c r="S78" s="42"/>
      <c r="T78" s="42"/>
      <c r="U78" s="42"/>
      <c r="V78" s="42"/>
      <c r="W78" s="42"/>
      <c r="X78" s="42"/>
      <c r="Y78" s="42"/>
      <c r="Z78" s="42"/>
      <c r="AA78" s="42"/>
      <c r="AB78" s="42"/>
      <c r="AC78" s="42"/>
      <c r="AD78" s="42"/>
    </row>
    <row r="79" spans="1:30" ht="15">
      <c r="A79" s="47">
        <f t="shared" si="3"/>
        <v>1973</v>
      </c>
      <c r="B79" s="109">
        <f>DetailsWTIDSeries!B110/100</f>
        <v>0.33899999999999997</v>
      </c>
      <c r="C79" s="48">
        <f>DetailsWTIDSeries!D110/100</f>
        <v>8.8699999999999987E-2</v>
      </c>
      <c r="D79" s="48">
        <f>DetailsWTIDSeries!E110/100</f>
        <v>2.2599999999999999E-2</v>
      </c>
      <c r="E79" s="113">
        <v>0.27225309516111407</v>
      </c>
      <c r="F79" s="114">
        <v>6.8689692969455873E-2</v>
      </c>
      <c r="J79" s="42"/>
      <c r="K79" s="42"/>
      <c r="L79" s="42"/>
      <c r="M79" s="42"/>
      <c r="N79" s="42"/>
      <c r="O79" s="42"/>
      <c r="P79" s="42"/>
      <c r="Q79" s="42"/>
      <c r="R79" s="42"/>
      <c r="S79" s="42"/>
      <c r="T79" s="42"/>
      <c r="U79" s="42"/>
      <c r="V79" s="42"/>
      <c r="W79" s="42"/>
      <c r="X79" s="42"/>
      <c r="Y79" s="42"/>
      <c r="Z79" s="42"/>
      <c r="AA79" s="42"/>
      <c r="AB79" s="42"/>
      <c r="AC79" s="42"/>
      <c r="AD79" s="42"/>
    </row>
    <row r="80" spans="1:30" ht="15">
      <c r="A80" s="47">
        <f t="shared" si="3"/>
        <v>1974</v>
      </c>
      <c r="B80" s="109">
        <f>DetailsWTIDSeries!B111/100</f>
        <v>0.33329999999999999</v>
      </c>
      <c r="C80" s="48">
        <f>DetailsWTIDSeries!D111/100</f>
        <v>8.5000000000000006E-2</v>
      </c>
      <c r="D80" s="48">
        <f>DetailsWTIDSeries!E111/100</f>
        <v>2.0899999999999998E-2</v>
      </c>
      <c r="E80" s="113">
        <v>0.26433490253079089</v>
      </c>
      <c r="F80" s="114">
        <v>6.3320886634117279E-2</v>
      </c>
      <c r="J80" s="42"/>
      <c r="K80" s="42"/>
      <c r="L80" s="42"/>
      <c r="M80" s="42"/>
      <c r="N80" s="42"/>
      <c r="O80" s="42"/>
      <c r="P80" s="42"/>
      <c r="Q80" s="42"/>
      <c r="R80" s="42"/>
      <c r="S80" s="42"/>
      <c r="T80" s="42"/>
      <c r="U80" s="42"/>
      <c r="V80" s="42"/>
      <c r="W80" s="42"/>
      <c r="X80" s="42"/>
      <c r="Y80" s="42"/>
      <c r="Z80" s="42"/>
      <c r="AA80" s="42"/>
      <c r="AB80" s="42"/>
      <c r="AC80" s="42"/>
      <c r="AD80" s="42"/>
    </row>
    <row r="81" spans="1:30" ht="15">
      <c r="A81" s="47">
        <f t="shared" si="3"/>
        <v>1975</v>
      </c>
      <c r="B81" s="109">
        <f>DetailsWTIDSeries!B112/100</f>
        <v>0.33409999999999995</v>
      </c>
      <c r="C81" s="48">
        <f>DetailsWTIDSeries!D112/100</f>
        <v>8.48E-2</v>
      </c>
      <c r="D81" s="48">
        <f>DetailsWTIDSeries!E112/100</f>
        <v>2.0799999999999999E-2</v>
      </c>
      <c r="E81" s="113">
        <v>0.26928385225974633</v>
      </c>
      <c r="F81" s="114">
        <v>6.4422834714858962E-2</v>
      </c>
      <c r="J81" s="42"/>
      <c r="K81" s="42"/>
      <c r="L81" s="42"/>
      <c r="M81" s="42"/>
      <c r="N81" s="42"/>
      <c r="O81" s="42"/>
      <c r="P81" s="42"/>
      <c r="Q81" s="42"/>
      <c r="R81" s="42"/>
      <c r="S81" s="42"/>
      <c r="T81" s="42"/>
      <c r="U81" s="42"/>
      <c r="V81" s="42"/>
      <c r="W81" s="42"/>
      <c r="X81" s="42"/>
      <c r="Y81" s="42"/>
      <c r="Z81" s="42"/>
      <c r="AA81" s="42"/>
      <c r="AB81" s="42"/>
      <c r="AC81" s="42"/>
      <c r="AD81" s="42"/>
    </row>
    <row r="82" spans="1:30" ht="15">
      <c r="A82" s="47">
        <f t="shared" si="3"/>
        <v>1976</v>
      </c>
      <c r="B82" s="109">
        <f>DetailsWTIDSeries!B113/100</f>
        <v>0.33189999999999997</v>
      </c>
      <c r="C82" s="48">
        <f>DetailsWTIDSeries!D113/100</f>
        <v>8.4399999999999989E-2</v>
      </c>
      <c r="D82" s="48">
        <f>DetailsWTIDSeries!E113/100</f>
        <v>2.0799999999999999E-2</v>
      </c>
      <c r="E82" s="113">
        <v>0.2632603096205422</v>
      </c>
      <c r="F82" s="114">
        <v>5.9988316205953421E-2</v>
      </c>
      <c r="J82" s="42"/>
      <c r="K82" s="42"/>
      <c r="L82" s="42"/>
      <c r="M82" s="42"/>
      <c r="N82" s="42"/>
      <c r="O82" s="42"/>
      <c r="P82" s="42"/>
      <c r="Q82" s="42"/>
      <c r="R82" s="42"/>
      <c r="S82" s="42"/>
      <c r="T82" s="42"/>
      <c r="U82" s="42"/>
      <c r="V82" s="42"/>
      <c r="W82" s="42"/>
      <c r="X82" s="42"/>
      <c r="Y82" s="42"/>
      <c r="Z82" s="42"/>
      <c r="AA82" s="42"/>
      <c r="AB82" s="42"/>
      <c r="AC82" s="42"/>
      <c r="AD82" s="42"/>
    </row>
    <row r="83" spans="1:30" ht="15">
      <c r="A83" s="47">
        <f t="shared" si="3"/>
        <v>1977</v>
      </c>
      <c r="B83" s="109">
        <f>DetailsWTIDSeries!B114/100</f>
        <v>0.31679999999999997</v>
      </c>
      <c r="C83" s="48">
        <f>DetailsWTIDSeries!D114/100</f>
        <v>7.7899999999999997E-2</v>
      </c>
      <c r="D83" s="48">
        <f>DetailsWTIDSeries!E114/100</f>
        <v>1.9400000000000001E-2</v>
      </c>
      <c r="E83" s="113">
        <v>0.26100898070204237</v>
      </c>
      <c r="F83" s="114">
        <v>5.7882852252210001E-2</v>
      </c>
      <c r="J83" s="42"/>
      <c r="K83" s="42"/>
      <c r="L83" s="42"/>
      <c r="M83" s="42"/>
      <c r="N83" s="42"/>
      <c r="O83" s="42"/>
      <c r="P83" s="42"/>
      <c r="Q83" s="42"/>
      <c r="R83" s="42"/>
      <c r="S83" s="42"/>
      <c r="T83" s="42"/>
      <c r="U83" s="42"/>
      <c r="V83" s="42"/>
      <c r="W83" s="42"/>
      <c r="X83" s="42"/>
      <c r="Y83" s="42"/>
      <c r="Z83" s="42"/>
      <c r="AA83" s="42"/>
      <c r="AB83" s="42"/>
      <c r="AC83" s="42"/>
      <c r="AD83" s="42"/>
    </row>
    <row r="84" spans="1:30" ht="15">
      <c r="A84" s="47">
        <f t="shared" si="3"/>
        <v>1978</v>
      </c>
      <c r="B84" s="109">
        <f>DetailsWTIDSeries!B115/100</f>
        <v>0.31379999999999997</v>
      </c>
      <c r="C84" s="48">
        <f>DetailsWTIDSeries!D115/100</f>
        <v>7.8E-2</v>
      </c>
      <c r="D84" s="48">
        <f>DetailsWTIDSeries!E115/100</f>
        <v>1.9299999999999998E-2</v>
      </c>
      <c r="E84" s="113">
        <v>0.25957678355501812</v>
      </c>
      <c r="F84" s="114">
        <v>5.742291414752116E-2</v>
      </c>
      <c r="J84" s="42"/>
      <c r="K84" s="42"/>
      <c r="L84" s="42"/>
      <c r="M84" s="42"/>
      <c r="N84" s="42"/>
      <c r="O84" s="42"/>
      <c r="P84" s="42"/>
      <c r="Q84" s="42"/>
      <c r="R84" s="42"/>
      <c r="S84" s="42"/>
      <c r="T84" s="42"/>
      <c r="U84" s="42"/>
      <c r="V84" s="42"/>
      <c r="W84" s="42"/>
      <c r="X84" s="42"/>
      <c r="Y84" s="42"/>
      <c r="Z84" s="42"/>
      <c r="AA84" s="42"/>
      <c r="AB84" s="42"/>
      <c r="AC84" s="42"/>
      <c r="AD84" s="42"/>
    </row>
    <row r="85" spans="1:30" ht="15">
      <c r="A85" s="47">
        <f t="shared" si="3"/>
        <v>1979</v>
      </c>
      <c r="B85" s="109">
        <f>DetailsWTIDSeries!B116/100</f>
        <v>0.31030000000000002</v>
      </c>
      <c r="C85" s="48">
        <f>DetailsWTIDSeries!D116/100</f>
        <v>7.8200000000000006E-2</v>
      </c>
      <c r="D85" s="48">
        <f>DetailsWTIDSeries!E116/100</f>
        <v>1.9699999999999999E-2</v>
      </c>
      <c r="E85" s="113">
        <v>0.25766975191563612</v>
      </c>
      <c r="F85" s="114">
        <v>5.6751574235642213E-2</v>
      </c>
      <c r="J85" s="42"/>
      <c r="K85" s="42"/>
      <c r="L85" s="42"/>
      <c r="M85" s="42"/>
      <c r="N85" s="42"/>
      <c r="O85" s="42"/>
      <c r="P85" s="42"/>
      <c r="Q85" s="42"/>
      <c r="R85" s="42"/>
      <c r="S85" s="42"/>
      <c r="T85" s="42"/>
      <c r="U85" s="42"/>
      <c r="V85" s="42"/>
      <c r="W85" s="42"/>
      <c r="X85" s="42"/>
      <c r="Y85" s="42"/>
      <c r="Z85" s="42"/>
      <c r="AA85" s="42"/>
      <c r="AB85" s="42"/>
      <c r="AC85" s="42"/>
      <c r="AD85" s="42"/>
    </row>
    <row r="86" spans="1:30" ht="15">
      <c r="A86" s="47">
        <f t="shared" si="3"/>
        <v>1980</v>
      </c>
      <c r="B86" s="109">
        <f>DetailsWTIDSeries!B117/100</f>
        <v>0.30690000000000001</v>
      </c>
      <c r="C86" s="48">
        <f>DetailsWTIDSeries!D117/100</f>
        <v>7.6299999999999993E-2</v>
      </c>
      <c r="D86" s="48">
        <f>DetailsWTIDSeries!E117/100</f>
        <v>1.9099999999999999E-2</v>
      </c>
      <c r="E86" s="113">
        <v>0.26173008137943532</v>
      </c>
      <c r="F86" s="114">
        <v>5.8248031799074541E-2</v>
      </c>
      <c r="J86" s="42"/>
      <c r="K86" s="42"/>
      <c r="L86" s="42"/>
      <c r="M86" s="42"/>
      <c r="N86" s="42"/>
      <c r="O86" s="42"/>
      <c r="P86" s="42"/>
      <c r="Q86" s="42"/>
      <c r="R86" s="42"/>
      <c r="S86" s="42"/>
      <c r="T86" s="42"/>
      <c r="U86" s="42"/>
      <c r="V86" s="42"/>
      <c r="W86" s="42"/>
      <c r="X86" s="42"/>
      <c r="Y86" s="42"/>
      <c r="Z86" s="42"/>
      <c r="AA86" s="42"/>
      <c r="AB86" s="42"/>
      <c r="AC86" s="42"/>
      <c r="AD86" s="42"/>
    </row>
    <row r="87" spans="1:30" ht="15">
      <c r="A87" s="47">
        <f t="shared" si="3"/>
        <v>1981</v>
      </c>
      <c r="B87" s="109">
        <f>DetailsWTIDSeries!B118/100</f>
        <v>0.30730000000000002</v>
      </c>
      <c r="C87" s="48">
        <f>DetailsWTIDSeries!D118/100</f>
        <v>7.5499999999999998E-2</v>
      </c>
      <c r="D87" s="48">
        <f>DetailsWTIDSeries!E118/100</f>
        <v>1.89E-2</v>
      </c>
      <c r="E87" s="113">
        <v>0.26000988081638454</v>
      </c>
      <c r="F87" s="114">
        <v>5.8325735001967957E-2</v>
      </c>
      <c r="J87" s="42"/>
      <c r="K87" s="42"/>
      <c r="L87" s="42"/>
      <c r="M87" s="42"/>
      <c r="N87" s="42"/>
      <c r="O87" s="42"/>
      <c r="P87" s="42"/>
      <c r="Q87" s="42"/>
      <c r="R87" s="42"/>
      <c r="S87" s="42"/>
      <c r="T87" s="42"/>
      <c r="U87" s="42"/>
      <c r="V87" s="42"/>
      <c r="W87" s="42"/>
      <c r="X87" s="42"/>
      <c r="Y87" s="42"/>
      <c r="Z87" s="42"/>
      <c r="AA87" s="42"/>
      <c r="AB87" s="42"/>
      <c r="AC87" s="42"/>
      <c r="AD87" s="42"/>
    </row>
    <row r="88" spans="1:30" ht="15">
      <c r="A88" s="47">
        <f t="shared" si="3"/>
        <v>1982</v>
      </c>
      <c r="B88" s="109">
        <f>DetailsWTIDSeries!B119/100</f>
        <v>0.29930000000000001</v>
      </c>
      <c r="C88" s="48">
        <f>DetailsWTIDSeries!D119/100</f>
        <v>7.0699999999999999E-2</v>
      </c>
      <c r="D88" s="48">
        <f>DetailsWTIDSeries!E119/100</f>
        <v>1.72E-2</v>
      </c>
      <c r="E88" s="113">
        <v>0.2567958730344046</v>
      </c>
      <c r="F88" s="114">
        <v>5.802659403372977E-2</v>
      </c>
      <c r="J88" s="42"/>
      <c r="K88" s="42"/>
      <c r="L88" s="42"/>
      <c r="M88" s="42"/>
      <c r="N88" s="42"/>
      <c r="O88" s="42"/>
      <c r="P88" s="42"/>
      <c r="Q88" s="42"/>
      <c r="R88" s="42"/>
      <c r="S88" s="42"/>
      <c r="T88" s="42"/>
      <c r="U88" s="42"/>
      <c r="V88" s="42"/>
      <c r="W88" s="42"/>
      <c r="X88" s="42"/>
      <c r="Y88" s="42"/>
      <c r="Z88" s="42"/>
      <c r="AA88" s="42"/>
      <c r="AB88" s="42"/>
      <c r="AC88" s="42"/>
      <c r="AD88" s="42"/>
    </row>
    <row r="89" spans="1:30" ht="15">
      <c r="A89" s="47">
        <f t="shared" si="3"/>
        <v>1983</v>
      </c>
      <c r="B89" s="109">
        <f>DetailsWTIDSeries!B120/100</f>
        <v>0.30430000000000001</v>
      </c>
      <c r="C89" s="48">
        <f>DetailsWTIDSeries!D120/100</f>
        <v>6.9900000000000004E-2</v>
      </c>
      <c r="D89" s="48">
        <f>DetailsWTIDSeries!E120/100</f>
        <v>1.6299999999999999E-2</v>
      </c>
      <c r="E89" s="113">
        <v>0.25988979253948691</v>
      </c>
      <c r="F89" s="114">
        <v>5.9086298604435032E-2</v>
      </c>
      <c r="J89" s="42"/>
      <c r="K89" s="42"/>
      <c r="L89" s="42"/>
      <c r="M89" s="42"/>
      <c r="N89" s="42"/>
      <c r="O89" s="42"/>
      <c r="P89" s="42"/>
      <c r="Q89" s="42"/>
      <c r="R89" s="42"/>
      <c r="S89" s="42"/>
      <c r="T89" s="42"/>
      <c r="U89" s="42"/>
      <c r="V89" s="42"/>
      <c r="W89" s="42"/>
      <c r="X89" s="42"/>
      <c r="Y89" s="42"/>
      <c r="Z89" s="42"/>
      <c r="AA89" s="42"/>
      <c r="AB89" s="42"/>
      <c r="AC89" s="42"/>
      <c r="AD89" s="42"/>
    </row>
    <row r="90" spans="1:30" ht="15">
      <c r="A90" s="47">
        <f t="shared" si="3"/>
        <v>1984</v>
      </c>
      <c r="B90" s="109">
        <f>DetailsWTIDSeries!B121/100</f>
        <v>0.30519999999999997</v>
      </c>
      <c r="C90" s="48">
        <f>DetailsWTIDSeries!D121/100</f>
        <v>7.0300000000000001E-2</v>
      </c>
      <c r="D90" s="48">
        <f>DetailsWTIDSeries!E121/100</f>
        <v>1.6500000000000001E-2</v>
      </c>
      <c r="E90" s="113">
        <v>0.25916495187614086</v>
      </c>
      <c r="F90" s="114">
        <v>5.7228371743320822E-2</v>
      </c>
      <c r="J90" s="42"/>
      <c r="K90" s="42"/>
      <c r="L90" s="42"/>
      <c r="M90" s="42"/>
      <c r="N90" s="42"/>
      <c r="O90" s="42"/>
      <c r="P90" s="42"/>
      <c r="Q90" s="42"/>
      <c r="R90" s="42"/>
      <c r="S90" s="42"/>
      <c r="T90" s="42"/>
      <c r="U90" s="42"/>
      <c r="V90" s="42"/>
      <c r="W90" s="42"/>
      <c r="X90" s="42"/>
      <c r="Y90" s="42"/>
      <c r="Z90" s="42"/>
      <c r="AA90" s="42"/>
      <c r="AB90" s="42"/>
      <c r="AC90" s="42"/>
      <c r="AD90" s="42"/>
    </row>
    <row r="91" spans="1:30" ht="15">
      <c r="A91" s="47">
        <f t="shared" si="3"/>
        <v>1985</v>
      </c>
      <c r="B91" s="109">
        <f>DetailsWTIDSeries!B122/100</f>
        <v>0.3105</v>
      </c>
      <c r="C91" s="48">
        <f>DetailsWTIDSeries!D122/100</f>
        <v>7.2000000000000008E-2</v>
      </c>
      <c r="D91" s="48">
        <f>DetailsWTIDSeries!E122/100</f>
        <v>1.7000000000000001E-2</v>
      </c>
      <c r="E91" s="113">
        <v>0.26363838158890651</v>
      </c>
      <c r="F91" s="114">
        <v>6.0671273459979413E-2</v>
      </c>
      <c r="J91" s="42"/>
      <c r="K91" s="42"/>
      <c r="L91" s="42"/>
      <c r="M91" s="42"/>
      <c r="N91" s="42"/>
      <c r="O91" s="42"/>
      <c r="P91" s="42"/>
      <c r="Q91" s="42"/>
      <c r="R91" s="42"/>
      <c r="S91" s="42"/>
      <c r="T91" s="42"/>
      <c r="U91" s="42"/>
      <c r="V91" s="42"/>
      <c r="W91" s="42"/>
      <c r="X91" s="42"/>
      <c r="Y91" s="42"/>
      <c r="Z91" s="42"/>
      <c r="AA91" s="42"/>
      <c r="AB91" s="42"/>
      <c r="AC91" s="42"/>
      <c r="AD91" s="42"/>
    </row>
    <row r="92" spans="1:30" ht="15">
      <c r="A92" s="47">
        <f t="shared" si="3"/>
        <v>1986</v>
      </c>
      <c r="B92" s="109">
        <f>DetailsWTIDSeries!B123/100</f>
        <v>0.31390000000000001</v>
      </c>
      <c r="C92" s="48">
        <f>DetailsWTIDSeries!D123/100</f>
        <v>7.4400000000000008E-2</v>
      </c>
      <c r="D92" s="48">
        <f>DetailsWTIDSeries!E123/100</f>
        <v>1.8100000000000002E-2</v>
      </c>
      <c r="E92" s="113">
        <v>0.26376420515989468</v>
      </c>
      <c r="F92" s="114">
        <v>5.9137904879638555E-2</v>
      </c>
      <c r="J92" s="42"/>
      <c r="K92" s="42"/>
      <c r="L92" s="42"/>
      <c r="M92" s="42"/>
      <c r="N92" s="42"/>
      <c r="O92" s="42"/>
      <c r="P92" s="42"/>
      <c r="Q92" s="42"/>
      <c r="R92" s="42"/>
      <c r="S92" s="42"/>
      <c r="T92" s="42"/>
      <c r="U92" s="42"/>
      <c r="V92" s="42"/>
      <c r="W92" s="42"/>
      <c r="X92" s="42"/>
      <c r="Y92" s="42"/>
      <c r="Z92" s="42"/>
      <c r="AA92" s="42"/>
      <c r="AB92" s="42"/>
      <c r="AC92" s="42"/>
      <c r="AD92" s="42"/>
    </row>
    <row r="93" spans="1:30" ht="15">
      <c r="A93" s="47">
        <f t="shared" si="3"/>
        <v>1987</v>
      </c>
      <c r="B93" s="109">
        <f>DetailsWTIDSeries!B124/100</f>
        <v>0.31730000000000003</v>
      </c>
      <c r="C93" s="48">
        <f>DetailsWTIDSeries!D124/100</f>
        <v>7.7499999999999999E-2</v>
      </c>
      <c r="D93" s="48">
        <f>DetailsWTIDSeries!E124/100</f>
        <v>1.9799999999999998E-2</v>
      </c>
      <c r="E93" s="113">
        <v>0.26253273276890821</v>
      </c>
      <c r="F93" s="114">
        <v>5.7361899605891796E-2</v>
      </c>
      <c r="J93" s="42"/>
      <c r="K93" s="42"/>
      <c r="L93" s="42"/>
      <c r="M93" s="42"/>
      <c r="N93" s="42"/>
      <c r="O93" s="42"/>
      <c r="P93" s="42"/>
      <c r="Q93" s="42"/>
      <c r="R93" s="42"/>
      <c r="S93" s="42"/>
      <c r="T93" s="42"/>
      <c r="U93" s="42"/>
      <c r="V93" s="42"/>
      <c r="W93" s="42"/>
      <c r="X93" s="42"/>
      <c r="Y93" s="42"/>
      <c r="Z93" s="42"/>
      <c r="AA93" s="42"/>
      <c r="AB93" s="42"/>
      <c r="AC93" s="42"/>
      <c r="AD93" s="42"/>
    </row>
    <row r="94" spans="1:30" ht="15">
      <c r="A94" s="47">
        <f t="shared" si="3"/>
        <v>1988</v>
      </c>
      <c r="B94" s="109">
        <f>DetailsWTIDSeries!B125/100</f>
        <v>0.32090000000000002</v>
      </c>
      <c r="C94" s="48">
        <f>DetailsWTIDSeries!D125/100</f>
        <v>7.9199999999999993E-2</v>
      </c>
      <c r="D94" s="48">
        <f>DetailsWTIDSeries!E125/100</f>
        <v>2.06E-2</v>
      </c>
      <c r="E94" s="113">
        <v>0.26422281720557161</v>
      </c>
      <c r="F94" s="114">
        <v>5.8404126328832767E-2</v>
      </c>
      <c r="J94" s="42"/>
      <c r="K94" s="42"/>
      <c r="L94" s="42"/>
      <c r="M94" s="42"/>
      <c r="N94" s="42"/>
      <c r="O94" s="42"/>
      <c r="P94" s="42"/>
      <c r="Q94" s="42"/>
      <c r="R94" s="42"/>
      <c r="S94" s="42"/>
      <c r="T94" s="42"/>
      <c r="U94" s="42"/>
      <c r="V94" s="42"/>
      <c r="W94" s="42"/>
      <c r="X94" s="42"/>
      <c r="Y94" s="42"/>
      <c r="Z94" s="42"/>
      <c r="AA94" s="42"/>
      <c r="AB94" s="42"/>
      <c r="AC94" s="42"/>
      <c r="AD94" s="42"/>
    </row>
    <row r="95" spans="1:30" ht="15">
      <c r="A95" s="47">
        <f t="shared" si="3"/>
        <v>1989</v>
      </c>
      <c r="B95" s="109">
        <f>DetailsWTIDSeries!B126/100</f>
        <v>0.32420000000000004</v>
      </c>
      <c r="C95" s="48">
        <f>DetailsWTIDSeries!D126/100</f>
        <v>8.2100000000000006E-2</v>
      </c>
      <c r="D95" s="48">
        <f>DetailsWTIDSeries!E126/100</f>
        <v>2.2000000000000002E-2</v>
      </c>
      <c r="E95" s="113">
        <v>0.26147618576745285</v>
      </c>
      <c r="F95" s="114">
        <v>5.7705689988801642E-2</v>
      </c>
      <c r="J95" s="42"/>
      <c r="K95" s="42"/>
      <c r="L95" s="42"/>
      <c r="M95" s="42"/>
      <c r="N95" s="42"/>
      <c r="O95" s="42"/>
      <c r="P95" s="42"/>
      <c r="Q95" s="42"/>
      <c r="R95" s="42"/>
      <c r="S95" s="42"/>
      <c r="T95" s="42"/>
      <c r="U95" s="42"/>
      <c r="V95" s="42"/>
      <c r="W95" s="42"/>
      <c r="X95" s="42"/>
      <c r="Y95" s="42"/>
      <c r="Z95" s="42"/>
      <c r="AA95" s="42"/>
      <c r="AB95" s="42"/>
      <c r="AC95" s="42"/>
      <c r="AD95" s="42"/>
    </row>
    <row r="96" spans="1:30" ht="15">
      <c r="A96" s="47">
        <f t="shared" si="3"/>
        <v>1990</v>
      </c>
      <c r="B96" s="109">
        <f>DetailsWTIDSeries!B127/100</f>
        <v>0.32640000000000002</v>
      </c>
      <c r="C96" s="48">
        <f>DetailsWTIDSeries!D127/100</f>
        <v>8.2299999999999998E-2</v>
      </c>
      <c r="D96" s="48">
        <f>DetailsWTIDSeries!E127/100</f>
        <v>2.2000000000000002E-2</v>
      </c>
      <c r="E96" s="113">
        <v>0.26245092381306784</v>
      </c>
      <c r="F96" s="114">
        <v>5.783611991886508E-2</v>
      </c>
      <c r="J96" s="42"/>
      <c r="K96" s="42"/>
      <c r="L96" s="42"/>
      <c r="M96" s="42"/>
      <c r="N96" s="42"/>
      <c r="O96" s="42"/>
      <c r="P96" s="42"/>
      <c r="Q96" s="42"/>
      <c r="R96" s="42"/>
      <c r="S96" s="42"/>
      <c r="T96" s="42"/>
      <c r="U96" s="42"/>
      <c r="V96" s="42"/>
      <c r="W96" s="42"/>
      <c r="X96" s="42"/>
      <c r="Y96" s="42"/>
      <c r="Z96" s="42"/>
      <c r="AA96" s="42"/>
      <c r="AB96" s="42"/>
      <c r="AC96" s="42"/>
      <c r="AD96" s="42"/>
    </row>
    <row r="97" spans="1:30" ht="15">
      <c r="A97" s="47">
        <f t="shared" si="3"/>
        <v>1991</v>
      </c>
      <c r="B97" s="109">
        <f>DetailsWTIDSeries!B128/100</f>
        <v>0.32439999999999997</v>
      </c>
      <c r="C97" s="48">
        <f>DetailsWTIDSeries!D128/100</f>
        <v>7.9699999999999993E-2</v>
      </c>
      <c r="D97" s="48">
        <f>DetailsWTIDSeries!E128/100</f>
        <v>2.07E-2</v>
      </c>
      <c r="E97" s="113">
        <v>0.25933877810245015</v>
      </c>
      <c r="F97" s="114">
        <v>5.6645391914985008E-2</v>
      </c>
      <c r="J97" s="42"/>
      <c r="K97" s="42"/>
      <c r="L97" s="42"/>
      <c r="M97" s="42"/>
      <c r="N97" s="42"/>
      <c r="O97" s="42"/>
      <c r="P97" s="42"/>
      <c r="Q97" s="42"/>
      <c r="R97" s="42"/>
      <c r="S97" s="42"/>
      <c r="T97" s="42"/>
      <c r="U97" s="42"/>
      <c r="V97" s="42"/>
      <c r="W97" s="42"/>
      <c r="X97" s="42"/>
      <c r="Y97" s="42"/>
      <c r="Z97" s="42"/>
      <c r="AA97" s="42"/>
      <c r="AB97" s="42"/>
      <c r="AC97" s="42"/>
      <c r="AD97" s="42"/>
    </row>
    <row r="98" spans="1:30" ht="15">
      <c r="A98" s="47">
        <f t="shared" si="3"/>
        <v>1992</v>
      </c>
      <c r="B98" s="109">
        <f>DetailsWTIDSeries!B129/100</f>
        <v>0.32229999999999998</v>
      </c>
      <c r="C98" s="48">
        <f>DetailsWTIDSeries!D129/100</f>
        <v>7.7499999999999999E-2</v>
      </c>
      <c r="D98" s="48">
        <f>DetailsWTIDSeries!E129/100</f>
        <v>1.9699999999999999E-2</v>
      </c>
      <c r="E98" s="113">
        <v>0.2623607256829722</v>
      </c>
      <c r="F98" s="114">
        <v>6.0444302227101773E-2</v>
      </c>
      <c r="J98" s="42"/>
      <c r="K98" s="42"/>
      <c r="L98" s="42"/>
      <c r="M98" s="42"/>
      <c r="N98" s="42"/>
      <c r="O98" s="42"/>
      <c r="P98" s="42"/>
      <c r="Q98" s="42"/>
      <c r="R98" s="42"/>
      <c r="S98" s="42"/>
      <c r="T98" s="42"/>
      <c r="U98" s="42"/>
      <c r="V98" s="42"/>
      <c r="W98" s="42"/>
      <c r="X98" s="42"/>
      <c r="Y98" s="42"/>
      <c r="Z98" s="42"/>
      <c r="AA98" s="42"/>
      <c r="AB98" s="42"/>
      <c r="AC98" s="42"/>
      <c r="AD98" s="42"/>
    </row>
    <row r="99" spans="1:30" ht="15">
      <c r="A99" s="47">
        <f t="shared" si="3"/>
        <v>1993</v>
      </c>
      <c r="B99" s="109">
        <f>DetailsWTIDSeries!B130/100</f>
        <v>0.32219999999999999</v>
      </c>
      <c r="C99" s="48">
        <f>DetailsWTIDSeries!D130/100</f>
        <v>7.6499999999999999E-2</v>
      </c>
      <c r="D99" s="48">
        <f>DetailsWTIDSeries!E130/100</f>
        <v>1.9400000000000001E-2</v>
      </c>
      <c r="E99" s="113">
        <v>0.25795974078675088</v>
      </c>
      <c r="F99" s="114">
        <v>5.8615012428815685E-2</v>
      </c>
      <c r="J99" s="42"/>
      <c r="K99" s="42"/>
      <c r="L99" s="42"/>
      <c r="M99" s="42"/>
      <c r="N99" s="42"/>
      <c r="O99" s="42"/>
      <c r="P99" s="42"/>
      <c r="Q99" s="42"/>
      <c r="R99" s="42"/>
      <c r="S99" s="42"/>
      <c r="T99" s="42"/>
      <c r="U99" s="42"/>
      <c r="V99" s="42"/>
      <c r="W99" s="42"/>
      <c r="X99" s="42"/>
      <c r="Y99" s="42"/>
      <c r="Z99" s="42"/>
      <c r="AA99" s="42"/>
      <c r="AB99" s="42"/>
      <c r="AC99" s="42"/>
      <c r="AD99" s="42"/>
    </row>
    <row r="100" spans="1:30" ht="15">
      <c r="A100" s="47">
        <f t="shared" si="3"/>
        <v>1994</v>
      </c>
      <c r="B100" s="109">
        <f>DetailsWTIDSeries!B131/100</f>
        <v>0.32369999999999999</v>
      </c>
      <c r="C100" s="48">
        <f>DetailsWTIDSeries!D131/100</f>
        <v>7.7100000000000002E-2</v>
      </c>
      <c r="D100" s="48">
        <f>DetailsWTIDSeries!E131/100</f>
        <v>1.9799999999999998E-2</v>
      </c>
      <c r="E100" s="113">
        <v>0.25669827177453114</v>
      </c>
      <c r="F100" s="114">
        <v>5.7534732465627236E-2</v>
      </c>
      <c r="J100" s="42"/>
      <c r="K100" s="42"/>
      <c r="L100" s="42"/>
      <c r="M100" s="42"/>
      <c r="N100" s="42"/>
      <c r="O100" s="42"/>
      <c r="P100" s="42"/>
      <c r="Q100" s="42"/>
      <c r="R100" s="42"/>
      <c r="S100" s="42"/>
      <c r="T100" s="42"/>
      <c r="U100" s="42"/>
      <c r="V100" s="42"/>
      <c r="W100" s="42"/>
      <c r="X100" s="42"/>
      <c r="Y100" s="42"/>
      <c r="Z100" s="42"/>
      <c r="AA100" s="42"/>
      <c r="AB100" s="42"/>
      <c r="AC100" s="42"/>
      <c r="AD100" s="42"/>
    </row>
    <row r="101" spans="1:30" ht="15">
      <c r="A101" s="47">
        <f t="shared" si="3"/>
        <v>1995</v>
      </c>
      <c r="B101" s="109">
        <f>DetailsWTIDSeries!B132/100</f>
        <v>0.32409999999999994</v>
      </c>
      <c r="C101" s="48">
        <f>DetailsWTIDSeries!D132/100</f>
        <v>7.6999999999999999E-2</v>
      </c>
      <c r="D101" s="48">
        <f>DetailsWTIDSeries!E132/100</f>
        <v>1.9599999999999999E-2</v>
      </c>
      <c r="E101" s="113">
        <v>0.25378984135827864</v>
      </c>
      <c r="F101" s="114">
        <v>5.615605327789927E-2</v>
      </c>
      <c r="J101" s="42"/>
      <c r="K101" s="42"/>
      <c r="L101" s="42"/>
      <c r="M101" s="42"/>
      <c r="N101" s="42"/>
      <c r="O101" s="42"/>
      <c r="P101" s="42"/>
      <c r="Q101" s="42"/>
      <c r="R101" s="42"/>
      <c r="S101" s="42"/>
      <c r="T101" s="42"/>
      <c r="U101" s="42"/>
      <c r="V101" s="42"/>
      <c r="W101" s="42"/>
      <c r="X101" s="42"/>
      <c r="Y101" s="42"/>
      <c r="Z101" s="42"/>
      <c r="AA101" s="42"/>
      <c r="AB101" s="42"/>
      <c r="AC101" s="42"/>
      <c r="AD101" s="42"/>
    </row>
    <row r="102" spans="1:30" ht="15">
      <c r="A102" s="47">
        <f t="shared" si="3"/>
        <v>1996</v>
      </c>
      <c r="B102" s="109">
        <f>DetailsWTIDSeries!B133/100</f>
        <v>0.32040000000000002</v>
      </c>
      <c r="C102" s="48">
        <f>DetailsWTIDSeries!D133/100</f>
        <v>7.7300000000000008E-2</v>
      </c>
      <c r="D102" s="48">
        <f>DetailsWTIDSeries!E133/100</f>
        <v>2.0099999999999996E-2</v>
      </c>
      <c r="E102" s="113">
        <v>0.25445937317605727</v>
      </c>
      <c r="F102" s="114">
        <v>5.6304200517478281E-2</v>
      </c>
      <c r="J102" s="42"/>
      <c r="K102" s="42"/>
      <c r="L102" s="42"/>
      <c r="M102" s="42"/>
      <c r="N102" s="42"/>
      <c r="O102" s="42"/>
      <c r="P102" s="42"/>
      <c r="Q102" s="42"/>
      <c r="R102" s="42"/>
      <c r="S102" s="42"/>
      <c r="T102" s="42"/>
      <c r="U102" s="42"/>
      <c r="V102" s="42"/>
      <c r="W102" s="42"/>
      <c r="X102" s="42"/>
      <c r="Y102" s="42"/>
      <c r="Z102" s="42"/>
      <c r="AA102" s="42"/>
      <c r="AB102" s="42"/>
      <c r="AC102" s="42"/>
      <c r="AD102" s="42"/>
    </row>
    <row r="103" spans="1:30" ht="15">
      <c r="A103" s="47">
        <f t="shared" si="3"/>
        <v>1997</v>
      </c>
      <c r="B103" s="109">
        <f>DetailsWTIDSeries!B134/100</f>
        <v>0.32170000000000004</v>
      </c>
      <c r="C103" s="48">
        <f>DetailsWTIDSeries!D134/100</f>
        <v>7.7699999999999991E-2</v>
      </c>
      <c r="D103" s="48">
        <f>DetailsWTIDSeries!E134/100</f>
        <v>2.0099999999999996E-2</v>
      </c>
      <c r="E103" s="113">
        <v>0.25727665890372192</v>
      </c>
      <c r="F103" s="114">
        <v>5.6927581053811335E-2</v>
      </c>
      <c r="J103" s="42"/>
      <c r="K103" s="42"/>
      <c r="L103" s="42"/>
      <c r="M103" s="42"/>
      <c r="N103" s="42"/>
      <c r="O103" s="42"/>
      <c r="P103" s="42"/>
      <c r="Q103" s="42"/>
      <c r="R103" s="42"/>
      <c r="S103" s="42"/>
      <c r="T103" s="42"/>
      <c r="U103" s="42"/>
      <c r="V103" s="42"/>
      <c r="W103" s="42"/>
      <c r="X103" s="42"/>
      <c r="Y103" s="42"/>
      <c r="Z103" s="42"/>
      <c r="AA103" s="42"/>
      <c r="AB103" s="42"/>
      <c r="AC103" s="42"/>
      <c r="AD103" s="42"/>
    </row>
    <row r="104" spans="1:30" ht="15">
      <c r="A104" s="47">
        <f t="shared" si="3"/>
        <v>1998</v>
      </c>
      <c r="B104" s="109">
        <f>DetailsWTIDSeries!B135/100</f>
        <v>0.32590000000000002</v>
      </c>
      <c r="C104" s="48">
        <f>DetailsWTIDSeries!D135/100</f>
        <v>7.9399999999999998E-2</v>
      </c>
      <c r="D104" s="48">
        <f>DetailsWTIDSeries!E135/100</f>
        <v>2.0899999999999998E-2</v>
      </c>
      <c r="E104" s="48">
        <f>B104*E$103/B$103</f>
        <v>0.26063557083221311</v>
      </c>
      <c r="F104" s="49">
        <f>C104*F$103/C$103</f>
        <v>5.8173100845207472E-2</v>
      </c>
      <c r="J104" s="42"/>
      <c r="K104" s="42"/>
      <c r="L104" s="42"/>
      <c r="M104" s="42"/>
      <c r="N104" s="42"/>
      <c r="O104" s="42"/>
      <c r="P104" s="42"/>
      <c r="Q104" s="42"/>
      <c r="R104" s="42"/>
      <c r="S104" s="42"/>
      <c r="T104" s="42"/>
      <c r="U104" s="42"/>
      <c r="V104" s="42"/>
      <c r="W104" s="42"/>
      <c r="X104" s="42"/>
      <c r="Y104" s="42"/>
      <c r="Z104" s="42"/>
      <c r="AA104" s="42"/>
      <c r="AB104" s="42"/>
      <c r="AC104" s="42"/>
      <c r="AD104" s="42"/>
    </row>
    <row r="105" spans="1:30" ht="15">
      <c r="A105" s="47">
        <f t="shared" si="3"/>
        <v>1999</v>
      </c>
      <c r="B105" s="109">
        <f>DetailsWTIDSeries!B136/100</f>
        <v>0.33</v>
      </c>
      <c r="C105" s="48">
        <f>DetailsWTIDSeries!D136/100</f>
        <v>8.1500000000000003E-2</v>
      </c>
      <c r="D105" s="48">
        <f>DetailsWTIDSeries!E136/100</f>
        <v>2.18E-2</v>
      </c>
      <c r="E105" s="48">
        <f t="shared" ref="E105:E110" si="4">B105*E$103/B$103</f>
        <v>0.26391450866716887</v>
      </c>
      <c r="F105" s="49">
        <f t="shared" ref="F105:F110" si="5">C105*F$103/C$103</f>
        <v>5.9711684116932104E-2</v>
      </c>
      <c r="J105" s="42"/>
      <c r="K105" s="42"/>
      <c r="L105" s="42"/>
      <c r="M105" s="42"/>
      <c r="N105" s="42"/>
      <c r="O105" s="42"/>
      <c r="P105" s="42"/>
      <c r="Q105" s="42"/>
      <c r="R105" s="42"/>
      <c r="S105" s="42"/>
      <c r="T105" s="42"/>
      <c r="U105" s="42"/>
      <c r="V105" s="42"/>
      <c r="W105" s="42"/>
      <c r="X105" s="42"/>
      <c r="Y105" s="42"/>
      <c r="Z105" s="42"/>
      <c r="AA105" s="42"/>
      <c r="AB105" s="42"/>
      <c r="AC105" s="42"/>
      <c r="AD105" s="42"/>
    </row>
    <row r="106" spans="1:30" ht="15">
      <c r="A106" s="47">
        <f t="shared" si="3"/>
        <v>2000</v>
      </c>
      <c r="B106" s="109">
        <f>DetailsWTIDSeries!B137/100</f>
        <v>0.33049999999999996</v>
      </c>
      <c r="C106" s="48">
        <f>DetailsWTIDSeries!D137/100</f>
        <v>8.2899999999999988E-2</v>
      </c>
      <c r="D106" s="48">
        <f>DetailsWTIDSeries!E137/100</f>
        <v>2.2499999999999999E-2</v>
      </c>
      <c r="E106" s="48">
        <f t="shared" si="4"/>
        <v>0.26431437913484634</v>
      </c>
      <c r="F106" s="49">
        <f t="shared" si="5"/>
        <v>6.0737406298081852E-2</v>
      </c>
      <c r="J106" s="42"/>
      <c r="K106" s="42"/>
      <c r="L106" s="42"/>
      <c r="M106" s="42"/>
      <c r="N106" s="42"/>
      <c r="O106" s="42"/>
      <c r="P106" s="42"/>
      <c r="Q106" s="42"/>
      <c r="R106" s="42"/>
      <c r="S106" s="42"/>
      <c r="T106" s="42"/>
      <c r="U106" s="42"/>
      <c r="V106" s="42"/>
      <c r="W106" s="42"/>
      <c r="X106" s="42"/>
      <c r="Y106" s="42"/>
      <c r="Z106" s="42"/>
      <c r="AA106" s="42"/>
      <c r="AB106" s="42"/>
      <c r="AC106" s="42"/>
      <c r="AD106" s="42"/>
    </row>
    <row r="107" spans="1:30" ht="15">
      <c r="A107" s="47">
        <f t="shared" si="3"/>
        <v>2001</v>
      </c>
      <c r="B107" s="109">
        <f>DetailsWTIDSeries!B138/100</f>
        <v>0.33090000000000003</v>
      </c>
      <c r="C107" s="48">
        <f>DetailsWTIDSeries!D138/100</f>
        <v>8.43E-2</v>
      </c>
      <c r="D107" s="48">
        <f>DetailsWTIDSeries!E138/100</f>
        <v>2.3300000000000001E-2</v>
      </c>
      <c r="E107" s="48">
        <f t="shared" si="4"/>
        <v>0.26463427550898844</v>
      </c>
      <c r="F107" s="49">
        <f t="shared" si="5"/>
        <v>6.1763128479231606E-2</v>
      </c>
      <c r="J107" s="42"/>
      <c r="K107" s="42"/>
      <c r="L107" s="42"/>
      <c r="M107" s="42"/>
      <c r="N107" s="42"/>
      <c r="O107" s="42"/>
      <c r="P107" s="42"/>
      <c r="Q107" s="42"/>
      <c r="R107" s="42"/>
      <c r="S107" s="42"/>
      <c r="T107" s="42"/>
      <c r="U107" s="42"/>
      <c r="V107" s="42"/>
      <c r="W107" s="42"/>
      <c r="X107" s="42"/>
      <c r="Y107" s="42"/>
      <c r="Z107" s="42"/>
      <c r="AA107" s="42"/>
      <c r="AB107" s="42"/>
      <c r="AC107" s="42"/>
      <c r="AD107" s="42"/>
    </row>
    <row r="108" spans="1:30" ht="15">
      <c r="A108" s="47">
        <f t="shared" si="3"/>
        <v>2002</v>
      </c>
      <c r="B108" s="109">
        <f>DetailsWTIDSeries!B139/100</f>
        <v>0.33030000000000004</v>
      </c>
      <c r="C108" s="48">
        <f>DetailsWTIDSeries!D139/100</f>
        <v>8.4600000000000009E-2</v>
      </c>
      <c r="D108" s="48">
        <f>DetailsWTIDSeries!E139/100</f>
        <v>2.35E-2</v>
      </c>
      <c r="E108" s="48">
        <f t="shared" si="4"/>
        <v>0.26415443094777541</v>
      </c>
      <c r="F108" s="49">
        <f t="shared" si="5"/>
        <v>6.1982926089477988E-2</v>
      </c>
      <c r="J108" s="42"/>
      <c r="K108" s="42"/>
      <c r="L108" s="42"/>
      <c r="M108" s="42"/>
      <c r="N108" s="42"/>
      <c r="O108" s="42"/>
      <c r="P108" s="42"/>
      <c r="Q108" s="42"/>
      <c r="R108" s="42"/>
      <c r="S108" s="42"/>
      <c r="T108" s="42"/>
      <c r="U108" s="42"/>
      <c r="V108" s="42"/>
      <c r="W108" s="42"/>
      <c r="X108" s="42"/>
      <c r="Y108" s="42"/>
      <c r="Z108" s="42"/>
      <c r="AA108" s="42"/>
      <c r="AB108" s="42"/>
      <c r="AC108" s="42"/>
      <c r="AD108" s="42"/>
    </row>
    <row r="109" spans="1:30" ht="15">
      <c r="A109" s="47">
        <f t="shared" si="3"/>
        <v>2003</v>
      </c>
      <c r="B109" s="109">
        <f>DetailsWTIDSeries!B140/100</f>
        <v>0.33110000000000001</v>
      </c>
      <c r="C109" s="48">
        <f>DetailsWTIDSeries!D140/100</f>
        <v>8.5500000000000007E-2</v>
      </c>
      <c r="D109" s="48">
        <f>DetailsWTIDSeries!E140/100</f>
        <v>2.3700000000000002E-2</v>
      </c>
      <c r="E109" s="48">
        <f t="shared" si="4"/>
        <v>0.26479422369605943</v>
      </c>
      <c r="F109" s="49">
        <f t="shared" si="5"/>
        <v>6.2642318920217127E-2</v>
      </c>
      <c r="J109" s="42"/>
      <c r="K109" s="42"/>
      <c r="L109" s="42"/>
      <c r="M109" s="42"/>
      <c r="N109" s="42"/>
      <c r="O109" s="42"/>
      <c r="P109" s="42"/>
      <c r="Q109" s="42"/>
      <c r="R109" s="42"/>
      <c r="S109" s="42"/>
      <c r="T109" s="42"/>
      <c r="U109" s="42"/>
      <c r="V109" s="42"/>
      <c r="W109" s="42"/>
      <c r="X109" s="42"/>
      <c r="Y109" s="42"/>
      <c r="Z109" s="42"/>
      <c r="AA109" s="42"/>
      <c r="AB109" s="42"/>
      <c r="AC109" s="42"/>
      <c r="AD109" s="42"/>
    </row>
    <row r="110" spans="1:30" ht="15">
      <c r="A110" s="47">
        <f t="shared" si="3"/>
        <v>2004</v>
      </c>
      <c r="B110" s="109">
        <f>DetailsWTIDSeries!B141/100</f>
        <v>0.33450000000000002</v>
      </c>
      <c r="C110" s="48">
        <f>DetailsWTIDSeries!D141/100</f>
        <v>8.7300000000000003E-2</v>
      </c>
      <c r="D110" s="48">
        <f>DetailsWTIDSeries!E141/100</f>
        <v>2.4500000000000001E-2</v>
      </c>
      <c r="E110" s="48">
        <f t="shared" si="4"/>
        <v>0.2675133428762666</v>
      </c>
      <c r="F110" s="49">
        <f t="shared" si="5"/>
        <v>6.3961104581695363E-2</v>
      </c>
      <c r="J110" s="42"/>
      <c r="K110" s="42"/>
      <c r="L110" s="42"/>
      <c r="M110" s="42"/>
      <c r="N110" s="42"/>
      <c r="O110" s="42"/>
      <c r="P110" s="42"/>
      <c r="Q110" s="42"/>
      <c r="R110" s="42"/>
      <c r="S110" s="42"/>
      <c r="T110" s="42"/>
      <c r="U110" s="42"/>
      <c r="V110" s="42"/>
      <c r="W110" s="42"/>
      <c r="X110" s="42"/>
      <c r="Y110" s="42"/>
      <c r="Z110" s="42"/>
      <c r="AA110" s="42"/>
      <c r="AB110" s="42"/>
      <c r="AC110" s="42"/>
      <c r="AD110" s="42"/>
    </row>
    <row r="111" spans="1:30" ht="15">
      <c r="A111" s="47">
        <f t="shared" si="3"/>
        <v>2005</v>
      </c>
      <c r="B111" s="109">
        <f>DetailsWTIDSeries!B142/100</f>
        <v>0.32890000000000003</v>
      </c>
      <c r="C111" s="48">
        <f>DetailsWTIDSeries!D142/100</f>
        <v>8.7300000000000003E-2</v>
      </c>
      <c r="D111" s="48">
        <f>DetailsWTIDSeries!E142/100</f>
        <v>2.4799999999999999E-2</v>
      </c>
      <c r="E111" s="48">
        <f>0.005+B111*E$103/B$103</f>
        <v>0.26803479363827831</v>
      </c>
      <c r="F111" s="49">
        <f>0.003+C111*F$103/C$103</f>
        <v>6.6961104581695366E-2</v>
      </c>
      <c r="J111" s="42"/>
      <c r="K111" s="42"/>
      <c r="L111" s="42"/>
      <c r="M111" s="42"/>
      <c r="N111" s="42"/>
      <c r="O111" s="42"/>
      <c r="P111" s="42"/>
      <c r="Q111" s="42"/>
      <c r="R111" s="42"/>
      <c r="S111" s="42"/>
      <c r="T111" s="42"/>
      <c r="U111" s="42"/>
      <c r="V111" s="42"/>
      <c r="W111" s="42"/>
      <c r="X111" s="42"/>
      <c r="Y111" s="42"/>
      <c r="Z111" s="42"/>
      <c r="AA111" s="42"/>
      <c r="AB111" s="42"/>
      <c r="AC111" s="42"/>
      <c r="AD111" s="42"/>
    </row>
    <row r="112" spans="1:30" ht="15">
      <c r="A112" s="47">
        <f t="shared" si="3"/>
        <v>2006</v>
      </c>
      <c r="B112" s="109">
        <f>DetailsWTIDSeries!B143/100</f>
        <v>0.3281</v>
      </c>
      <c r="C112" s="48">
        <f>DetailsWTIDSeries!D143/100</f>
        <v>8.9399999999999993E-2</v>
      </c>
      <c r="D112" s="48">
        <f>DetailsWTIDSeries!E143/100</f>
        <v>2.6499999999999999E-2</v>
      </c>
      <c r="E112" s="48">
        <f>0.006+B112*E$103/B$103</f>
        <v>0.26839500088999424</v>
      </c>
      <c r="F112" s="49">
        <f>0.004+C112*F$103/C$103</f>
        <v>6.9499687853420006E-2</v>
      </c>
      <c r="J112" s="42"/>
      <c r="K112" s="42"/>
      <c r="L112" s="42"/>
      <c r="M112" s="42"/>
      <c r="N112" s="42"/>
      <c r="O112" s="42"/>
      <c r="P112" s="42"/>
      <c r="Q112" s="42"/>
      <c r="R112" s="42"/>
      <c r="S112" s="42"/>
      <c r="T112" s="42"/>
      <c r="U112" s="42"/>
      <c r="V112" s="42"/>
      <c r="W112" s="42"/>
      <c r="X112" s="42"/>
      <c r="Y112" s="42"/>
      <c r="Z112" s="42"/>
      <c r="AA112" s="42"/>
      <c r="AB112" s="42"/>
      <c r="AC112" s="42"/>
      <c r="AD112" s="42"/>
    </row>
    <row r="113" spans="1:30" ht="15">
      <c r="A113" s="47">
        <f t="shared" si="3"/>
        <v>2007</v>
      </c>
      <c r="B113" s="109">
        <f>DetailsWTIDSeries!B144/100</f>
        <v>0.33149999999999996</v>
      </c>
      <c r="C113" s="48">
        <f>DetailsWTIDSeries!D144/100</f>
        <v>9.2499999999999999E-2</v>
      </c>
      <c r="D113" s="48">
        <f>DetailsWTIDSeries!E144/100</f>
        <v>2.7418903803131993E-2</v>
      </c>
      <c r="E113" s="48">
        <f>0.007+B113*E$103/B$103</f>
        <v>0.27211412007020142</v>
      </c>
      <c r="F113" s="49">
        <f>0.004+C113*F$103/C$103</f>
        <v>7.177092982596589E-2</v>
      </c>
      <c r="J113" s="42"/>
      <c r="K113" s="42"/>
      <c r="L113" s="42"/>
      <c r="M113" s="42"/>
      <c r="N113" s="42"/>
      <c r="O113" s="42"/>
      <c r="P113" s="42"/>
      <c r="Q113" s="42"/>
      <c r="R113" s="42"/>
      <c r="S113" s="42"/>
      <c r="T113" s="42"/>
      <c r="U113" s="42"/>
      <c r="V113" s="42"/>
      <c r="W113" s="42"/>
      <c r="X113" s="42"/>
      <c r="Y113" s="42"/>
      <c r="Z113" s="42"/>
      <c r="AA113" s="42"/>
      <c r="AB113" s="42"/>
      <c r="AC113" s="42"/>
      <c r="AD113" s="42"/>
    </row>
    <row r="114" spans="1:30" ht="15">
      <c r="A114" s="47">
        <f t="shared" si="3"/>
        <v>2008</v>
      </c>
      <c r="B114" s="109">
        <f>DetailsWTIDSeries!B145/100</f>
        <v>0.33030000000000004</v>
      </c>
      <c r="C114" s="48">
        <f>DetailsWTIDSeries!D145/100</f>
        <v>8.8000000000000009E-2</v>
      </c>
      <c r="D114" s="48">
        <f>DetailsWTIDSeries!E145/100</f>
        <v>2.6085011185682329E-2</v>
      </c>
      <c r="E114" s="48">
        <f>0.008+B114*E$103/B$103</f>
        <v>0.27215443094777542</v>
      </c>
      <c r="F114" s="49">
        <f>0.005+C114*F$103/C$103</f>
        <v>6.9473965672270252E-2</v>
      </c>
      <c r="J114" s="42"/>
      <c r="K114" s="42"/>
      <c r="L114" s="42"/>
      <c r="M114" s="42"/>
      <c r="N114" s="42"/>
      <c r="O114" s="42"/>
      <c r="P114" s="42"/>
      <c r="Q114" s="42"/>
      <c r="R114" s="42"/>
      <c r="S114" s="42"/>
      <c r="T114" s="42"/>
      <c r="U114" s="42"/>
      <c r="V114" s="42"/>
      <c r="W114" s="42"/>
      <c r="X114" s="42"/>
      <c r="Y114" s="42"/>
      <c r="Z114" s="42"/>
      <c r="AA114" s="42"/>
      <c r="AB114" s="42"/>
      <c r="AC114" s="42"/>
      <c r="AD114" s="42"/>
    </row>
    <row r="115" spans="1:30" ht="15">
      <c r="A115" s="47">
        <f t="shared" si="3"/>
        <v>2009</v>
      </c>
      <c r="B115" s="109">
        <f>DetailsWTIDSeries!B146/100</f>
        <v>0.32689999999999997</v>
      </c>
      <c r="C115" s="48">
        <f>DetailsWTIDSeries!D146/100</f>
        <v>8.3800000000000013E-2</v>
      </c>
      <c r="D115" s="48">
        <f>DetailsWTIDSeries!E146/100</f>
        <v>2.4840044742729307E-2</v>
      </c>
      <c r="E115" s="48">
        <f>0.009+B115*E$103/B$103</f>
        <v>0.27043531176756819</v>
      </c>
      <c r="F115" s="49">
        <f>0.007+C115*F$103/C$103</f>
        <v>6.8396799128821004E-2</v>
      </c>
      <c r="J115" s="42"/>
      <c r="K115" s="42"/>
      <c r="L115" s="42"/>
      <c r="M115" s="42"/>
      <c r="N115" s="42"/>
      <c r="O115" s="42"/>
      <c r="P115" s="42"/>
      <c r="Q115" s="42"/>
      <c r="R115" s="42"/>
      <c r="S115" s="42"/>
      <c r="T115" s="42"/>
      <c r="U115" s="42"/>
      <c r="V115" s="42"/>
      <c r="W115" s="42"/>
      <c r="X115" s="42"/>
      <c r="Y115" s="42"/>
      <c r="Z115" s="42"/>
      <c r="AA115" s="42"/>
      <c r="AB115" s="42"/>
      <c r="AC115" s="42"/>
      <c r="AD115" s="42"/>
    </row>
    <row r="116" spans="1:30" ht="16" thickBot="1">
      <c r="A116" s="52">
        <v>2010</v>
      </c>
      <c r="B116" s="112">
        <f>AVERAGE(B113:B115)</f>
        <v>0.32956666666666662</v>
      </c>
      <c r="C116" s="53">
        <f>AVERAGE(C113:C115)</f>
        <v>8.8099999999999998E-2</v>
      </c>
      <c r="D116" s="53">
        <f>AVERAGE(D113:D115)</f>
        <v>2.6114653243847874E-2</v>
      </c>
      <c r="E116" s="53">
        <f>0.01+B116*E$103/B$103</f>
        <v>0.27356795426184832</v>
      </c>
      <c r="F116" s="54">
        <f>0.007+C116*F$103/C$103</f>
        <v>7.1547231542352374E-2</v>
      </c>
      <c r="J116" s="42"/>
      <c r="K116" s="42"/>
      <c r="L116" s="42"/>
      <c r="M116" s="42"/>
      <c r="N116" s="42"/>
      <c r="O116" s="42"/>
      <c r="P116" s="42"/>
      <c r="Q116" s="42"/>
      <c r="R116" s="42"/>
      <c r="S116" s="42"/>
      <c r="T116" s="42"/>
      <c r="U116" s="42"/>
      <c r="V116" s="42"/>
      <c r="W116" s="42"/>
      <c r="X116" s="42"/>
      <c r="Y116" s="42"/>
      <c r="Z116" s="42"/>
      <c r="AA116" s="42"/>
      <c r="AB116" s="42"/>
      <c r="AC116" s="42"/>
      <c r="AD116" s="42"/>
    </row>
    <row r="117" spans="1:30" ht="16" thickTop="1">
      <c r="A117" s="42"/>
      <c r="B117" s="56"/>
      <c r="C117" s="56"/>
      <c r="D117" s="56"/>
      <c r="E117" s="56"/>
      <c r="F117" s="56"/>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row>
    <row r="118" spans="1:30" ht="15">
      <c r="A118" s="41" t="s">
        <v>26</v>
      </c>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row>
    <row r="119" spans="1:30" ht="15">
      <c r="A119" s="42" t="s">
        <v>214</v>
      </c>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row>
    <row r="120" spans="1:30" ht="15">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row>
    <row r="121" spans="1:30" ht="15">
      <c r="A121" s="42" t="s">
        <v>213</v>
      </c>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row>
    <row r="122" spans="1:30" ht="15">
      <c r="A122" s="139"/>
      <c r="B122" s="56">
        <f>AVERAGE(F16:F25)</f>
        <v>5.4295628358392689E-2</v>
      </c>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row>
    <row r="123" spans="1:30" ht="15">
      <c r="A123" s="139">
        <f t="shared" ref="A123:A132" si="6">A122+10</f>
        <v>10</v>
      </c>
      <c r="B123" s="56">
        <f>AVERAGE(F26:F35)</f>
        <v>6.4953168785233412E-2</v>
      </c>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row>
    <row r="124" spans="1:30" ht="15">
      <c r="A124" s="139">
        <f t="shared" si="6"/>
        <v>20</v>
      </c>
      <c r="B124" s="56">
        <f>AVERAGE(F36:F45)</f>
        <v>6.5226022162441694E-2</v>
      </c>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row>
    <row r="125" spans="1:30" ht="15">
      <c r="A125" s="139">
        <f t="shared" si="6"/>
        <v>30</v>
      </c>
      <c r="B125" s="56">
        <f>AVERAGE(F46:F55)</f>
        <v>5.8466213079641463E-2</v>
      </c>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row>
    <row r="126" spans="1:30" ht="15">
      <c r="A126" s="139">
        <f t="shared" si="6"/>
        <v>40</v>
      </c>
      <c r="B126" s="56">
        <f>AVERAGE(F56:F65)</f>
        <v>7.3353431071988551E-2</v>
      </c>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row>
    <row r="127" spans="1:30" ht="15">
      <c r="A127" s="139">
        <f t="shared" si="6"/>
        <v>50</v>
      </c>
      <c r="B127" s="56">
        <f>AVERAGE(F66:F75)</f>
        <v>7.8104752646675393E-2</v>
      </c>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row>
    <row r="128" spans="1:30" ht="15">
      <c r="A128" s="139">
        <f t="shared" si="6"/>
        <v>60</v>
      </c>
      <c r="B128" s="56">
        <f>AVERAGE(F76:F85)</f>
        <v>6.2449343070735144E-2</v>
      </c>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row>
    <row r="129" spans="1:30" ht="15">
      <c r="A129" s="139">
        <f t="shared" si="6"/>
        <v>70</v>
      </c>
      <c r="B129" s="56">
        <f>AVERAGE(F86:F95)</f>
        <v>5.8419592544567231E-2</v>
      </c>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row>
    <row r="130" spans="1:30" ht="15">
      <c r="A130" s="139">
        <f t="shared" si="6"/>
        <v>80</v>
      </c>
      <c r="B130" s="56">
        <f>AVERAGE(F96:F105)</f>
        <v>5.7834817876672315E-2</v>
      </c>
    </row>
    <row r="131" spans="1:30" ht="15">
      <c r="A131" s="139">
        <f t="shared" si="6"/>
        <v>90</v>
      </c>
      <c r="B131" s="56">
        <f>AVERAGE(F106:F115)</f>
        <v>6.5718937143087658E-2</v>
      </c>
    </row>
    <row r="132" spans="1:30" ht="15">
      <c r="A132" s="139">
        <f t="shared" si="6"/>
        <v>100</v>
      </c>
      <c r="B132" s="56">
        <f>AVERAGE(F116:F122)</f>
        <v>7.1547231542352374E-2</v>
      </c>
    </row>
  </sheetData>
  <mergeCells count="2">
    <mergeCell ref="B4:F4"/>
    <mergeCell ref="A3:F3"/>
  </mergeCells>
  <phoneticPr fontId="24"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I201"/>
  <sheetViews>
    <sheetView workbookViewId="0">
      <pane xSplit="1" ySplit="5" topLeftCell="B6" activePane="bottomRight" state="frozen"/>
      <selection pane="topRight" activeCell="B1" sqref="B1"/>
      <selection pane="bottomLeft" activeCell="A10" sqref="A10"/>
      <selection pane="bottomRight" activeCell="L3" sqref="L3"/>
    </sheetView>
  </sheetViews>
  <sheetFormatPr baseColWidth="10" defaultRowHeight="12" x14ac:dyDescent="0"/>
  <cols>
    <col min="1" max="35" width="12.83203125" customWidth="1"/>
  </cols>
  <sheetData>
    <row r="1" spans="1:35" ht="15">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row>
    <row r="2" spans="1:35" ht="16" thickBot="1">
      <c r="A2" s="42"/>
      <c r="B2" s="43"/>
      <c r="C2" s="43"/>
      <c r="D2" s="43"/>
      <c r="E2" s="43"/>
      <c r="F2" s="43"/>
      <c r="G2" s="43"/>
      <c r="H2" s="43"/>
      <c r="I2" s="43"/>
      <c r="J2" s="43"/>
      <c r="K2" s="43"/>
      <c r="L2" s="42"/>
      <c r="M2" s="42"/>
      <c r="N2" s="42"/>
      <c r="O2" s="42"/>
      <c r="P2" s="42"/>
      <c r="Q2" s="42"/>
      <c r="R2" s="42"/>
      <c r="S2" s="42"/>
      <c r="T2" s="42"/>
      <c r="U2" s="42"/>
      <c r="V2" s="42"/>
      <c r="W2" s="42"/>
      <c r="X2" s="42"/>
      <c r="Y2" s="42"/>
      <c r="Z2" s="42"/>
      <c r="AA2" s="42"/>
      <c r="AB2" s="42"/>
      <c r="AC2" s="42"/>
      <c r="AD2" s="42"/>
      <c r="AE2" s="42"/>
      <c r="AF2" s="42"/>
      <c r="AG2" s="42"/>
      <c r="AH2" s="42"/>
      <c r="AI2" s="42"/>
    </row>
    <row r="3" spans="1:35" ht="70" customHeight="1" thickTop="1" thickBot="1">
      <c r="A3" s="155" t="s">
        <v>221</v>
      </c>
      <c r="B3" s="158"/>
      <c r="C3" s="158"/>
      <c r="D3" s="158"/>
      <c r="E3" s="158"/>
      <c r="F3" s="158"/>
      <c r="G3" s="158"/>
      <c r="H3" s="158"/>
      <c r="I3" s="158"/>
      <c r="J3" s="158"/>
      <c r="K3" s="159"/>
      <c r="L3" s="42"/>
      <c r="M3" s="42"/>
      <c r="N3" s="42"/>
      <c r="O3" s="42"/>
      <c r="P3" s="42"/>
      <c r="Q3" s="42"/>
      <c r="R3" s="42"/>
      <c r="S3" s="42"/>
      <c r="T3" s="42"/>
      <c r="U3" s="42"/>
      <c r="V3" s="42"/>
      <c r="W3" s="42"/>
      <c r="X3" s="42"/>
      <c r="Y3" s="42"/>
      <c r="Z3" s="42"/>
      <c r="AA3" s="42"/>
      <c r="AB3" s="42"/>
      <c r="AC3" s="42"/>
      <c r="AD3" s="42"/>
      <c r="AE3" s="42"/>
      <c r="AF3" s="42"/>
      <c r="AG3" s="42"/>
      <c r="AH3" s="42"/>
      <c r="AI3" s="42"/>
    </row>
    <row r="4" spans="1:35" ht="25" customHeight="1" thickTop="1">
      <c r="A4" s="96"/>
      <c r="B4" s="155" t="s">
        <v>179</v>
      </c>
      <c r="C4" s="158"/>
      <c r="D4" s="158"/>
      <c r="E4" s="158"/>
      <c r="F4" s="158"/>
      <c r="G4" s="158"/>
      <c r="H4" s="158"/>
      <c r="I4" s="158"/>
      <c r="J4" s="158"/>
      <c r="K4" s="159"/>
      <c r="L4" s="42"/>
      <c r="M4" s="42"/>
      <c r="N4" s="42"/>
      <c r="O4" s="42"/>
      <c r="P4" s="42"/>
      <c r="Q4" s="42"/>
      <c r="R4" s="42"/>
      <c r="S4" s="42"/>
      <c r="T4" s="42"/>
      <c r="U4" s="42"/>
      <c r="V4" s="42"/>
      <c r="W4" s="42"/>
      <c r="X4" s="42"/>
      <c r="Y4" s="42"/>
      <c r="Z4" s="42"/>
      <c r="AA4" s="42"/>
      <c r="AB4" s="42"/>
      <c r="AC4" s="42"/>
      <c r="AD4" s="42"/>
      <c r="AE4" s="42"/>
      <c r="AF4" s="42"/>
      <c r="AG4" s="42"/>
      <c r="AH4" s="42"/>
      <c r="AI4" s="42"/>
    </row>
    <row r="5" spans="1:35" ht="70" customHeight="1" thickBot="1">
      <c r="A5" s="44"/>
      <c r="B5" s="140" t="s">
        <v>146</v>
      </c>
      <c r="C5" s="141" t="s">
        <v>148</v>
      </c>
      <c r="D5" s="141" t="s">
        <v>149</v>
      </c>
      <c r="E5" s="141" t="s">
        <v>147</v>
      </c>
      <c r="F5" s="141" t="s">
        <v>150</v>
      </c>
      <c r="G5" s="140" t="s">
        <v>137</v>
      </c>
      <c r="H5" s="141" t="s">
        <v>140</v>
      </c>
      <c r="I5" s="142" t="s">
        <v>154</v>
      </c>
      <c r="J5" s="141" t="s">
        <v>138</v>
      </c>
      <c r="K5" s="142" t="s">
        <v>139</v>
      </c>
      <c r="M5" s="42"/>
      <c r="N5" s="42"/>
      <c r="O5" s="42"/>
      <c r="P5" s="42"/>
      <c r="Q5" s="42"/>
      <c r="R5" s="42"/>
      <c r="S5" s="42"/>
      <c r="T5" s="42"/>
      <c r="U5" s="42"/>
      <c r="V5" s="42"/>
      <c r="W5" s="42"/>
      <c r="X5" s="42"/>
      <c r="Y5" s="42"/>
      <c r="Z5" s="42"/>
      <c r="AA5" s="42"/>
      <c r="AB5" s="42"/>
      <c r="AC5" s="42"/>
      <c r="AD5" s="42"/>
      <c r="AE5" s="42"/>
      <c r="AF5" s="42"/>
      <c r="AG5" s="42"/>
      <c r="AH5" s="42"/>
      <c r="AI5" s="42"/>
    </row>
    <row r="6" spans="1:35" ht="16" thickTop="1">
      <c r="A6" s="47">
        <v>1900</v>
      </c>
      <c r="B6" s="109">
        <v>0.40500000000000003</v>
      </c>
      <c r="C6" s="48"/>
      <c r="D6" s="48"/>
      <c r="E6" s="48"/>
      <c r="F6" s="48"/>
      <c r="G6" s="109">
        <f>B6*G$23/B$23</f>
        <v>0.40280054307578378</v>
      </c>
      <c r="H6" s="48"/>
      <c r="I6" s="49"/>
      <c r="J6" s="48"/>
      <c r="K6" s="49"/>
      <c r="M6" s="42"/>
      <c r="N6" s="42"/>
      <c r="O6" s="42"/>
      <c r="P6" s="42"/>
      <c r="Q6" s="42"/>
      <c r="R6" s="42"/>
      <c r="S6" s="42"/>
      <c r="T6" s="42"/>
      <c r="U6" s="42"/>
      <c r="V6" s="42"/>
      <c r="W6" s="42"/>
      <c r="X6" s="42"/>
      <c r="Y6" s="42"/>
      <c r="Z6" s="42"/>
      <c r="AA6" s="42"/>
      <c r="AB6" s="42"/>
      <c r="AC6" s="42"/>
      <c r="AD6" s="42"/>
      <c r="AE6" s="42"/>
      <c r="AF6" s="42"/>
      <c r="AG6" s="42"/>
      <c r="AH6" s="42"/>
      <c r="AI6" s="42"/>
    </row>
    <row r="7" spans="1:35" ht="15">
      <c r="A7" s="47">
        <f t="shared" ref="A7:A38" si="0">A6+1</f>
        <v>1901</v>
      </c>
      <c r="B7" s="110"/>
      <c r="C7" s="50"/>
      <c r="D7" s="50"/>
      <c r="E7" s="50"/>
      <c r="F7" s="50"/>
      <c r="G7" s="110"/>
      <c r="H7" s="50"/>
      <c r="I7" s="51"/>
      <c r="J7" s="50"/>
      <c r="K7" s="51"/>
      <c r="M7" s="42"/>
      <c r="N7" s="42"/>
      <c r="O7" s="42"/>
      <c r="P7" s="42"/>
      <c r="Q7" s="42"/>
      <c r="R7" s="42"/>
      <c r="S7" s="42"/>
      <c r="T7" s="42"/>
      <c r="U7" s="42"/>
      <c r="V7" s="42"/>
      <c r="W7" s="42"/>
      <c r="X7" s="42"/>
      <c r="Y7" s="42"/>
      <c r="Z7" s="42"/>
      <c r="AA7" s="42"/>
      <c r="AB7" s="42"/>
      <c r="AC7" s="42"/>
      <c r="AD7" s="42"/>
      <c r="AE7" s="42"/>
      <c r="AF7" s="42"/>
      <c r="AG7" s="42"/>
      <c r="AH7" s="42"/>
      <c r="AI7" s="42"/>
    </row>
    <row r="8" spans="1:35" ht="15">
      <c r="A8" s="47">
        <f t="shared" si="0"/>
        <v>1902</v>
      </c>
      <c r="B8" s="110"/>
      <c r="C8" s="50"/>
      <c r="D8" s="50"/>
      <c r="E8" s="50"/>
      <c r="F8" s="50"/>
      <c r="G8" s="110"/>
      <c r="H8" s="50"/>
      <c r="I8" s="51"/>
      <c r="J8" s="50"/>
      <c r="K8" s="51"/>
      <c r="M8" s="42"/>
      <c r="N8" s="42"/>
      <c r="O8" s="42"/>
      <c r="P8" s="42"/>
      <c r="Q8" s="42"/>
      <c r="R8" s="42"/>
      <c r="S8" s="42"/>
      <c r="T8" s="42"/>
      <c r="U8" s="42"/>
      <c r="V8" s="42"/>
      <c r="W8" s="42"/>
      <c r="X8" s="42"/>
      <c r="Y8" s="42"/>
      <c r="Z8" s="42"/>
      <c r="AA8" s="42"/>
      <c r="AB8" s="42"/>
      <c r="AC8" s="42"/>
      <c r="AD8" s="42"/>
      <c r="AE8" s="42"/>
      <c r="AF8" s="42"/>
      <c r="AG8" s="42"/>
      <c r="AH8" s="42"/>
      <c r="AI8" s="42"/>
    </row>
    <row r="9" spans="1:35" ht="15">
      <c r="A9" s="47">
        <f t="shared" si="0"/>
        <v>1903</v>
      </c>
      <c r="B9" s="110"/>
      <c r="C9" s="50"/>
      <c r="D9" s="50"/>
      <c r="E9" s="50"/>
      <c r="F9" s="50"/>
      <c r="G9" s="110"/>
      <c r="H9" s="50"/>
      <c r="I9" s="51"/>
      <c r="J9" s="50"/>
      <c r="K9" s="51"/>
      <c r="M9" s="42"/>
      <c r="N9" s="42"/>
      <c r="O9" s="42"/>
      <c r="P9" s="42"/>
      <c r="Q9" s="42"/>
      <c r="R9" s="42"/>
      <c r="S9" s="42"/>
      <c r="T9" s="42"/>
      <c r="U9" s="42"/>
      <c r="V9" s="42"/>
      <c r="W9" s="42"/>
      <c r="X9" s="42"/>
      <c r="Y9" s="42"/>
      <c r="Z9" s="42"/>
      <c r="AA9" s="42"/>
      <c r="AB9" s="42"/>
      <c r="AC9" s="42"/>
      <c r="AD9" s="42"/>
      <c r="AE9" s="42"/>
      <c r="AF9" s="42"/>
      <c r="AG9" s="42"/>
      <c r="AH9" s="42"/>
      <c r="AI9" s="42"/>
    </row>
    <row r="10" spans="1:35" ht="15">
      <c r="A10" s="47">
        <f t="shared" si="0"/>
        <v>1904</v>
      </c>
      <c r="B10" s="110"/>
      <c r="C10" s="50"/>
      <c r="D10" s="50"/>
      <c r="E10" s="50"/>
      <c r="F10" s="50"/>
      <c r="G10" s="110"/>
      <c r="H10" s="50"/>
      <c r="I10" s="51"/>
      <c r="J10" s="50"/>
      <c r="K10" s="51"/>
      <c r="M10" s="42"/>
      <c r="N10" s="42"/>
      <c r="O10" s="42"/>
      <c r="P10" s="42"/>
      <c r="Q10" s="42"/>
      <c r="R10" s="42"/>
      <c r="S10" s="42"/>
      <c r="T10" s="42"/>
      <c r="U10" s="42"/>
      <c r="V10" s="42"/>
      <c r="W10" s="42"/>
      <c r="X10" s="42"/>
      <c r="Y10" s="42"/>
      <c r="Z10" s="42"/>
      <c r="AA10" s="42"/>
      <c r="AB10" s="42"/>
      <c r="AC10" s="42"/>
      <c r="AD10" s="42"/>
      <c r="AE10" s="42"/>
      <c r="AF10" s="42"/>
      <c r="AG10" s="42"/>
      <c r="AH10" s="42"/>
      <c r="AI10" s="42"/>
    </row>
    <row r="11" spans="1:35" ht="15">
      <c r="A11" s="47">
        <f t="shared" si="0"/>
        <v>1905</v>
      </c>
      <c r="B11" s="110"/>
      <c r="C11" s="50"/>
      <c r="D11" s="50"/>
      <c r="E11" s="48"/>
      <c r="F11" s="48"/>
      <c r="G11" s="110"/>
      <c r="H11" s="50"/>
      <c r="I11" s="51"/>
      <c r="J11" s="48"/>
      <c r="K11" s="49"/>
      <c r="M11" s="42"/>
      <c r="N11" s="42"/>
      <c r="O11" s="42"/>
      <c r="P11" s="42"/>
      <c r="Q11" s="42"/>
      <c r="R11" s="42"/>
      <c r="S11" s="42"/>
      <c r="T11" s="42"/>
      <c r="U11" s="42"/>
      <c r="V11" s="42"/>
      <c r="W11" s="42"/>
      <c r="X11" s="42"/>
      <c r="Y11" s="42"/>
      <c r="Z11" s="42"/>
      <c r="AA11" s="42"/>
      <c r="AB11" s="42"/>
      <c r="AC11" s="42"/>
      <c r="AD11" s="42"/>
      <c r="AE11" s="42"/>
      <c r="AF11" s="42"/>
      <c r="AG11" s="42"/>
      <c r="AH11" s="42"/>
      <c r="AI11" s="42"/>
    </row>
    <row r="12" spans="1:35" ht="15">
      <c r="A12" s="47">
        <f t="shared" si="0"/>
        <v>1906</v>
      </c>
      <c r="B12" s="110"/>
      <c r="C12" s="50"/>
      <c r="D12" s="50"/>
      <c r="E12" s="50"/>
      <c r="F12" s="50"/>
      <c r="G12" s="110"/>
      <c r="H12" s="50"/>
      <c r="I12" s="51"/>
      <c r="J12" s="50"/>
      <c r="K12" s="51"/>
      <c r="M12" s="42"/>
      <c r="N12" s="42"/>
      <c r="O12" s="42"/>
      <c r="P12" s="42"/>
      <c r="Q12" s="42"/>
      <c r="R12" s="42"/>
      <c r="S12" s="42"/>
      <c r="T12" s="42"/>
      <c r="U12" s="42"/>
      <c r="V12" s="42"/>
      <c r="W12" s="42"/>
      <c r="X12" s="42"/>
      <c r="Y12" s="42"/>
      <c r="Z12" s="42"/>
      <c r="AA12" s="42"/>
      <c r="AB12" s="42"/>
      <c r="AC12" s="42"/>
      <c r="AD12" s="42"/>
      <c r="AE12" s="42"/>
      <c r="AF12" s="42"/>
      <c r="AG12" s="42"/>
      <c r="AH12" s="42"/>
      <c r="AI12" s="42"/>
    </row>
    <row r="13" spans="1:35" ht="15">
      <c r="A13" s="47">
        <f t="shared" si="0"/>
        <v>1907</v>
      </c>
      <c r="B13" s="110"/>
      <c r="C13" s="50"/>
      <c r="D13" s="50"/>
      <c r="E13" s="50"/>
      <c r="F13" s="50"/>
      <c r="G13" s="110"/>
      <c r="H13" s="50"/>
      <c r="I13" s="51"/>
      <c r="J13" s="50"/>
      <c r="K13" s="51"/>
      <c r="M13" s="42"/>
      <c r="N13" s="42"/>
      <c r="O13" s="42"/>
      <c r="P13" s="42"/>
      <c r="Q13" s="42"/>
      <c r="R13" s="42"/>
      <c r="S13" s="42"/>
      <c r="T13" s="42"/>
      <c r="U13" s="42"/>
      <c r="V13" s="42"/>
      <c r="W13" s="42"/>
      <c r="X13" s="42"/>
      <c r="Y13" s="42"/>
      <c r="Z13" s="42"/>
      <c r="AA13" s="42"/>
      <c r="AB13" s="42"/>
      <c r="AC13" s="42"/>
      <c r="AD13" s="42"/>
      <c r="AE13" s="42"/>
      <c r="AF13" s="42"/>
      <c r="AG13" s="42"/>
      <c r="AH13" s="42"/>
      <c r="AI13" s="42"/>
    </row>
    <row r="14" spans="1:35" ht="15">
      <c r="A14" s="47">
        <f t="shared" si="0"/>
        <v>1908</v>
      </c>
      <c r="B14" s="110"/>
      <c r="C14" s="50"/>
      <c r="D14" s="50"/>
      <c r="E14" s="50"/>
      <c r="F14" s="50"/>
      <c r="G14" s="110"/>
      <c r="H14" s="50"/>
      <c r="I14" s="51"/>
      <c r="J14" s="50"/>
      <c r="K14" s="51"/>
      <c r="M14" s="42"/>
      <c r="N14" s="42"/>
      <c r="O14" s="42"/>
      <c r="P14" s="42"/>
      <c r="Q14" s="42"/>
      <c r="R14" s="42"/>
      <c r="S14" s="42"/>
      <c r="T14" s="42"/>
      <c r="U14" s="42"/>
      <c r="V14" s="42"/>
      <c r="W14" s="42"/>
      <c r="X14" s="42"/>
      <c r="Y14" s="42"/>
      <c r="Z14" s="42"/>
      <c r="AA14" s="42"/>
      <c r="AB14" s="42"/>
      <c r="AC14" s="42"/>
      <c r="AD14" s="42"/>
      <c r="AE14" s="42"/>
      <c r="AF14" s="42"/>
      <c r="AG14" s="42"/>
      <c r="AH14" s="42"/>
      <c r="AI14" s="42"/>
    </row>
    <row r="15" spans="1:35" ht="15">
      <c r="A15" s="47">
        <f t="shared" si="0"/>
        <v>1909</v>
      </c>
      <c r="B15" s="110"/>
      <c r="C15" s="50"/>
      <c r="D15" s="50"/>
      <c r="E15" s="50"/>
      <c r="F15" s="50"/>
      <c r="G15" s="110"/>
      <c r="H15" s="50"/>
      <c r="I15" s="51"/>
      <c r="J15" s="50"/>
      <c r="K15" s="51"/>
      <c r="M15" s="42"/>
      <c r="N15" s="42"/>
      <c r="O15" s="42"/>
      <c r="P15" s="42"/>
      <c r="Q15" s="42"/>
      <c r="R15" s="42"/>
      <c r="S15" s="42"/>
      <c r="T15" s="42"/>
      <c r="U15" s="42"/>
      <c r="V15" s="42"/>
      <c r="W15" s="42"/>
      <c r="X15" s="42"/>
      <c r="Y15" s="42"/>
      <c r="Z15" s="42"/>
      <c r="AA15" s="42"/>
      <c r="AB15" s="42"/>
      <c r="AC15" s="42"/>
      <c r="AD15" s="42"/>
      <c r="AE15" s="42"/>
      <c r="AF15" s="42"/>
      <c r="AG15" s="42"/>
      <c r="AH15" s="42"/>
      <c r="AI15" s="42"/>
    </row>
    <row r="16" spans="1:35" ht="15">
      <c r="A16" s="47">
        <f t="shared" si="0"/>
        <v>1910</v>
      </c>
      <c r="B16" s="109">
        <f>(B19+B21)/2</f>
        <v>0.4057850620067644</v>
      </c>
      <c r="C16" s="48">
        <f t="shared" ref="C16:C22" si="1">(B16-E16)*C$23/($C$23+$D$23)</f>
        <v>9.886691093573842E-2</v>
      </c>
      <c r="D16" s="48">
        <f t="shared" ref="D16:D22" si="2">(B16-E16)*D$23/($C$23+$D$23)</f>
        <v>0.12921815107102597</v>
      </c>
      <c r="E16" s="48">
        <f>(E19+E21)/2</f>
        <v>0.1777</v>
      </c>
      <c r="F16" s="48">
        <f>(F19+F21)/2</f>
        <v>8.9200000000000002E-2</v>
      </c>
      <c r="G16" s="109">
        <f>B16*G$23/B$23</f>
        <v>0.40358134160090198</v>
      </c>
      <c r="H16" s="48">
        <f>(H19+H21)/2</f>
        <v>0.1777</v>
      </c>
      <c r="I16" s="49">
        <f>(I19+I21)/2</f>
        <v>8.9200000000000002E-2</v>
      </c>
      <c r="J16" s="48">
        <f t="shared" ref="J16:J29" si="3">G16*J$33/G$33+0.02</f>
        <v>0.27200569423044457</v>
      </c>
      <c r="K16" s="49">
        <f t="shared" ref="K16:K32" si="4">H16*K$33/H$33</f>
        <v>8.2305160599571714E-2</v>
      </c>
      <c r="M16" s="42"/>
      <c r="N16" s="42"/>
      <c r="O16" s="42"/>
      <c r="P16" s="42"/>
      <c r="Q16" s="42"/>
      <c r="R16" s="42"/>
      <c r="S16" s="42"/>
      <c r="T16" s="42"/>
      <c r="U16" s="42"/>
      <c r="V16" s="42"/>
      <c r="W16" s="42"/>
      <c r="X16" s="42"/>
      <c r="Y16" s="42"/>
      <c r="Z16" s="42"/>
      <c r="AA16" s="42"/>
      <c r="AB16" s="42"/>
      <c r="AC16" s="42"/>
      <c r="AD16" s="42"/>
      <c r="AE16" s="42"/>
      <c r="AF16" s="42"/>
      <c r="AG16" s="42"/>
      <c r="AH16" s="42"/>
      <c r="AI16" s="42"/>
    </row>
    <row r="17" spans="1:35" ht="15">
      <c r="A17" s="47">
        <f t="shared" si="0"/>
        <v>1911</v>
      </c>
      <c r="B17" s="109">
        <f>(B16+B19)/2</f>
        <v>0.40795442502818491</v>
      </c>
      <c r="C17" s="48">
        <f t="shared" si="1"/>
        <v>9.9395462232243478E-2</v>
      </c>
      <c r="D17" s="48">
        <f t="shared" si="2"/>
        <v>0.12990896279594141</v>
      </c>
      <c r="E17" s="48">
        <f t="shared" ref="E17:I18" si="5">(E16+E19)/2</f>
        <v>0.17865</v>
      </c>
      <c r="F17" s="48">
        <f t="shared" si="5"/>
        <v>8.77E-2</v>
      </c>
      <c r="G17" s="109">
        <f t="shared" si="5"/>
        <v>0.40573892333709138</v>
      </c>
      <c r="H17" s="48">
        <f t="shared" si="5"/>
        <v>0.17865</v>
      </c>
      <c r="I17" s="49">
        <f t="shared" si="5"/>
        <v>8.77E-2</v>
      </c>
      <c r="J17" s="48">
        <f t="shared" si="3"/>
        <v>0.27335293907860958</v>
      </c>
      <c r="K17" s="49">
        <f t="shared" si="4"/>
        <v>8.2745171306209842E-2</v>
      </c>
      <c r="M17" s="42"/>
      <c r="N17" s="42"/>
      <c r="O17" s="42"/>
      <c r="P17" s="42"/>
      <c r="Q17" s="42"/>
      <c r="R17" s="42"/>
      <c r="S17" s="42"/>
      <c r="T17" s="42"/>
      <c r="U17" s="42"/>
      <c r="V17" s="42"/>
      <c r="W17" s="42"/>
      <c r="X17" s="42"/>
      <c r="Y17" s="42"/>
      <c r="Z17" s="42"/>
      <c r="AA17" s="42"/>
      <c r="AB17" s="42"/>
      <c r="AC17" s="42"/>
      <c r="AD17" s="42"/>
      <c r="AE17" s="42"/>
      <c r="AF17" s="42"/>
      <c r="AG17" s="42"/>
      <c r="AH17" s="42"/>
      <c r="AI17" s="42"/>
    </row>
    <row r="18" spans="1:35" ht="15">
      <c r="A18" s="47">
        <f t="shared" si="0"/>
        <v>1912</v>
      </c>
      <c r="B18" s="109">
        <f>(B17+B20)/2</f>
        <v>0.41132264656144313</v>
      </c>
      <c r="C18" s="48">
        <f t="shared" si="1"/>
        <v>0.10021610766629085</v>
      </c>
      <c r="D18" s="48">
        <f t="shared" si="2"/>
        <v>0.13098153889515224</v>
      </c>
      <c r="E18" s="48">
        <f t="shared" si="5"/>
        <v>0.18012500000000001</v>
      </c>
      <c r="F18" s="48">
        <f t="shared" si="5"/>
        <v>8.6849999999999997E-2</v>
      </c>
      <c r="G18" s="109">
        <f t="shared" si="5"/>
        <v>0.40908885287485913</v>
      </c>
      <c r="H18" s="48">
        <f t="shared" si="5"/>
        <v>0.18012500000000001</v>
      </c>
      <c r="I18" s="49">
        <f t="shared" si="5"/>
        <v>8.6849999999999997E-2</v>
      </c>
      <c r="J18" s="48">
        <f t="shared" si="3"/>
        <v>0.2754447139744447</v>
      </c>
      <c r="K18" s="49">
        <f t="shared" si="4"/>
        <v>8.3428345824411124E-2</v>
      </c>
      <c r="M18" s="42"/>
      <c r="N18" s="42"/>
      <c r="O18" s="42"/>
      <c r="P18" s="42"/>
      <c r="Q18" s="42"/>
      <c r="R18" s="42"/>
      <c r="S18" s="42"/>
      <c r="T18" s="42"/>
      <c r="U18" s="42"/>
      <c r="V18" s="42"/>
      <c r="W18" s="42"/>
      <c r="X18" s="42"/>
      <c r="Y18" s="42"/>
      <c r="Z18" s="42"/>
      <c r="AA18" s="42"/>
      <c r="AB18" s="42"/>
      <c r="AC18" s="42"/>
      <c r="AD18" s="42"/>
      <c r="AE18" s="42"/>
      <c r="AF18" s="42"/>
      <c r="AG18" s="42"/>
      <c r="AH18" s="42"/>
      <c r="AI18" s="42"/>
    </row>
    <row r="19" spans="1:35" ht="15">
      <c r="A19" s="47">
        <f t="shared" si="0"/>
        <v>1913</v>
      </c>
      <c r="B19" s="109">
        <f>DetailsWTIDSeries!AQ50*(DetailsWTIDSeries!AO$54/DetailsWTIDSeries!AQ$54)/100</f>
        <v>0.41012378804960548</v>
      </c>
      <c r="C19" s="48">
        <f t="shared" si="1"/>
        <v>9.9924013528748579E-2</v>
      </c>
      <c r="D19" s="48">
        <f t="shared" si="2"/>
        <v>0.13059977452085689</v>
      </c>
      <c r="E19" s="48">
        <f>DetailsWTIDSeries!AQ50/100</f>
        <v>0.17960000000000001</v>
      </c>
      <c r="F19" s="48">
        <f>DetailsWTIDSeries!AR50/100</f>
        <v>8.6199999999999999E-2</v>
      </c>
      <c r="G19" s="109">
        <f>B19*G$23/B$23</f>
        <v>0.40789650507328079</v>
      </c>
      <c r="H19" s="48">
        <f>DetailsWTIDSeries!AM50/100</f>
        <v>0.17960000000000001</v>
      </c>
      <c r="I19" s="49">
        <f>DetailsWTIDSeries!AN50/100</f>
        <v>8.6199999999999999E-2</v>
      </c>
      <c r="J19" s="48">
        <f t="shared" si="3"/>
        <v>0.27470018392677459</v>
      </c>
      <c r="K19" s="49">
        <f t="shared" si="4"/>
        <v>8.3185182012847955E-2</v>
      </c>
      <c r="M19" s="42"/>
      <c r="N19" s="42"/>
      <c r="O19" s="42"/>
      <c r="P19" s="42"/>
      <c r="Q19" s="42"/>
      <c r="R19" s="42"/>
      <c r="S19" s="42"/>
      <c r="T19" s="42"/>
      <c r="U19" s="42"/>
      <c r="V19" s="42"/>
      <c r="W19" s="42"/>
      <c r="X19" s="42"/>
      <c r="Y19" s="42"/>
      <c r="Z19" s="42"/>
      <c r="AA19" s="42"/>
      <c r="AB19" s="42"/>
      <c r="AC19" s="42"/>
      <c r="AD19" s="42"/>
      <c r="AE19" s="42"/>
      <c r="AF19" s="42"/>
      <c r="AG19" s="42"/>
      <c r="AH19" s="42"/>
      <c r="AI19" s="42"/>
    </row>
    <row r="20" spans="1:35" ht="15">
      <c r="A20" s="47">
        <f t="shared" si="0"/>
        <v>1914</v>
      </c>
      <c r="B20" s="109">
        <f>DetailsWTIDSeries!AQ51*(DetailsWTIDSeries!AO$54/DetailsWTIDSeries!AQ$54)/100</f>
        <v>0.41469086809470129</v>
      </c>
      <c r="C20" s="48">
        <f t="shared" si="1"/>
        <v>0.10103675310033819</v>
      </c>
      <c r="D20" s="48">
        <f t="shared" si="2"/>
        <v>0.13205411499436306</v>
      </c>
      <c r="E20" s="48">
        <f>DetailsWTIDSeries!AQ51/100</f>
        <v>0.18160000000000001</v>
      </c>
      <c r="F20" s="48">
        <f>DetailsWTIDSeries!AR51/100</f>
        <v>8.5999999999999993E-2</v>
      </c>
      <c r="G20" s="109">
        <f>B20*G$23/B$23</f>
        <v>0.41243878241262688</v>
      </c>
      <c r="H20" s="48">
        <f>DetailsWTIDSeries!AM51/100</f>
        <v>0.18160000000000001</v>
      </c>
      <c r="I20" s="49">
        <f>DetailsWTIDSeries!AN51/100</f>
        <v>8.5999999999999993E-2</v>
      </c>
      <c r="J20" s="48">
        <f t="shared" si="3"/>
        <v>0.27753648887027987</v>
      </c>
      <c r="K20" s="49">
        <f t="shared" si="4"/>
        <v>8.4111520342612406E-2</v>
      </c>
      <c r="M20" s="42"/>
      <c r="N20" s="42"/>
      <c r="O20" s="42"/>
      <c r="P20" s="42"/>
      <c r="Q20" s="42"/>
      <c r="R20" s="42"/>
      <c r="S20" s="42"/>
      <c r="T20" s="42"/>
      <c r="U20" s="42"/>
      <c r="V20" s="42"/>
      <c r="W20" s="42"/>
      <c r="X20" s="42"/>
      <c r="Y20" s="42"/>
      <c r="Z20" s="42"/>
      <c r="AA20" s="42"/>
      <c r="AB20" s="42"/>
      <c r="AC20" s="42"/>
      <c r="AD20" s="42"/>
      <c r="AE20" s="42"/>
      <c r="AF20" s="42"/>
      <c r="AG20" s="42"/>
      <c r="AH20" s="42"/>
      <c r="AI20" s="42"/>
    </row>
    <row r="21" spans="1:35" ht="15">
      <c r="A21" s="47">
        <f t="shared" si="0"/>
        <v>1915</v>
      </c>
      <c r="B21" s="109">
        <f>DetailsWTIDSeries!AQ52*(DetailsWTIDSeries!AO$54/DetailsWTIDSeries!AQ$54)/100</f>
        <v>0.40144633596392332</v>
      </c>
      <c r="C21" s="48">
        <f t="shared" si="1"/>
        <v>9.7809808342728261E-2</v>
      </c>
      <c r="D21" s="48">
        <f t="shared" si="2"/>
        <v>0.12783652762119507</v>
      </c>
      <c r="E21" s="48">
        <f>DetailsWTIDSeries!AQ52/100</f>
        <v>0.17579999999999998</v>
      </c>
      <c r="F21" s="48">
        <f>DetailsWTIDSeries!AR52/100</f>
        <v>9.2200000000000004E-2</v>
      </c>
      <c r="G21" s="109">
        <f>B21*G$23/B$23</f>
        <v>0.39926617812852311</v>
      </c>
      <c r="H21" s="48">
        <f>DetailsWTIDSeries!AM52/100</f>
        <v>0.17579999999999998</v>
      </c>
      <c r="I21" s="49">
        <f>DetailsWTIDSeries!AN52/100</f>
        <v>9.2200000000000004E-2</v>
      </c>
      <c r="J21" s="48">
        <f t="shared" si="3"/>
        <v>0.2693112045341145</v>
      </c>
      <c r="K21" s="49">
        <f t="shared" si="4"/>
        <v>8.1425139186295487E-2</v>
      </c>
      <c r="M21" s="42"/>
      <c r="N21" s="42"/>
      <c r="O21" s="42"/>
      <c r="P21" s="42"/>
      <c r="Q21" s="42"/>
      <c r="R21" s="42"/>
      <c r="S21" s="42"/>
      <c r="T21" s="42"/>
      <c r="U21" s="42"/>
      <c r="V21" s="42"/>
      <c r="W21" s="42"/>
      <c r="X21" s="42"/>
      <c r="Y21" s="42"/>
      <c r="Z21" s="42"/>
      <c r="AA21" s="42"/>
      <c r="AB21" s="42"/>
      <c r="AC21" s="42"/>
      <c r="AD21" s="42"/>
      <c r="AE21" s="42"/>
      <c r="AF21" s="42"/>
      <c r="AG21" s="42"/>
      <c r="AH21" s="42"/>
      <c r="AI21" s="42"/>
    </row>
    <row r="22" spans="1:35" ht="15">
      <c r="A22" s="47">
        <f t="shared" si="0"/>
        <v>1916</v>
      </c>
      <c r="B22" s="109">
        <f>DetailsWTIDSeries!AQ53*(DetailsWTIDSeries!AO$54/DetailsWTIDSeries!AQ$54)/100</f>
        <v>0.44095157835400228</v>
      </c>
      <c r="C22" s="48">
        <f t="shared" si="1"/>
        <v>0.10743500563697855</v>
      </c>
      <c r="D22" s="48">
        <f t="shared" si="2"/>
        <v>0.14041657271702371</v>
      </c>
      <c r="E22" s="48">
        <f>DetailsWTIDSeries!AQ53/100</f>
        <v>0.19309999999999999</v>
      </c>
      <c r="F22" s="48">
        <f>DetailsWTIDSeries!AR53/100</f>
        <v>0.1051</v>
      </c>
      <c r="G22" s="109">
        <f>B22*G$23/B$23</f>
        <v>0.43855687711386704</v>
      </c>
      <c r="H22" s="48">
        <f>DetailsWTIDSeries!AM53/100</f>
        <v>0.1857</v>
      </c>
      <c r="I22" s="49">
        <f>DetailsWTIDSeries!AN53/100</f>
        <v>9.8699999999999996E-2</v>
      </c>
      <c r="J22" s="48">
        <f t="shared" si="3"/>
        <v>0.29384524229543524</v>
      </c>
      <c r="K22" s="49">
        <f t="shared" si="4"/>
        <v>8.6010513918629544E-2</v>
      </c>
      <c r="M22" s="42"/>
      <c r="N22" s="42"/>
      <c r="O22" s="42"/>
      <c r="P22" s="42"/>
      <c r="Q22" s="42"/>
      <c r="R22" s="42"/>
      <c r="S22" s="42"/>
      <c r="T22" s="42"/>
      <c r="U22" s="42"/>
      <c r="V22" s="42"/>
      <c r="W22" s="42"/>
      <c r="X22" s="42"/>
      <c r="Y22" s="42"/>
      <c r="Z22" s="42"/>
      <c r="AA22" s="42"/>
      <c r="AB22" s="42"/>
      <c r="AC22" s="42"/>
      <c r="AD22" s="42"/>
      <c r="AE22" s="42"/>
      <c r="AF22" s="42"/>
      <c r="AG22" s="42"/>
      <c r="AH22" s="42"/>
      <c r="AI22" s="42"/>
    </row>
    <row r="23" spans="1:35" ht="15">
      <c r="A23" s="47">
        <f t="shared" si="0"/>
        <v>1917</v>
      </c>
      <c r="B23" s="109">
        <f>DetailsWTIDSeries!AO54/100</f>
        <v>0.40509999999999996</v>
      </c>
      <c r="C23" s="48">
        <f>(DetailsWTIDSeries!AO54-DetailsWTIDSeries!AP54)/100</f>
        <v>9.8699999999999968E-2</v>
      </c>
      <c r="D23" s="48">
        <f>(DetailsWTIDSeries!AP54-DetailsWTIDSeries!AQ54)/100</f>
        <v>0.12900000000000003</v>
      </c>
      <c r="E23" s="48">
        <f>DetailsWTIDSeries!AQ54/100</f>
        <v>0.17739999999999997</v>
      </c>
      <c r="F23" s="48">
        <f>DetailsWTIDSeries!AR54/100</f>
        <v>8.4000000000000005E-2</v>
      </c>
      <c r="G23" s="109">
        <f>DetailsWTIDSeries!AK54/100</f>
        <v>0.40289999999999998</v>
      </c>
      <c r="H23" s="48">
        <f>DetailsWTIDSeries!AM54/100</f>
        <v>0.17600000000000002</v>
      </c>
      <c r="I23" s="49">
        <f>DetailsWTIDSeries!AN54/100</f>
        <v>8.3599999999999994E-2</v>
      </c>
      <c r="J23" s="48">
        <f t="shared" si="3"/>
        <v>0.27158024848891871</v>
      </c>
      <c r="K23" s="49">
        <f t="shared" si="4"/>
        <v>8.1517773019271947E-2</v>
      </c>
      <c r="M23" s="42"/>
      <c r="N23" s="42"/>
      <c r="O23" s="42"/>
      <c r="P23" s="42"/>
      <c r="Q23" s="42"/>
      <c r="R23" s="42"/>
      <c r="S23" s="42"/>
      <c r="T23" s="42"/>
      <c r="U23" s="42"/>
      <c r="V23" s="42"/>
      <c r="W23" s="42"/>
      <c r="X23" s="42"/>
      <c r="Y23" s="42"/>
      <c r="Z23" s="42"/>
      <c r="AA23" s="42"/>
      <c r="AB23" s="42"/>
      <c r="AC23" s="42"/>
      <c r="AD23" s="42"/>
      <c r="AE23" s="42"/>
      <c r="AF23" s="42"/>
      <c r="AG23" s="42"/>
      <c r="AH23" s="42"/>
      <c r="AI23" s="42"/>
    </row>
    <row r="24" spans="1:35" ht="15">
      <c r="A24" s="47">
        <f t="shared" si="0"/>
        <v>1918</v>
      </c>
      <c r="B24" s="109">
        <f>DetailsWTIDSeries!AO55/100</f>
        <v>0.40110000000000001</v>
      </c>
      <c r="C24" s="48">
        <f>(DetailsWTIDSeries!AO55-DetailsWTIDSeries!AP55)/100</f>
        <v>0.10620000000000002</v>
      </c>
      <c r="D24" s="48">
        <f>(DetailsWTIDSeries!AP55-DetailsWTIDSeries!AQ55)/100</f>
        <v>0.13529999999999998</v>
      </c>
      <c r="E24" s="48">
        <f>DetailsWTIDSeries!AQ55/100</f>
        <v>0.15960000000000002</v>
      </c>
      <c r="F24" s="48">
        <f>DetailsWTIDSeries!AR55/100</f>
        <v>6.7199999999999996E-2</v>
      </c>
      <c r="G24" s="109">
        <f>DetailsWTIDSeries!AK55/100</f>
        <v>0.39899999999999997</v>
      </c>
      <c r="H24" s="48">
        <f>DetailsWTIDSeries!AM55/100</f>
        <v>0.1588</v>
      </c>
      <c r="I24" s="49">
        <f>DetailsWTIDSeries!AN55/100</f>
        <v>6.7400000000000002E-2</v>
      </c>
      <c r="J24" s="48">
        <f t="shared" si="3"/>
        <v>0.26914499664204161</v>
      </c>
      <c r="K24" s="49">
        <f t="shared" si="4"/>
        <v>7.3551263383297635E-2</v>
      </c>
      <c r="M24" s="42"/>
      <c r="N24" s="42"/>
      <c r="O24" s="42"/>
      <c r="P24" s="42"/>
      <c r="Q24" s="42"/>
      <c r="R24" s="42"/>
      <c r="S24" s="42"/>
      <c r="T24" s="42"/>
      <c r="U24" s="42"/>
      <c r="V24" s="42"/>
      <c r="W24" s="42"/>
      <c r="X24" s="42"/>
      <c r="Y24" s="42"/>
      <c r="Z24" s="42"/>
      <c r="AA24" s="42"/>
      <c r="AB24" s="42"/>
      <c r="AC24" s="42"/>
      <c r="AD24" s="42"/>
      <c r="AE24" s="42"/>
      <c r="AF24" s="42"/>
      <c r="AG24" s="42"/>
      <c r="AH24" s="42"/>
      <c r="AI24" s="42"/>
    </row>
    <row r="25" spans="1:35" ht="15">
      <c r="A25" s="47">
        <f t="shared" si="0"/>
        <v>1919</v>
      </c>
      <c r="B25" s="109">
        <f>DetailsWTIDSeries!AO56/100</f>
        <v>0.4032</v>
      </c>
      <c r="C25" s="48">
        <f>(DetailsWTIDSeries!AO56-DetailsWTIDSeries!AP56)/100</f>
        <v>0.10149999999999998</v>
      </c>
      <c r="D25" s="48">
        <f>(DetailsWTIDSeries!AP56-DetailsWTIDSeries!AQ56)/100</f>
        <v>0.13760000000000003</v>
      </c>
      <c r="E25" s="48">
        <f>DetailsWTIDSeries!AQ56/100</f>
        <v>0.1641</v>
      </c>
      <c r="F25" s="48">
        <f>DetailsWTIDSeries!AR56/100</f>
        <v>6.6299999999999998E-2</v>
      </c>
      <c r="G25" s="109">
        <f>DetailsWTIDSeries!AK56/100</f>
        <v>0.39479999999999998</v>
      </c>
      <c r="H25" s="48">
        <f>DetailsWTIDSeries!AM56/100</f>
        <v>0.15869999999999998</v>
      </c>
      <c r="I25" s="49">
        <f>DetailsWTIDSeries!AN56/100</f>
        <v>6.4500000000000002E-2</v>
      </c>
      <c r="J25" s="48">
        <f t="shared" si="3"/>
        <v>0.26652241773002017</v>
      </c>
      <c r="K25" s="49">
        <f t="shared" si="4"/>
        <v>7.3504946466809398E-2</v>
      </c>
      <c r="M25" s="42"/>
      <c r="N25" s="42"/>
      <c r="O25" s="42"/>
      <c r="P25" s="42"/>
      <c r="Q25" s="42"/>
      <c r="R25" s="42"/>
      <c r="S25" s="42"/>
      <c r="T25" s="42"/>
      <c r="U25" s="42"/>
      <c r="V25" s="42"/>
      <c r="W25" s="42"/>
      <c r="X25" s="42"/>
      <c r="Y25" s="42"/>
      <c r="Z25" s="42"/>
      <c r="AA25" s="42"/>
      <c r="AB25" s="42"/>
      <c r="AC25" s="42"/>
      <c r="AD25" s="42"/>
      <c r="AE25" s="42"/>
      <c r="AF25" s="42"/>
      <c r="AG25" s="42"/>
      <c r="AH25" s="42"/>
      <c r="AI25" s="42"/>
    </row>
    <row r="26" spans="1:35" ht="15">
      <c r="A26" s="47">
        <f t="shared" si="0"/>
        <v>1920</v>
      </c>
      <c r="B26" s="109">
        <f>DetailsWTIDSeries!AO57/100</f>
        <v>0.3901</v>
      </c>
      <c r="C26" s="48">
        <f>(DetailsWTIDSeries!AO57-DetailsWTIDSeries!AP57)/100</f>
        <v>0.10689999999999998</v>
      </c>
      <c r="D26" s="48">
        <f>(DetailsWTIDSeries!AP57-DetailsWTIDSeries!AQ57)/100</f>
        <v>0.13489999999999999</v>
      </c>
      <c r="E26" s="48">
        <f>DetailsWTIDSeries!AQ57/100</f>
        <v>0.14829999999999999</v>
      </c>
      <c r="F26" s="48">
        <f>DetailsWTIDSeries!AR57/100</f>
        <v>5.3600000000000002E-2</v>
      </c>
      <c r="G26" s="109">
        <f>DetailsWTIDSeries!AK57/100</f>
        <v>0.38100000000000001</v>
      </c>
      <c r="H26" s="48">
        <f>DetailsWTIDSeries!AM57/100</f>
        <v>0.14460000000000001</v>
      </c>
      <c r="I26" s="49">
        <f>DetailsWTIDSeries!AN57/100</f>
        <v>5.3699999999999998E-2</v>
      </c>
      <c r="J26" s="48">
        <f t="shared" si="3"/>
        <v>0.2579053727333781</v>
      </c>
      <c r="K26" s="49">
        <f t="shared" si="4"/>
        <v>6.6974261241970007E-2</v>
      </c>
      <c r="M26" s="42"/>
      <c r="N26" s="42"/>
      <c r="O26" s="42"/>
      <c r="P26" s="42"/>
      <c r="Q26" s="42"/>
      <c r="R26" s="42"/>
      <c r="S26" s="42"/>
      <c r="T26" s="42"/>
      <c r="U26" s="42"/>
      <c r="V26" s="42"/>
      <c r="W26" s="42"/>
      <c r="X26" s="42"/>
      <c r="Y26" s="42"/>
      <c r="Z26" s="42"/>
      <c r="AA26" s="42"/>
      <c r="AB26" s="42"/>
      <c r="AC26" s="42"/>
      <c r="AD26" s="42"/>
      <c r="AE26" s="42"/>
      <c r="AF26" s="42"/>
      <c r="AG26" s="42"/>
      <c r="AH26" s="42"/>
      <c r="AI26" s="42"/>
    </row>
    <row r="27" spans="1:35" ht="15">
      <c r="A27" s="47">
        <f t="shared" si="0"/>
        <v>1921</v>
      </c>
      <c r="B27" s="109">
        <f>DetailsWTIDSeries!AO58/100</f>
        <v>0.43180000000000002</v>
      </c>
      <c r="C27" s="48">
        <f>(DetailsWTIDSeries!AO58-DetailsWTIDSeries!AP58)/100</f>
        <v>0.12379999999999999</v>
      </c>
      <c r="D27" s="48">
        <f>(DetailsWTIDSeries!AP58-DetailsWTIDSeries!AQ58)/100</f>
        <v>0.15160000000000001</v>
      </c>
      <c r="E27" s="48">
        <f>DetailsWTIDSeries!AQ58/100</f>
        <v>0.15640000000000001</v>
      </c>
      <c r="F27" s="48">
        <f>DetailsWTIDSeries!AR58/100</f>
        <v>5.5999999999999994E-2</v>
      </c>
      <c r="G27" s="109">
        <f>DetailsWTIDSeries!AK58/100</f>
        <v>0.42859999999999998</v>
      </c>
      <c r="H27" s="48">
        <f>DetailsWTIDSeries!AM58/100</f>
        <v>0.1547</v>
      </c>
      <c r="I27" s="49">
        <f>DetailsWTIDSeries!AN58/100</f>
        <v>5.5999999999999994E-2</v>
      </c>
      <c r="J27" s="48">
        <f t="shared" si="3"/>
        <v>0.28762793373628831</v>
      </c>
      <c r="K27" s="49">
        <f t="shared" si="4"/>
        <v>7.1652269807280497E-2</v>
      </c>
      <c r="M27" s="42"/>
      <c r="N27" s="42"/>
      <c r="O27" s="42"/>
      <c r="P27" s="42"/>
      <c r="Q27" s="42"/>
      <c r="R27" s="42"/>
      <c r="S27" s="42"/>
      <c r="T27" s="42"/>
      <c r="U27" s="42"/>
      <c r="V27" s="42"/>
      <c r="W27" s="42"/>
      <c r="X27" s="42"/>
      <c r="Y27" s="42"/>
      <c r="Z27" s="42"/>
      <c r="AA27" s="42"/>
      <c r="AB27" s="42"/>
      <c r="AC27" s="42"/>
      <c r="AD27" s="42"/>
      <c r="AE27" s="42"/>
      <c r="AF27" s="42"/>
      <c r="AG27" s="42"/>
      <c r="AH27" s="42"/>
      <c r="AI27" s="42"/>
    </row>
    <row r="28" spans="1:35" ht="15">
      <c r="A28" s="47">
        <f t="shared" si="0"/>
        <v>1922</v>
      </c>
      <c r="B28" s="109">
        <f>DetailsWTIDSeries!AO59/100</f>
        <v>0.43719999999999998</v>
      </c>
      <c r="C28" s="48">
        <f>(DetailsWTIDSeries!AO59-DetailsWTIDSeries!AP59)/100</f>
        <v>0.11779999999999997</v>
      </c>
      <c r="D28" s="48">
        <f>(DetailsWTIDSeries!AP59-DetailsWTIDSeries!AQ59)/100</f>
        <v>0.14880000000000002</v>
      </c>
      <c r="E28" s="48">
        <f>DetailsWTIDSeries!AQ59/100</f>
        <v>0.17059999999999997</v>
      </c>
      <c r="F28" s="48">
        <f>DetailsWTIDSeries!AR59/100</f>
        <v>6.6400000000000001E-2</v>
      </c>
      <c r="G28" s="109">
        <f>DetailsWTIDSeries!AK59/100</f>
        <v>0.42950000000000005</v>
      </c>
      <c r="H28" s="48">
        <f>DetailsWTIDSeries!AM59/100</f>
        <v>0.16289999999999999</v>
      </c>
      <c r="I28" s="49">
        <f>DetailsWTIDSeries!AN59/100</f>
        <v>6.1699999999999998E-2</v>
      </c>
      <c r="J28" s="48">
        <f t="shared" si="3"/>
        <v>0.28818991493172158</v>
      </c>
      <c r="K28" s="49">
        <f t="shared" si="4"/>
        <v>7.545025695931476E-2</v>
      </c>
      <c r="M28" s="42"/>
      <c r="N28" s="42"/>
      <c r="O28" s="42"/>
      <c r="P28" s="42"/>
      <c r="Q28" s="42"/>
      <c r="R28" s="42"/>
      <c r="S28" s="42"/>
      <c r="T28" s="42"/>
      <c r="U28" s="42"/>
      <c r="V28" s="42"/>
      <c r="W28" s="42"/>
      <c r="X28" s="42"/>
      <c r="Y28" s="42"/>
      <c r="Z28" s="42"/>
      <c r="AA28" s="42"/>
      <c r="AB28" s="42"/>
      <c r="AC28" s="42"/>
      <c r="AD28" s="42"/>
      <c r="AE28" s="42"/>
      <c r="AF28" s="42"/>
      <c r="AG28" s="42"/>
      <c r="AH28" s="42"/>
      <c r="AI28" s="42"/>
    </row>
    <row r="29" spans="1:35" ht="15">
      <c r="A29" s="47">
        <f t="shared" si="0"/>
        <v>1923</v>
      </c>
      <c r="B29" s="109">
        <f>DetailsWTIDSeries!AO60/100</f>
        <v>0.41460000000000002</v>
      </c>
      <c r="C29" s="48">
        <f>(DetailsWTIDSeries!AO60-DetailsWTIDSeries!AP60)/100</f>
        <v>0.1168</v>
      </c>
      <c r="D29" s="48">
        <f>(DetailsWTIDSeries!AP60-DetailsWTIDSeries!AQ60)/100</f>
        <v>0.1414</v>
      </c>
      <c r="E29" s="48">
        <f>DetailsWTIDSeries!AQ60/100</f>
        <v>0.15640000000000001</v>
      </c>
      <c r="F29" s="48">
        <f>DetailsWTIDSeries!AR60/100</f>
        <v>5.91E-2</v>
      </c>
      <c r="G29" s="109">
        <f>DetailsWTIDSeries!AK60/100</f>
        <v>0.40590000000000004</v>
      </c>
      <c r="H29" s="48">
        <f>DetailsWTIDSeries!AM60/100</f>
        <v>0.14990000000000001</v>
      </c>
      <c r="I29" s="49">
        <f>DetailsWTIDSeries!AN60/100</f>
        <v>5.5E-2</v>
      </c>
      <c r="J29" s="48">
        <f t="shared" si="3"/>
        <v>0.2734535191403627</v>
      </c>
      <c r="K29" s="49">
        <f t="shared" si="4"/>
        <v>6.9429057815845824E-2</v>
      </c>
      <c r="M29" s="42"/>
      <c r="N29" s="42"/>
      <c r="O29" s="42"/>
      <c r="P29" s="42"/>
      <c r="Q29" s="42"/>
      <c r="R29" s="42"/>
      <c r="S29" s="42"/>
      <c r="T29" s="42"/>
      <c r="U29" s="42"/>
      <c r="V29" s="42"/>
      <c r="W29" s="42"/>
      <c r="X29" s="42"/>
      <c r="Y29" s="42"/>
      <c r="Z29" s="42"/>
      <c r="AA29" s="42"/>
      <c r="AB29" s="42"/>
      <c r="AC29" s="42"/>
      <c r="AD29" s="42"/>
      <c r="AE29" s="42"/>
      <c r="AF29" s="42"/>
      <c r="AG29" s="42"/>
      <c r="AH29" s="42"/>
      <c r="AI29" s="42"/>
    </row>
    <row r="30" spans="1:35" ht="15">
      <c r="A30" s="47">
        <f t="shared" si="0"/>
        <v>1924</v>
      </c>
      <c r="B30" s="109">
        <f>DetailsWTIDSeries!AO61/100</f>
        <v>0.44409999999999994</v>
      </c>
      <c r="C30" s="48">
        <f>(DetailsWTIDSeries!AO61-DetailsWTIDSeries!AP61)/100</f>
        <v>0.12299999999999997</v>
      </c>
      <c r="D30" s="48">
        <f>(DetailsWTIDSeries!AP61-DetailsWTIDSeries!AQ61)/100</f>
        <v>0.14689999999999998</v>
      </c>
      <c r="E30" s="48">
        <f>DetailsWTIDSeries!AQ61/100</f>
        <v>0.17420000000000002</v>
      </c>
      <c r="F30" s="48">
        <f>DetailsWTIDSeries!AR61/100</f>
        <v>6.7900000000000002E-2</v>
      </c>
      <c r="G30" s="109">
        <f>DetailsWTIDSeries!AK61/100</f>
        <v>0.43259999999999998</v>
      </c>
      <c r="H30" s="48">
        <f>DetailsWTIDSeries!AM61/100</f>
        <v>0.16320000000000001</v>
      </c>
      <c r="I30" s="49">
        <f>DetailsWTIDSeries!AN61/100</f>
        <v>6.1399999999999996E-2</v>
      </c>
      <c r="J30" s="48">
        <f>G30*J$33/G$33</f>
        <v>0.27012562793821354</v>
      </c>
      <c r="K30" s="49">
        <f t="shared" si="4"/>
        <v>7.558920770877943E-2</v>
      </c>
      <c r="M30" s="42"/>
      <c r="N30" s="42"/>
      <c r="O30" s="42"/>
      <c r="P30" s="42"/>
      <c r="Q30" s="42"/>
      <c r="R30" s="42"/>
      <c r="S30" s="42"/>
      <c r="T30" s="42"/>
      <c r="U30" s="42"/>
      <c r="V30" s="42"/>
      <c r="W30" s="42"/>
      <c r="X30" s="42"/>
      <c r="Y30" s="42"/>
      <c r="Z30" s="42"/>
      <c r="AA30" s="42"/>
      <c r="AB30" s="42"/>
      <c r="AC30" s="42"/>
      <c r="AD30" s="42"/>
      <c r="AE30" s="42"/>
      <c r="AF30" s="42"/>
      <c r="AG30" s="42"/>
      <c r="AH30" s="42"/>
      <c r="AI30" s="42"/>
    </row>
    <row r="31" spans="1:35" ht="15">
      <c r="A31" s="47">
        <f t="shared" si="0"/>
        <v>1925</v>
      </c>
      <c r="B31" s="109">
        <f>DetailsWTIDSeries!AO62/100</f>
        <v>0.46350000000000002</v>
      </c>
      <c r="C31" s="48">
        <f>(DetailsWTIDSeries!AO62-DetailsWTIDSeries!AP62)/100</f>
        <v>0.11340000000000003</v>
      </c>
      <c r="D31" s="48">
        <f>(DetailsWTIDSeries!AP62-DetailsWTIDSeries!AQ62)/100</f>
        <v>0.1477</v>
      </c>
      <c r="E31" s="48">
        <f>DetailsWTIDSeries!AQ62/100</f>
        <v>0.2024</v>
      </c>
      <c r="F31" s="48">
        <f>DetailsWTIDSeries!AR62/100</f>
        <v>8.5199999999999998E-2</v>
      </c>
      <c r="G31" s="109">
        <f>DetailsWTIDSeries!AK62/100</f>
        <v>0.44170000000000004</v>
      </c>
      <c r="H31" s="48">
        <f>DetailsWTIDSeries!AM62/100</f>
        <v>0.17600000000000002</v>
      </c>
      <c r="I31" s="49">
        <f>DetailsWTIDSeries!AN62/100</f>
        <v>6.7500000000000004E-2</v>
      </c>
      <c r="J31" s="48">
        <f>G31*J$33/G$33</f>
        <v>0.27580788224759345</v>
      </c>
      <c r="K31" s="49">
        <f t="shared" si="4"/>
        <v>8.1517773019271947E-2</v>
      </c>
      <c r="M31" s="42"/>
      <c r="N31" s="42"/>
      <c r="O31" s="42"/>
      <c r="P31" s="42"/>
      <c r="Q31" s="42"/>
      <c r="R31" s="42"/>
      <c r="S31" s="42"/>
      <c r="T31" s="42"/>
      <c r="U31" s="42"/>
      <c r="V31" s="42"/>
      <c r="W31" s="42"/>
      <c r="X31" s="42"/>
      <c r="Y31" s="42"/>
      <c r="Z31" s="42"/>
      <c r="AA31" s="42"/>
      <c r="AB31" s="42"/>
      <c r="AC31" s="42"/>
      <c r="AD31" s="42"/>
      <c r="AE31" s="42"/>
      <c r="AF31" s="42"/>
      <c r="AG31" s="42"/>
      <c r="AH31" s="42"/>
      <c r="AI31" s="42"/>
    </row>
    <row r="32" spans="1:35" ht="15">
      <c r="A32" s="47">
        <f t="shared" si="0"/>
        <v>1926</v>
      </c>
      <c r="B32" s="109">
        <f>DetailsWTIDSeries!AO63/100</f>
        <v>0.45710000000000001</v>
      </c>
      <c r="C32" s="48">
        <f>(DetailsWTIDSeries!AO63-DetailsWTIDSeries!AP63)/100</f>
        <v>0.11100000000000002</v>
      </c>
      <c r="D32" s="48">
        <f>(DetailsWTIDSeries!AP63-DetailsWTIDSeries!AQ63)/100</f>
        <v>0.14699999999999999</v>
      </c>
      <c r="E32" s="48">
        <f>DetailsWTIDSeries!AQ63/100</f>
        <v>0.1991</v>
      </c>
      <c r="F32" s="48">
        <f>DetailsWTIDSeries!AR63/100</f>
        <v>8.4600000000000009E-2</v>
      </c>
      <c r="G32" s="109">
        <f>DetailsWTIDSeries!AK63/100</f>
        <v>0.44069999999999998</v>
      </c>
      <c r="H32" s="48">
        <f>DetailsWTIDSeries!AM63/100</f>
        <v>0.18010000000000001</v>
      </c>
      <c r="I32" s="49">
        <f>DetailsWTIDSeries!AN63/100</f>
        <v>7.0699999999999999E-2</v>
      </c>
      <c r="J32" s="48">
        <f>G32*J$33/G$33</f>
        <v>0.27518345869711214</v>
      </c>
      <c r="K32" s="49">
        <f t="shared" si="4"/>
        <v>8.3416766595289071E-2</v>
      </c>
      <c r="M32" s="42"/>
      <c r="N32" s="42"/>
      <c r="O32" s="42"/>
      <c r="P32" s="42"/>
      <c r="Q32" s="42"/>
      <c r="R32" s="42"/>
      <c r="S32" s="42"/>
      <c r="T32" s="42"/>
      <c r="U32" s="42"/>
      <c r="V32" s="42"/>
      <c r="W32" s="42"/>
      <c r="X32" s="42"/>
      <c r="Y32" s="42"/>
      <c r="Z32" s="42"/>
      <c r="AA32" s="42"/>
      <c r="AB32" s="42"/>
      <c r="AC32" s="42"/>
      <c r="AD32" s="42"/>
      <c r="AE32" s="42"/>
      <c r="AF32" s="42"/>
      <c r="AG32" s="42"/>
      <c r="AH32" s="42"/>
      <c r="AI32" s="42"/>
    </row>
    <row r="33" spans="1:35" ht="15">
      <c r="A33" s="47">
        <f t="shared" si="0"/>
        <v>1927</v>
      </c>
      <c r="B33" s="109">
        <f>DetailsWTIDSeries!AO64/100</f>
        <v>0.4667</v>
      </c>
      <c r="C33" s="48">
        <f>(DetailsWTIDSeries!AO64-DetailsWTIDSeries!AP64)/100</f>
        <v>0.10980000000000004</v>
      </c>
      <c r="D33" s="48">
        <f>(DetailsWTIDSeries!AP64-DetailsWTIDSeries!AQ64)/100</f>
        <v>0.14659999999999995</v>
      </c>
      <c r="E33" s="111">
        <f>DetailsWTIDSeries!AQ64/100</f>
        <v>0.21030000000000001</v>
      </c>
      <c r="F33" s="111">
        <f>DetailsWTIDSeries!AR64/100</f>
        <v>9.2499999999999999E-2</v>
      </c>
      <c r="G33" s="109">
        <f>DetailsWTIDSeries!AK64/100</f>
        <v>0.44670000000000004</v>
      </c>
      <c r="H33" s="48">
        <f>DetailsWTIDSeries!AM64/100</f>
        <v>0.18679999999999999</v>
      </c>
      <c r="I33" s="49">
        <f>DetailsWTIDSeries!AN64/100</f>
        <v>7.4700000000000003E-2</v>
      </c>
      <c r="J33" s="48">
        <v>0.27893000000000001</v>
      </c>
      <c r="K33" s="49">
        <v>8.6519999999999986E-2</v>
      </c>
      <c r="M33" s="42"/>
      <c r="N33" s="42"/>
      <c r="O33" s="42"/>
      <c r="P33" s="42"/>
      <c r="Q33" s="42"/>
      <c r="R33" s="42"/>
      <c r="S33" s="42"/>
      <c r="T33" s="42"/>
      <c r="U33" s="42"/>
      <c r="V33" s="42"/>
      <c r="W33" s="42"/>
      <c r="X33" s="42"/>
      <c r="Y33" s="42"/>
      <c r="Z33" s="42"/>
      <c r="AA33" s="42"/>
      <c r="AB33" s="42"/>
      <c r="AC33" s="42"/>
      <c r="AD33" s="42"/>
      <c r="AE33" s="42"/>
      <c r="AF33" s="42"/>
      <c r="AG33" s="42"/>
      <c r="AH33" s="42"/>
      <c r="AI33" s="42"/>
    </row>
    <row r="34" spans="1:35" ht="15">
      <c r="A34" s="47">
        <f t="shared" si="0"/>
        <v>1928</v>
      </c>
      <c r="B34" s="109">
        <f>DetailsWTIDSeries!AO65/100</f>
        <v>0.4929</v>
      </c>
      <c r="C34" s="48">
        <f>(DetailsWTIDSeries!AO65-DetailsWTIDSeries!AP65)/100</f>
        <v>0.10729999999999996</v>
      </c>
      <c r="D34" s="48">
        <f>(DetailsWTIDSeries!AP65-DetailsWTIDSeries!AQ65)/100</f>
        <v>0.1462</v>
      </c>
      <c r="E34" s="111">
        <f>DetailsWTIDSeries!AQ65/100</f>
        <v>0.2394</v>
      </c>
      <c r="F34" s="111">
        <f>DetailsWTIDSeries!AR65/100</f>
        <v>0.11539999999999999</v>
      </c>
      <c r="G34" s="109">
        <f>DetailsWTIDSeries!AK65/100</f>
        <v>0.46090000000000003</v>
      </c>
      <c r="H34" s="48">
        <f>DetailsWTIDSeries!AM65/100</f>
        <v>0.19600000000000001</v>
      </c>
      <c r="I34" s="49">
        <f>DetailsWTIDSeries!AN65/100</f>
        <v>8.1900000000000001E-2</v>
      </c>
      <c r="J34" s="48">
        <v>0.29109000000000002</v>
      </c>
      <c r="K34" s="49">
        <v>8.8660000000000003E-2</v>
      </c>
      <c r="M34" s="42"/>
      <c r="N34" s="42"/>
      <c r="O34" s="42"/>
      <c r="P34" s="42"/>
      <c r="Q34" s="42"/>
      <c r="R34" s="42"/>
      <c r="S34" s="42"/>
      <c r="T34" s="42"/>
      <c r="U34" s="42"/>
      <c r="V34" s="42"/>
      <c r="W34" s="42"/>
      <c r="X34" s="42"/>
      <c r="Y34" s="42"/>
      <c r="Z34" s="42"/>
      <c r="AA34" s="42"/>
      <c r="AB34" s="42"/>
      <c r="AC34" s="42"/>
      <c r="AD34" s="42"/>
      <c r="AE34" s="42"/>
      <c r="AF34" s="42"/>
      <c r="AG34" s="42"/>
      <c r="AH34" s="42"/>
      <c r="AI34" s="42"/>
    </row>
    <row r="35" spans="1:35" ht="15">
      <c r="A35" s="47">
        <f t="shared" si="0"/>
        <v>1929</v>
      </c>
      <c r="B35" s="109">
        <f>DetailsWTIDSeries!AO66/100</f>
        <v>0.46710000000000002</v>
      </c>
      <c r="C35" s="48">
        <f>(DetailsWTIDSeries!AO66-DetailsWTIDSeries!AP66)/100</f>
        <v>0.10230000000000004</v>
      </c>
      <c r="D35" s="48">
        <f>(DetailsWTIDSeries!AP66-DetailsWTIDSeries!AQ66)/100</f>
        <v>0.14129999999999995</v>
      </c>
      <c r="E35" s="111">
        <f>DetailsWTIDSeries!AQ66/100</f>
        <v>0.2235</v>
      </c>
      <c r="F35" s="111">
        <f>DetailsWTIDSeries!AR66/100</f>
        <v>0.1091</v>
      </c>
      <c r="G35" s="109">
        <f>DetailsWTIDSeries!AK66/100</f>
        <v>0.43759999999999999</v>
      </c>
      <c r="H35" s="48">
        <f>DetailsWTIDSeries!AM66/100</f>
        <v>0.18420000000000003</v>
      </c>
      <c r="I35" s="49">
        <f>DetailsWTIDSeries!AN66/100</f>
        <v>7.6200000000000004E-2</v>
      </c>
      <c r="J35" s="48">
        <v>0.29243999999999998</v>
      </c>
      <c r="K35" s="49">
        <v>8.6709999999999995E-2</v>
      </c>
      <c r="M35" s="42"/>
      <c r="N35" s="42"/>
      <c r="O35" s="42"/>
      <c r="P35" s="42"/>
      <c r="Q35" s="42"/>
      <c r="R35" s="42"/>
      <c r="S35" s="42"/>
      <c r="T35" s="42"/>
      <c r="U35" s="42"/>
      <c r="V35" s="42"/>
      <c r="W35" s="42"/>
      <c r="X35" s="42"/>
      <c r="Y35" s="42"/>
      <c r="Z35" s="42"/>
      <c r="AA35" s="42"/>
      <c r="AB35" s="42"/>
      <c r="AC35" s="42"/>
      <c r="AD35" s="42"/>
      <c r="AE35" s="42"/>
      <c r="AF35" s="42"/>
      <c r="AG35" s="42"/>
      <c r="AH35" s="42"/>
      <c r="AI35" s="42"/>
    </row>
    <row r="36" spans="1:35" ht="15">
      <c r="A36" s="47">
        <f t="shared" si="0"/>
        <v>1930</v>
      </c>
      <c r="B36" s="109">
        <f>DetailsWTIDSeries!AO67/100</f>
        <v>0.43869999999999998</v>
      </c>
      <c r="C36" s="48">
        <f>(DetailsWTIDSeries!AO67-DetailsWTIDSeries!AP67)/100</f>
        <v>0.11809999999999996</v>
      </c>
      <c r="D36" s="48">
        <f>(DetailsWTIDSeries!AP67-DetailsWTIDSeries!AQ67)/100</f>
        <v>0.14840000000000003</v>
      </c>
      <c r="E36" s="111">
        <f>DetailsWTIDSeries!AQ67/100</f>
        <v>0.17219999999999999</v>
      </c>
      <c r="F36" s="111">
        <f>DetailsWTIDSeries!AR67/100</f>
        <v>7.0699999999999999E-2</v>
      </c>
      <c r="G36" s="109">
        <f>DetailsWTIDSeries!AK67/100</f>
        <v>0.43070000000000003</v>
      </c>
      <c r="H36" s="48">
        <f>DetailsWTIDSeries!AM67/100</f>
        <v>0.16420000000000001</v>
      </c>
      <c r="I36" s="49">
        <f>DetailsWTIDSeries!AN67/100</f>
        <v>6.4000000000000001E-2</v>
      </c>
      <c r="J36" s="48">
        <v>0.28627999999999998</v>
      </c>
      <c r="K36" s="49">
        <v>8.541E-2</v>
      </c>
      <c r="M36" s="42"/>
      <c r="N36" s="42"/>
      <c r="O36" s="42"/>
      <c r="P36" s="42"/>
      <c r="Q36" s="42"/>
      <c r="R36" s="42"/>
      <c r="S36" s="42"/>
      <c r="T36" s="42"/>
      <c r="U36" s="42"/>
      <c r="V36" s="42"/>
      <c r="W36" s="42"/>
      <c r="X36" s="42"/>
      <c r="Y36" s="42"/>
      <c r="Z36" s="42"/>
      <c r="AA36" s="42"/>
      <c r="AB36" s="42"/>
      <c r="AC36" s="42"/>
      <c r="AD36" s="42"/>
      <c r="AE36" s="42"/>
      <c r="AF36" s="42"/>
      <c r="AG36" s="42"/>
      <c r="AH36" s="42"/>
      <c r="AI36" s="42"/>
    </row>
    <row r="37" spans="1:35" ht="15">
      <c r="A37" s="47">
        <f t="shared" si="0"/>
        <v>1931</v>
      </c>
      <c r="B37" s="109">
        <f>DetailsWTIDSeries!AO68/100</f>
        <v>0.44540000000000002</v>
      </c>
      <c r="C37" s="48">
        <f>(DetailsWTIDSeries!AO68-DetailsWTIDSeries!AP68)/100</f>
        <v>0.1331</v>
      </c>
      <c r="D37" s="48">
        <f>(DetailsWTIDSeries!AP68-DetailsWTIDSeries!AQ68)/100</f>
        <v>0.1573</v>
      </c>
      <c r="E37" s="111">
        <f>DetailsWTIDSeries!AQ68/100</f>
        <v>0.155</v>
      </c>
      <c r="F37" s="111">
        <f>DetailsWTIDSeries!AR68/100</f>
        <v>5.8899999999999994E-2</v>
      </c>
      <c r="G37" s="109">
        <f>DetailsWTIDSeries!AK68/100</f>
        <v>0.44400000000000001</v>
      </c>
      <c r="H37" s="48">
        <f>DetailsWTIDSeries!AM68/100</f>
        <v>0.1527</v>
      </c>
      <c r="I37" s="49">
        <f>DetailsWTIDSeries!AN68/100</f>
        <v>5.6799999999999996E-2</v>
      </c>
      <c r="J37" s="48">
        <v>0.29338999999999998</v>
      </c>
      <c r="K37" s="49">
        <v>8.4680000000000005E-2</v>
      </c>
      <c r="M37" s="42"/>
      <c r="N37" s="42"/>
      <c r="O37" s="42"/>
      <c r="P37" s="42"/>
      <c r="Q37" s="42"/>
      <c r="R37" s="42"/>
      <c r="S37" s="42"/>
      <c r="T37" s="42"/>
      <c r="U37" s="42"/>
      <c r="V37" s="42"/>
      <c r="W37" s="42"/>
      <c r="X37" s="42"/>
      <c r="Y37" s="42"/>
      <c r="Z37" s="42"/>
      <c r="AA37" s="42"/>
      <c r="AB37" s="42"/>
      <c r="AC37" s="42"/>
      <c r="AD37" s="42"/>
      <c r="AE37" s="42"/>
      <c r="AF37" s="42"/>
      <c r="AG37" s="42"/>
      <c r="AH37" s="42"/>
      <c r="AI37" s="42"/>
    </row>
    <row r="38" spans="1:35" ht="15">
      <c r="A38" s="47">
        <f t="shared" si="0"/>
        <v>1932</v>
      </c>
      <c r="B38" s="109">
        <f>DetailsWTIDSeries!AO69/100</f>
        <v>0.4637</v>
      </c>
      <c r="C38" s="48">
        <f>(DetailsWTIDSeries!AO69-DetailsWTIDSeries!AP69)/100</f>
        <v>0.13699999999999996</v>
      </c>
      <c r="D38" s="48">
        <f>(DetailsWTIDSeries!AP69-DetailsWTIDSeries!AQ69)/100</f>
        <v>0.1711</v>
      </c>
      <c r="E38" s="111">
        <f>DetailsWTIDSeries!AQ69/100</f>
        <v>0.15560000000000002</v>
      </c>
      <c r="F38" s="111">
        <f>DetailsWTIDSeries!AR69/100</f>
        <v>5.9699999999999996E-2</v>
      </c>
      <c r="G38" s="109">
        <f>DetailsWTIDSeries!AK69/100</f>
        <v>0.46299999999999997</v>
      </c>
      <c r="H38" s="48">
        <f>DetailsWTIDSeries!AM69/100</f>
        <v>0.15479999999999999</v>
      </c>
      <c r="I38" s="49">
        <f>DetailsWTIDSeries!AN69/100</f>
        <v>5.9000000000000004E-2</v>
      </c>
      <c r="J38" s="48">
        <v>0.30280000000000001</v>
      </c>
      <c r="K38" s="49">
        <v>8.2899999999999988E-2</v>
      </c>
      <c r="M38" s="42"/>
      <c r="N38" s="42"/>
      <c r="O38" s="42"/>
      <c r="P38" s="42"/>
      <c r="Q38" s="42"/>
      <c r="R38" s="42"/>
      <c r="S38" s="42"/>
      <c r="T38" s="42"/>
      <c r="U38" s="42"/>
      <c r="V38" s="42"/>
      <c r="W38" s="42"/>
      <c r="X38" s="42"/>
      <c r="Y38" s="42"/>
      <c r="Z38" s="42"/>
      <c r="AA38" s="42"/>
      <c r="AB38" s="42"/>
      <c r="AC38" s="42"/>
      <c r="AD38" s="42"/>
      <c r="AE38" s="42"/>
      <c r="AF38" s="42"/>
      <c r="AG38" s="42"/>
      <c r="AH38" s="42"/>
      <c r="AI38" s="42"/>
    </row>
    <row r="39" spans="1:35" ht="15">
      <c r="A39" s="47">
        <f t="shared" ref="A39:A70" si="6">A38+1</f>
        <v>1933</v>
      </c>
      <c r="B39" s="109">
        <f>DetailsWTIDSeries!AO70/100</f>
        <v>0.45600000000000002</v>
      </c>
      <c r="C39" s="48">
        <f>(DetailsWTIDSeries!AO70-DetailsWTIDSeries!AP70)/100</f>
        <v>0.12410000000000004</v>
      </c>
      <c r="D39" s="48">
        <f>(DetailsWTIDSeries!AP70-DetailsWTIDSeries!AQ70)/100</f>
        <v>0.16729999999999998</v>
      </c>
      <c r="E39" s="111">
        <f>DetailsWTIDSeries!AQ70/100</f>
        <v>0.1646</v>
      </c>
      <c r="F39" s="111">
        <f>DetailsWTIDSeries!AR70/100</f>
        <v>6.6100000000000006E-2</v>
      </c>
      <c r="G39" s="109">
        <f>DetailsWTIDSeries!AK70/100</f>
        <v>0.45030000000000003</v>
      </c>
      <c r="H39" s="48">
        <f>DetailsWTIDSeries!AM70/100</f>
        <v>0.15770000000000001</v>
      </c>
      <c r="I39" s="49">
        <f>DetailsWTIDSeries!AN70/100</f>
        <v>6.0499999999999998E-2</v>
      </c>
      <c r="J39" s="48">
        <v>0.30075000000000002</v>
      </c>
      <c r="K39" s="49">
        <v>8.3080000000000001E-2</v>
      </c>
      <c r="M39" s="42"/>
      <c r="N39" s="42"/>
      <c r="O39" s="42"/>
      <c r="P39" s="42"/>
      <c r="Q39" s="42"/>
      <c r="R39" s="42"/>
      <c r="S39" s="42"/>
      <c r="T39" s="42"/>
      <c r="U39" s="42"/>
      <c r="V39" s="42"/>
      <c r="W39" s="42"/>
      <c r="X39" s="42"/>
      <c r="Y39" s="42"/>
      <c r="Z39" s="42"/>
      <c r="AA39" s="42"/>
      <c r="AB39" s="42"/>
      <c r="AC39" s="42"/>
      <c r="AD39" s="42"/>
      <c r="AE39" s="42"/>
      <c r="AF39" s="42"/>
      <c r="AG39" s="42"/>
      <c r="AH39" s="42"/>
      <c r="AI39" s="42"/>
    </row>
    <row r="40" spans="1:35" ht="15">
      <c r="A40" s="47">
        <f t="shared" si="6"/>
        <v>1934</v>
      </c>
      <c r="B40" s="109">
        <f>DetailsWTIDSeries!AO71/100</f>
        <v>0.45779999999999998</v>
      </c>
      <c r="C40" s="48">
        <f>(DetailsWTIDSeries!AO71-DetailsWTIDSeries!AP71)/100</f>
        <v>0.1207</v>
      </c>
      <c r="D40" s="48">
        <f>(DetailsWTIDSeries!AP71-DetailsWTIDSeries!AQ71)/100</f>
        <v>0.17310000000000003</v>
      </c>
      <c r="E40" s="111">
        <f>DetailsWTIDSeries!AQ71/100</f>
        <v>0.16399999999999998</v>
      </c>
      <c r="F40" s="111">
        <f>DetailsWTIDSeries!AR71/100</f>
        <v>6.13E-2</v>
      </c>
      <c r="G40" s="109">
        <f>DetailsWTIDSeries!AK71/100</f>
        <v>0.45159999999999995</v>
      </c>
      <c r="H40" s="48">
        <f>DetailsWTIDSeries!AM71/100</f>
        <v>0.15869999999999998</v>
      </c>
      <c r="I40" s="49">
        <f>DetailsWTIDSeries!AN71/100</f>
        <v>5.8200000000000002E-2</v>
      </c>
      <c r="J40" s="48">
        <v>0.29766999999999999</v>
      </c>
      <c r="K40" s="49">
        <v>8.3070000000000005E-2</v>
      </c>
      <c r="M40" s="42"/>
      <c r="N40" s="42"/>
      <c r="O40" s="42"/>
      <c r="P40" s="42"/>
      <c r="Q40" s="42"/>
      <c r="R40" s="42"/>
      <c r="S40" s="42"/>
      <c r="T40" s="42"/>
      <c r="U40" s="42"/>
      <c r="V40" s="42"/>
      <c r="W40" s="42"/>
      <c r="X40" s="42"/>
      <c r="Y40" s="42"/>
      <c r="Z40" s="42"/>
      <c r="AA40" s="42"/>
      <c r="AB40" s="42"/>
      <c r="AC40" s="42"/>
      <c r="AD40" s="42"/>
      <c r="AE40" s="42"/>
      <c r="AF40" s="42"/>
      <c r="AG40" s="42"/>
      <c r="AH40" s="42"/>
      <c r="AI40" s="42"/>
    </row>
    <row r="41" spans="1:35" ht="15">
      <c r="A41" s="47">
        <f t="shared" si="6"/>
        <v>1935</v>
      </c>
      <c r="B41" s="109">
        <f>DetailsWTIDSeries!AO72/100</f>
        <v>0.44490000000000002</v>
      </c>
      <c r="C41" s="48">
        <f>(DetailsWTIDSeries!AO72-DetailsWTIDSeries!AP72)/100</f>
        <v>0.12210000000000001</v>
      </c>
      <c r="D41" s="48">
        <f>(DetailsWTIDSeries!AP72-DetailsWTIDSeries!AQ72)/100</f>
        <v>0.15600000000000003</v>
      </c>
      <c r="E41" s="111">
        <f>DetailsWTIDSeries!AQ72/100</f>
        <v>0.1668</v>
      </c>
      <c r="F41" s="111">
        <f>DetailsWTIDSeries!AR72/100</f>
        <v>6.3899999999999998E-2</v>
      </c>
      <c r="G41" s="109">
        <f>DetailsWTIDSeries!AK72/100</f>
        <v>0.43390000000000001</v>
      </c>
      <c r="H41" s="48">
        <f>DetailsWTIDSeries!AM72/100</f>
        <v>0.15629999999999999</v>
      </c>
      <c r="I41" s="49">
        <f>DetailsWTIDSeries!AN72/100</f>
        <v>5.7999999999999996E-2</v>
      </c>
      <c r="J41" s="48">
        <v>0.30309999999999998</v>
      </c>
      <c r="K41" s="49">
        <v>8.4010000000000001E-2</v>
      </c>
      <c r="M41" s="42"/>
      <c r="N41" s="42"/>
      <c r="O41" s="42"/>
      <c r="P41" s="42"/>
      <c r="Q41" s="42"/>
      <c r="R41" s="42"/>
      <c r="S41" s="42"/>
      <c r="T41" s="42"/>
      <c r="U41" s="42"/>
      <c r="V41" s="42"/>
      <c r="W41" s="42"/>
      <c r="X41" s="42"/>
      <c r="Y41" s="42"/>
      <c r="Z41" s="42"/>
      <c r="AA41" s="42"/>
      <c r="AB41" s="42"/>
      <c r="AC41" s="42"/>
      <c r="AD41" s="42"/>
      <c r="AE41" s="42"/>
      <c r="AF41" s="42"/>
      <c r="AG41" s="42"/>
      <c r="AH41" s="42"/>
      <c r="AI41" s="42"/>
    </row>
    <row r="42" spans="1:35" ht="15">
      <c r="A42" s="47">
        <f t="shared" si="6"/>
        <v>1936</v>
      </c>
      <c r="B42" s="109">
        <f>DetailsWTIDSeries!AO73/100</f>
        <v>0.46590000000000004</v>
      </c>
      <c r="C42" s="48">
        <f>(DetailsWTIDSeries!AO73-DetailsWTIDSeries!AP73)/100</f>
        <v>0.11950000000000002</v>
      </c>
      <c r="D42" s="48">
        <f>(DetailsWTIDSeries!AP73-DetailsWTIDSeries!AQ73)/100</f>
        <v>0.15350000000000003</v>
      </c>
      <c r="E42" s="111">
        <f>DetailsWTIDSeries!AQ73/100</f>
        <v>0.19289999999999999</v>
      </c>
      <c r="F42" s="111">
        <f>DetailsWTIDSeries!AR73/100</f>
        <v>7.5700000000000003E-2</v>
      </c>
      <c r="G42" s="109">
        <f>DetailsWTIDSeries!AK73/100</f>
        <v>0.44770000000000004</v>
      </c>
      <c r="H42" s="48">
        <f>DetailsWTIDSeries!AM73/100</f>
        <v>0.1764</v>
      </c>
      <c r="I42" s="49">
        <f>DetailsWTIDSeries!AN73/100</f>
        <v>6.6900000000000001E-2</v>
      </c>
      <c r="J42" s="48">
        <v>0.29694999999999999</v>
      </c>
      <c r="K42" s="49">
        <v>8.5969999999999991E-2</v>
      </c>
      <c r="M42" s="42"/>
      <c r="N42" s="42"/>
      <c r="O42" s="42"/>
      <c r="P42" s="42"/>
      <c r="Q42" s="42"/>
      <c r="R42" s="42"/>
      <c r="S42" s="42"/>
      <c r="T42" s="42"/>
      <c r="U42" s="42"/>
      <c r="V42" s="42"/>
      <c r="W42" s="42"/>
      <c r="X42" s="42"/>
      <c r="Y42" s="42"/>
      <c r="Z42" s="42"/>
      <c r="AA42" s="42"/>
      <c r="AB42" s="42"/>
      <c r="AC42" s="42"/>
      <c r="AD42" s="42"/>
      <c r="AE42" s="42"/>
      <c r="AF42" s="42"/>
      <c r="AG42" s="42"/>
      <c r="AH42" s="42"/>
      <c r="AI42" s="42"/>
    </row>
    <row r="43" spans="1:35" ht="15">
      <c r="A43" s="47">
        <f t="shared" si="6"/>
        <v>1937</v>
      </c>
      <c r="B43" s="109">
        <f>DetailsWTIDSeries!AO74/100</f>
        <v>0.44229999999999997</v>
      </c>
      <c r="C43" s="48">
        <f>(DetailsWTIDSeries!AO74-DetailsWTIDSeries!AP74)/100</f>
        <v>0.11959999999999994</v>
      </c>
      <c r="D43" s="48">
        <f>(DetailsWTIDSeries!AP74-DetailsWTIDSeries!AQ74)/100</f>
        <v>0.15120000000000006</v>
      </c>
      <c r="E43" s="111">
        <f>DetailsWTIDSeries!AQ74/100</f>
        <v>0.17149999999999999</v>
      </c>
      <c r="F43" s="111">
        <f>DetailsWTIDSeries!AR74/100</f>
        <v>6.4899999999999999E-2</v>
      </c>
      <c r="G43" s="109">
        <f>DetailsWTIDSeries!AK74/100</f>
        <v>0.4335</v>
      </c>
      <c r="H43" s="48">
        <f>DetailsWTIDSeries!AM74/100</f>
        <v>0.16449999999999998</v>
      </c>
      <c r="I43" s="49">
        <f>DetailsWTIDSeries!AN74/100</f>
        <v>6.1600000000000002E-2</v>
      </c>
      <c r="J43" s="48">
        <v>0.30059999999999998</v>
      </c>
      <c r="K43" s="49">
        <v>8.4070000000000006E-2</v>
      </c>
      <c r="M43" s="42"/>
      <c r="N43" s="42"/>
      <c r="O43" s="42"/>
      <c r="P43" s="42"/>
      <c r="Q43" s="42"/>
      <c r="R43" s="42"/>
      <c r="S43" s="42"/>
      <c r="T43" s="42"/>
      <c r="U43" s="42"/>
      <c r="V43" s="42"/>
      <c r="W43" s="42"/>
      <c r="X43" s="42"/>
      <c r="Y43" s="42"/>
      <c r="Z43" s="42"/>
      <c r="AA43" s="42"/>
      <c r="AB43" s="42"/>
      <c r="AC43" s="42"/>
      <c r="AD43" s="42"/>
      <c r="AE43" s="42"/>
      <c r="AF43" s="42"/>
      <c r="AG43" s="42"/>
      <c r="AH43" s="42"/>
      <c r="AI43" s="42"/>
    </row>
    <row r="44" spans="1:35" ht="15">
      <c r="A44" s="47">
        <f t="shared" si="6"/>
        <v>1938</v>
      </c>
      <c r="B44" s="109">
        <f>DetailsWTIDSeries!AO75/100</f>
        <v>0.44069999999999998</v>
      </c>
      <c r="C44" s="48">
        <f>(DetailsWTIDSeries!AO75-DetailsWTIDSeries!AP75)/100</f>
        <v>0.1273</v>
      </c>
      <c r="D44" s="48">
        <f>(DetailsWTIDSeries!AP75-DetailsWTIDSeries!AQ75)/100</f>
        <v>0.15590000000000001</v>
      </c>
      <c r="E44" s="111">
        <f>DetailsWTIDSeries!AQ75/100</f>
        <v>0.1575</v>
      </c>
      <c r="F44" s="111">
        <f>DetailsWTIDSeries!AR75/100</f>
        <v>5.8799999999999998E-2</v>
      </c>
      <c r="G44" s="109">
        <f>DetailsWTIDSeries!AK75/100</f>
        <v>0.43</v>
      </c>
      <c r="H44" s="48">
        <f>DetailsWTIDSeries!AM75/100</f>
        <v>0.14730000000000001</v>
      </c>
      <c r="I44" s="49">
        <f>DetailsWTIDSeries!AN75/100</f>
        <v>5.16E-2</v>
      </c>
      <c r="J44" s="48">
        <v>0.29833999999999999</v>
      </c>
      <c r="K44" s="49">
        <v>8.1270000000000009E-2</v>
      </c>
      <c r="M44" s="42"/>
      <c r="N44" s="42"/>
      <c r="O44" s="42"/>
      <c r="P44" s="42"/>
      <c r="Q44" s="42"/>
      <c r="R44" s="42"/>
      <c r="S44" s="42"/>
      <c r="T44" s="42"/>
      <c r="U44" s="42"/>
      <c r="V44" s="42"/>
      <c r="W44" s="42"/>
      <c r="X44" s="42"/>
      <c r="Y44" s="42"/>
      <c r="Z44" s="42"/>
      <c r="AA44" s="42"/>
      <c r="AB44" s="42"/>
      <c r="AC44" s="42"/>
      <c r="AD44" s="42"/>
      <c r="AE44" s="42"/>
      <c r="AF44" s="42"/>
      <c r="AG44" s="42"/>
      <c r="AH44" s="42"/>
      <c r="AI44" s="42"/>
    </row>
    <row r="45" spans="1:35" ht="15">
      <c r="A45" s="47">
        <f t="shared" si="6"/>
        <v>1939</v>
      </c>
      <c r="B45" s="109">
        <f>DetailsWTIDSeries!AO76/100</f>
        <v>0.45520000000000005</v>
      </c>
      <c r="C45" s="48">
        <f>(DetailsWTIDSeries!AO76-DetailsWTIDSeries!AP76)/100</f>
        <v>0.13240000000000002</v>
      </c>
      <c r="D45" s="48">
        <f>(DetailsWTIDSeries!AP76-DetailsWTIDSeries!AQ76)/100</f>
        <v>0.161</v>
      </c>
      <c r="E45" s="111">
        <f>DetailsWTIDSeries!AQ76/100</f>
        <v>0.1618</v>
      </c>
      <c r="F45" s="111">
        <f>DetailsWTIDSeries!AR76/100</f>
        <v>5.8700000000000002E-2</v>
      </c>
      <c r="G45" s="109">
        <f>DetailsWTIDSeries!AK76/100</f>
        <v>0.44569999999999999</v>
      </c>
      <c r="H45" s="48">
        <f>DetailsWTIDSeries!AM76/100</f>
        <v>0.15390000000000001</v>
      </c>
      <c r="I45" s="49">
        <f>DetailsWTIDSeries!AN76/100</f>
        <v>5.45E-2</v>
      </c>
      <c r="J45" s="48">
        <v>0.30645</v>
      </c>
      <c r="K45" s="49">
        <v>8.1969999999999987E-2</v>
      </c>
      <c r="M45" s="42"/>
      <c r="N45" s="42"/>
      <c r="O45" s="42"/>
      <c r="P45" s="42"/>
      <c r="Q45" s="42"/>
      <c r="R45" s="42"/>
      <c r="S45" s="42"/>
      <c r="T45" s="42"/>
      <c r="U45" s="42"/>
      <c r="V45" s="42"/>
      <c r="W45" s="42"/>
      <c r="X45" s="42"/>
      <c r="Y45" s="42"/>
      <c r="Z45" s="42"/>
      <c r="AA45" s="42"/>
      <c r="AB45" s="42"/>
      <c r="AC45" s="42"/>
      <c r="AD45" s="42"/>
      <c r="AE45" s="42"/>
      <c r="AF45" s="42"/>
      <c r="AG45" s="42"/>
      <c r="AH45" s="42"/>
      <c r="AI45" s="42"/>
    </row>
    <row r="46" spans="1:35" ht="15">
      <c r="A46" s="47">
        <f t="shared" si="6"/>
        <v>1940</v>
      </c>
      <c r="B46" s="109">
        <f>DetailsWTIDSeries!AO77/100</f>
        <v>0.45289999999999997</v>
      </c>
      <c r="C46" s="48">
        <f>(DetailsWTIDSeries!AO77-DetailsWTIDSeries!AP77)/100</f>
        <v>0.13070000000000001</v>
      </c>
      <c r="D46" s="48">
        <f>(DetailsWTIDSeries!AP77-DetailsWTIDSeries!AQ77)/100</f>
        <v>0.15739999999999998</v>
      </c>
      <c r="E46" s="111">
        <f>DetailsWTIDSeries!AQ77/100</f>
        <v>0.1648</v>
      </c>
      <c r="F46" s="111">
        <f>DetailsWTIDSeries!AR77/100</f>
        <v>6.0100000000000001E-2</v>
      </c>
      <c r="G46" s="109">
        <f>DetailsWTIDSeries!AK77/100</f>
        <v>0.44429999999999997</v>
      </c>
      <c r="H46" s="48">
        <f>DetailsWTIDSeries!AM77/100</f>
        <v>0.1573</v>
      </c>
      <c r="I46" s="49">
        <f>DetailsWTIDSeries!AN77/100</f>
        <v>5.57E-2</v>
      </c>
      <c r="J46" s="48">
        <v>0.30853000000000003</v>
      </c>
      <c r="K46" s="49">
        <v>8.3690000000000001E-2</v>
      </c>
      <c r="M46" s="42"/>
      <c r="N46" s="42"/>
      <c r="O46" s="42"/>
      <c r="P46" s="42"/>
      <c r="Q46" s="42"/>
      <c r="R46" s="42"/>
      <c r="S46" s="42"/>
      <c r="T46" s="42"/>
      <c r="U46" s="42"/>
      <c r="V46" s="42"/>
      <c r="W46" s="42"/>
      <c r="X46" s="42"/>
      <c r="Y46" s="42"/>
      <c r="Z46" s="42"/>
      <c r="AA46" s="42"/>
      <c r="AB46" s="42"/>
      <c r="AC46" s="42"/>
      <c r="AD46" s="42"/>
      <c r="AE46" s="42"/>
      <c r="AF46" s="42"/>
      <c r="AG46" s="42"/>
      <c r="AH46" s="42"/>
      <c r="AI46" s="42"/>
    </row>
    <row r="47" spans="1:35" ht="15">
      <c r="A47" s="47">
        <f t="shared" si="6"/>
        <v>1941</v>
      </c>
      <c r="B47" s="109">
        <f>DetailsWTIDSeries!AO78/100</f>
        <v>0.41930000000000001</v>
      </c>
      <c r="C47" s="48">
        <f>(DetailsWTIDSeries!AO78-DetailsWTIDSeries!AP78)/100</f>
        <v>0.11940000000000001</v>
      </c>
      <c r="D47" s="48">
        <f>(DetailsWTIDSeries!AP78-DetailsWTIDSeries!AQ78)/100</f>
        <v>0.14199999999999999</v>
      </c>
      <c r="E47" s="111">
        <f>DetailsWTIDSeries!AQ78/100</f>
        <v>0.15789999999999998</v>
      </c>
      <c r="F47" s="111">
        <f>DetailsWTIDSeries!AR78/100</f>
        <v>5.8099999999999999E-2</v>
      </c>
      <c r="G47" s="109">
        <f>DetailsWTIDSeries!AK78/100</f>
        <v>0.41020000000000001</v>
      </c>
      <c r="H47" s="48">
        <f>DetailsWTIDSeries!AM78/100</f>
        <v>0.15010000000000001</v>
      </c>
      <c r="I47" s="49">
        <f>DetailsWTIDSeries!AN78/100</f>
        <v>5.2900000000000003E-2</v>
      </c>
      <c r="J47" s="48">
        <v>0.29333999999999999</v>
      </c>
      <c r="K47" s="49">
        <v>8.1110000000000002E-2</v>
      </c>
      <c r="M47" s="42"/>
      <c r="N47" s="42"/>
      <c r="O47" s="42"/>
      <c r="P47" s="42"/>
      <c r="Q47" s="42"/>
      <c r="R47" s="42"/>
      <c r="S47" s="42"/>
      <c r="T47" s="42"/>
      <c r="U47" s="42"/>
      <c r="V47" s="42"/>
      <c r="W47" s="42"/>
      <c r="X47" s="42"/>
      <c r="Y47" s="42"/>
      <c r="Z47" s="42"/>
      <c r="AA47" s="42"/>
      <c r="AB47" s="42"/>
      <c r="AC47" s="42"/>
      <c r="AD47" s="42"/>
      <c r="AE47" s="42"/>
      <c r="AF47" s="42"/>
      <c r="AG47" s="42"/>
      <c r="AH47" s="42"/>
      <c r="AI47" s="42"/>
    </row>
    <row r="48" spans="1:35" ht="15">
      <c r="A48" s="47">
        <f t="shared" si="6"/>
        <v>1942</v>
      </c>
      <c r="B48" s="109">
        <f>DetailsWTIDSeries!AO79/100</f>
        <v>0.36130000000000001</v>
      </c>
      <c r="C48" s="48">
        <f>(DetailsWTIDSeries!AO79-DetailsWTIDSeries!AP79)/100</f>
        <v>0.10330000000000002</v>
      </c>
      <c r="D48" s="48">
        <f>(DetailsWTIDSeries!AP79-DetailsWTIDSeries!AQ79)/100</f>
        <v>0.1237</v>
      </c>
      <c r="E48" s="111">
        <f>DetailsWTIDSeries!AQ79/100</f>
        <v>0.1343</v>
      </c>
      <c r="F48" s="111">
        <f>DetailsWTIDSeries!AR79/100</f>
        <v>4.8099999999999997E-2</v>
      </c>
      <c r="G48" s="109">
        <f>DetailsWTIDSeries!AK79/100</f>
        <v>0.35489999999999999</v>
      </c>
      <c r="H48" s="48">
        <f>DetailsWTIDSeries!AM79/100</f>
        <v>0.12909999999999999</v>
      </c>
      <c r="I48" s="49">
        <f>DetailsWTIDSeries!AN79/100</f>
        <v>4.4800000000000006E-2</v>
      </c>
      <c r="J48" s="48">
        <v>0.27079999999999999</v>
      </c>
      <c r="K48" s="49">
        <v>7.2120000000000004E-2</v>
      </c>
      <c r="M48" s="42"/>
      <c r="N48" s="42"/>
      <c r="O48" s="42"/>
      <c r="P48" s="42"/>
      <c r="Q48" s="42"/>
      <c r="R48" s="42"/>
      <c r="S48" s="42"/>
      <c r="T48" s="42"/>
      <c r="U48" s="42"/>
      <c r="V48" s="42"/>
      <c r="W48" s="42"/>
      <c r="X48" s="42"/>
      <c r="Y48" s="42"/>
      <c r="Z48" s="42"/>
      <c r="AA48" s="42"/>
      <c r="AB48" s="42"/>
      <c r="AC48" s="42"/>
      <c r="AD48" s="42"/>
      <c r="AE48" s="42"/>
      <c r="AF48" s="42"/>
      <c r="AG48" s="42"/>
      <c r="AH48" s="42"/>
      <c r="AI48" s="42"/>
    </row>
    <row r="49" spans="1:35" ht="15">
      <c r="A49" s="47">
        <f t="shared" si="6"/>
        <v>1943</v>
      </c>
      <c r="B49" s="109">
        <f>DetailsWTIDSeries!AO80/100</f>
        <v>0.33689999999999998</v>
      </c>
      <c r="C49" s="48">
        <f>(DetailsWTIDSeries!AO80-DetailsWTIDSeries!AP80)/100</f>
        <v>9.6099999999999991E-2</v>
      </c>
      <c r="D49" s="48">
        <f>(DetailsWTIDSeries!AP80-DetailsWTIDSeries!AQ80)/100</f>
        <v>0.11769999999999997</v>
      </c>
      <c r="E49" s="111">
        <f>DetailsWTIDSeries!AQ80/100</f>
        <v>0.1231</v>
      </c>
      <c r="F49" s="111">
        <f>DetailsWTIDSeries!AR80/100</f>
        <v>4.2599999999999999E-2</v>
      </c>
      <c r="G49" s="109">
        <f>DetailsWTIDSeries!AK80/100</f>
        <v>0.32669999999999999</v>
      </c>
      <c r="H49" s="48">
        <f>DetailsWTIDSeries!AM80/100</f>
        <v>0.1148</v>
      </c>
      <c r="I49" s="49">
        <f>DetailsWTIDSeries!AN80/100</f>
        <v>3.78E-2</v>
      </c>
      <c r="J49" s="48">
        <v>0.25879000000000002</v>
      </c>
      <c r="K49" s="49">
        <v>6.4240000000000005E-2</v>
      </c>
      <c r="M49" s="42"/>
      <c r="N49" s="42"/>
      <c r="O49" s="42"/>
      <c r="P49" s="42"/>
      <c r="Q49" s="42"/>
      <c r="R49" s="42"/>
      <c r="S49" s="42"/>
      <c r="T49" s="42"/>
      <c r="U49" s="42"/>
      <c r="V49" s="42"/>
      <c r="W49" s="42"/>
      <c r="X49" s="42"/>
      <c r="Y49" s="42"/>
      <c r="Z49" s="42"/>
      <c r="AA49" s="42"/>
      <c r="AB49" s="42"/>
      <c r="AC49" s="42"/>
      <c r="AD49" s="42"/>
      <c r="AE49" s="42"/>
      <c r="AF49" s="42"/>
      <c r="AG49" s="42"/>
      <c r="AH49" s="42"/>
      <c r="AI49" s="42"/>
    </row>
    <row r="50" spans="1:35" ht="15">
      <c r="A50" s="47">
        <f t="shared" si="6"/>
        <v>1944</v>
      </c>
      <c r="B50" s="109">
        <f>DetailsWTIDSeries!AO81/100</f>
        <v>0.3251</v>
      </c>
      <c r="C50" s="48">
        <f>(DetailsWTIDSeries!AO81-DetailsWTIDSeries!AP81)/100</f>
        <v>9.7399999999999987E-2</v>
      </c>
      <c r="D50" s="48">
        <f>(DetailsWTIDSeries!AP81-DetailsWTIDSeries!AQ81)/100</f>
        <v>0.1149</v>
      </c>
      <c r="E50" s="111">
        <f>DetailsWTIDSeries!AQ81/100</f>
        <v>0.1128</v>
      </c>
      <c r="F50" s="111">
        <f>DetailsWTIDSeries!AR81/100</f>
        <v>3.7599999999999995E-2</v>
      </c>
      <c r="G50" s="109">
        <f>DetailsWTIDSeries!AK81/100</f>
        <v>0.3155</v>
      </c>
      <c r="H50" s="48">
        <f>DetailsWTIDSeries!AM81/100</f>
        <v>0.10539999999999999</v>
      </c>
      <c r="I50" s="49">
        <f>DetailsWTIDSeries!AN81/100</f>
        <v>3.3300000000000003E-2</v>
      </c>
      <c r="J50" s="48">
        <v>0.24609000000000003</v>
      </c>
      <c r="K50" s="49">
        <v>5.5640000000000002E-2</v>
      </c>
      <c r="M50" s="42"/>
      <c r="N50" s="42"/>
      <c r="O50" s="42"/>
      <c r="P50" s="42"/>
      <c r="Q50" s="42"/>
      <c r="R50" s="42"/>
      <c r="S50" s="42"/>
      <c r="T50" s="42"/>
      <c r="U50" s="42"/>
      <c r="V50" s="42"/>
      <c r="W50" s="42"/>
      <c r="X50" s="42"/>
      <c r="Y50" s="42"/>
      <c r="Z50" s="42"/>
      <c r="AA50" s="42"/>
      <c r="AB50" s="42"/>
      <c r="AC50" s="42"/>
      <c r="AD50" s="42"/>
      <c r="AE50" s="42"/>
      <c r="AF50" s="42"/>
      <c r="AG50" s="42"/>
      <c r="AH50" s="42"/>
      <c r="AI50" s="42"/>
    </row>
    <row r="51" spans="1:35" ht="15">
      <c r="A51" s="47">
        <f t="shared" si="6"/>
        <v>1945</v>
      </c>
      <c r="B51" s="109">
        <f>DetailsWTIDSeries!AO82/100</f>
        <v>0.34420000000000001</v>
      </c>
      <c r="C51" s="48">
        <f>(DetailsWTIDSeries!AO82-DetailsWTIDSeries!AP82)/100</f>
        <v>9.6300000000000024E-2</v>
      </c>
      <c r="D51" s="48">
        <f>(DetailsWTIDSeries!AP82-DetailsWTIDSeries!AQ82)/100</f>
        <v>0.12269999999999999</v>
      </c>
      <c r="E51" s="111">
        <f>DetailsWTIDSeries!AQ82/100</f>
        <v>0.12520000000000001</v>
      </c>
      <c r="F51" s="111">
        <f>DetailsWTIDSeries!AR82/100</f>
        <v>4.1599999999999998E-2</v>
      </c>
      <c r="G51" s="109">
        <f>DetailsWTIDSeries!AK82/100</f>
        <v>0.32640000000000002</v>
      </c>
      <c r="H51" s="48">
        <f>DetailsWTIDSeries!AM82/100</f>
        <v>0.11070000000000001</v>
      </c>
      <c r="I51" s="49">
        <f>DetailsWTIDSeries!AN82/100</f>
        <v>3.32E-2</v>
      </c>
      <c r="J51" s="48">
        <v>0.24045000000000002</v>
      </c>
      <c r="K51" s="49">
        <v>5.7259999999999998E-2</v>
      </c>
      <c r="M51" s="42"/>
      <c r="N51" s="42"/>
      <c r="O51" s="42"/>
      <c r="P51" s="42"/>
      <c r="Q51" s="42"/>
      <c r="R51" s="42"/>
      <c r="S51" s="42"/>
      <c r="T51" s="42"/>
      <c r="U51" s="42"/>
      <c r="V51" s="42"/>
      <c r="W51" s="42"/>
      <c r="X51" s="42"/>
      <c r="Y51" s="42"/>
      <c r="Z51" s="42"/>
      <c r="AA51" s="42"/>
      <c r="AB51" s="42"/>
      <c r="AC51" s="42"/>
      <c r="AD51" s="42"/>
      <c r="AE51" s="42"/>
      <c r="AF51" s="42"/>
      <c r="AG51" s="42"/>
      <c r="AH51" s="42"/>
      <c r="AI51" s="42"/>
    </row>
    <row r="52" spans="1:35" ht="15">
      <c r="A52" s="47">
        <f t="shared" si="6"/>
        <v>1946</v>
      </c>
      <c r="B52" s="109">
        <f>DetailsWTIDSeries!AO83/100</f>
        <v>0.36700000000000005</v>
      </c>
      <c r="C52" s="48">
        <f>(DetailsWTIDSeries!AO83-DetailsWTIDSeries!AP83)/100</f>
        <v>9.9300000000000027E-2</v>
      </c>
      <c r="D52" s="48">
        <f>(DetailsWTIDSeries!AP83-DetailsWTIDSeries!AQ83)/100</f>
        <v>0.13489999999999999</v>
      </c>
      <c r="E52" s="111">
        <f>DetailsWTIDSeries!AQ83/100</f>
        <v>0.1328</v>
      </c>
      <c r="F52" s="111">
        <f>DetailsWTIDSeries!AR83/100</f>
        <v>4.3899999999999995E-2</v>
      </c>
      <c r="G52" s="109">
        <f>DetailsWTIDSeries!AK83/100</f>
        <v>0.34619999999999995</v>
      </c>
      <c r="H52" s="48">
        <f>DetailsWTIDSeries!AM83/100</f>
        <v>0.1176</v>
      </c>
      <c r="I52" s="49">
        <f>DetailsWTIDSeries!AN83/100</f>
        <v>3.4300000000000004E-2</v>
      </c>
      <c r="J52" s="48">
        <v>0.25103999999999999</v>
      </c>
      <c r="K52" s="49">
        <v>6.3979999999999995E-2</v>
      </c>
      <c r="M52" s="42"/>
      <c r="N52" s="42"/>
      <c r="O52" s="42"/>
      <c r="P52" s="42"/>
      <c r="Q52" s="42"/>
      <c r="R52" s="42"/>
      <c r="S52" s="42"/>
      <c r="T52" s="42"/>
      <c r="U52" s="42"/>
      <c r="V52" s="42"/>
      <c r="W52" s="42"/>
      <c r="X52" s="42"/>
      <c r="Y52" s="42"/>
      <c r="Z52" s="42"/>
      <c r="AA52" s="42"/>
      <c r="AB52" s="42"/>
      <c r="AC52" s="42"/>
      <c r="AD52" s="42"/>
      <c r="AE52" s="42"/>
      <c r="AF52" s="42"/>
      <c r="AG52" s="42"/>
      <c r="AH52" s="42"/>
      <c r="AI52" s="42"/>
    </row>
    <row r="53" spans="1:35" ht="15">
      <c r="A53" s="47">
        <f t="shared" si="6"/>
        <v>1947</v>
      </c>
      <c r="B53" s="109">
        <f>DetailsWTIDSeries!AO84/100</f>
        <v>0.34350000000000003</v>
      </c>
      <c r="C53" s="48">
        <f>(DetailsWTIDSeries!AO84-DetailsWTIDSeries!AP84)/100</f>
        <v>9.6700000000000022E-2</v>
      </c>
      <c r="D53" s="48">
        <f>(DetailsWTIDSeries!AP84-DetailsWTIDSeries!AQ84)/100</f>
        <v>0.12719999999999998</v>
      </c>
      <c r="E53" s="111">
        <f>DetailsWTIDSeries!AQ84/100</f>
        <v>0.11960000000000001</v>
      </c>
      <c r="F53" s="111">
        <f>DetailsWTIDSeries!AR84/100</f>
        <v>3.9199999999999999E-2</v>
      </c>
      <c r="G53" s="109">
        <f>DetailsWTIDSeries!AK84/100</f>
        <v>0.33020000000000005</v>
      </c>
      <c r="H53" s="48">
        <f>DetailsWTIDSeries!AM84/100</f>
        <v>0.10949999999999999</v>
      </c>
      <c r="I53" s="49">
        <f>DetailsWTIDSeries!AN84/100</f>
        <v>3.2400000000000005E-2</v>
      </c>
      <c r="J53" s="48">
        <v>0.24969000000000002</v>
      </c>
      <c r="K53" s="49">
        <v>6.2740000000000004E-2</v>
      </c>
      <c r="M53" s="42"/>
      <c r="N53" s="42"/>
      <c r="O53" s="42"/>
      <c r="P53" s="42"/>
      <c r="Q53" s="42"/>
      <c r="R53" s="42"/>
      <c r="S53" s="42"/>
      <c r="T53" s="42"/>
      <c r="U53" s="42"/>
      <c r="V53" s="42"/>
      <c r="W53" s="42"/>
      <c r="X53" s="42"/>
      <c r="Y53" s="42"/>
      <c r="Z53" s="42"/>
      <c r="AA53" s="42"/>
      <c r="AB53" s="42"/>
      <c r="AC53" s="42"/>
      <c r="AD53" s="42"/>
      <c r="AE53" s="42"/>
      <c r="AF53" s="42"/>
      <c r="AG53" s="42"/>
      <c r="AH53" s="42"/>
      <c r="AI53" s="42"/>
    </row>
    <row r="54" spans="1:35" ht="15">
      <c r="A54" s="47">
        <f t="shared" si="6"/>
        <v>1948</v>
      </c>
      <c r="B54" s="109">
        <f>DetailsWTIDSeries!AO85/100</f>
        <v>0.35009999999999997</v>
      </c>
      <c r="C54" s="48">
        <f>(DetailsWTIDSeries!AO85-DetailsWTIDSeries!AP85)/100</f>
        <v>9.9499999999999991E-2</v>
      </c>
      <c r="D54" s="48">
        <f>(DetailsWTIDSeries!AP85-DetailsWTIDSeries!AQ85)/100</f>
        <v>0.12819999999999998</v>
      </c>
      <c r="E54" s="111">
        <f>DetailsWTIDSeries!AQ85/100</f>
        <v>0.12240000000000001</v>
      </c>
      <c r="F54" s="111">
        <f>DetailsWTIDSeries!AR85/100</f>
        <v>4.0599999999999997E-2</v>
      </c>
      <c r="G54" s="109">
        <f>DetailsWTIDSeries!AK85/100</f>
        <v>0.3372</v>
      </c>
      <c r="H54" s="48">
        <f>DetailsWTIDSeries!AM85/100</f>
        <v>0.11269999999999999</v>
      </c>
      <c r="I54" s="49">
        <f>DetailsWTIDSeries!AN85/100</f>
        <v>3.44E-2</v>
      </c>
      <c r="J54" s="48">
        <v>0.25033</v>
      </c>
      <c r="K54" s="49">
        <v>6.2089999999999999E-2</v>
      </c>
      <c r="M54" s="42"/>
      <c r="N54" s="42"/>
      <c r="O54" s="42"/>
      <c r="P54" s="42"/>
      <c r="Q54" s="42"/>
      <c r="R54" s="42"/>
      <c r="S54" s="42"/>
      <c r="T54" s="42"/>
      <c r="U54" s="42"/>
      <c r="V54" s="42"/>
      <c r="W54" s="42"/>
      <c r="X54" s="42"/>
      <c r="Y54" s="42"/>
      <c r="Z54" s="42"/>
      <c r="AA54" s="42"/>
      <c r="AB54" s="42"/>
      <c r="AC54" s="42"/>
      <c r="AD54" s="42"/>
      <c r="AE54" s="42"/>
      <c r="AF54" s="42"/>
      <c r="AG54" s="42"/>
      <c r="AH54" s="42"/>
      <c r="AI54" s="42"/>
    </row>
    <row r="55" spans="1:35" ht="15">
      <c r="A55" s="47">
        <f t="shared" si="6"/>
        <v>1949</v>
      </c>
      <c r="B55" s="109">
        <f>DetailsWTIDSeries!AO86/100</f>
        <v>0.34749999999999998</v>
      </c>
      <c r="C55" s="48">
        <f>(DetailsWTIDSeries!AO86-DetailsWTIDSeries!AP86)/100</f>
        <v>0.10239999999999999</v>
      </c>
      <c r="D55" s="48">
        <f>(DetailsWTIDSeries!AP86-DetailsWTIDSeries!AQ86)/100</f>
        <v>0.12780000000000002</v>
      </c>
      <c r="E55" s="111">
        <f>DetailsWTIDSeries!AQ86/100</f>
        <v>0.1173</v>
      </c>
      <c r="F55" s="111">
        <f>DetailsWTIDSeries!AR86/100</f>
        <v>3.8300000000000001E-2</v>
      </c>
      <c r="G55" s="109">
        <f>DetailsWTIDSeries!AK86/100</f>
        <v>0.33759999999999996</v>
      </c>
      <c r="H55" s="48">
        <f>DetailsWTIDSeries!AM86/100</f>
        <v>0.10949999999999999</v>
      </c>
      <c r="I55" s="49">
        <f>DetailsWTIDSeries!AN86/100</f>
        <v>3.3399999999999999E-2</v>
      </c>
      <c r="J55" s="48">
        <v>0.25002999999999997</v>
      </c>
      <c r="K55" s="49">
        <v>6.1189999999999994E-2</v>
      </c>
      <c r="M55" s="42"/>
      <c r="N55" s="42"/>
      <c r="O55" s="42"/>
      <c r="P55" s="42"/>
      <c r="Q55" s="42"/>
      <c r="R55" s="42"/>
      <c r="S55" s="42"/>
      <c r="T55" s="42"/>
      <c r="U55" s="42"/>
      <c r="V55" s="42"/>
      <c r="W55" s="42"/>
      <c r="X55" s="42"/>
      <c r="Y55" s="42"/>
      <c r="Z55" s="42"/>
      <c r="AA55" s="42"/>
      <c r="AB55" s="42"/>
      <c r="AC55" s="42"/>
      <c r="AD55" s="42"/>
      <c r="AE55" s="42"/>
      <c r="AF55" s="42"/>
      <c r="AG55" s="42"/>
      <c r="AH55" s="42"/>
      <c r="AI55" s="42"/>
    </row>
    <row r="56" spans="1:35" ht="15">
      <c r="A56" s="47">
        <f t="shared" si="6"/>
        <v>1950</v>
      </c>
      <c r="B56" s="109">
        <f>DetailsWTIDSeries!AO87/100</f>
        <v>0.35560000000000003</v>
      </c>
      <c r="C56" s="48">
        <f>(DetailsWTIDSeries!AO87-DetailsWTIDSeries!AP87)/100</f>
        <v>0.10030000000000001</v>
      </c>
      <c r="D56" s="48">
        <f>(DetailsWTIDSeries!AP87-DetailsWTIDSeries!AQ87)/100</f>
        <v>0.12710000000000002</v>
      </c>
      <c r="E56" s="111">
        <f>DetailsWTIDSeries!AQ87/100</f>
        <v>0.12820000000000001</v>
      </c>
      <c r="F56" s="111">
        <f>DetailsWTIDSeries!AR87/100</f>
        <v>4.3899999999999995E-2</v>
      </c>
      <c r="G56" s="109">
        <f>DetailsWTIDSeries!AK87/100</f>
        <v>0.3387</v>
      </c>
      <c r="H56" s="48">
        <f>DetailsWTIDSeries!AM87/100</f>
        <v>0.11359999999999999</v>
      </c>
      <c r="I56" s="49">
        <f>DetailsWTIDSeries!AN87/100</f>
        <v>3.5299999999999998E-2</v>
      </c>
      <c r="J56" s="48">
        <v>0.25184000000000001</v>
      </c>
      <c r="K56" s="49">
        <v>6.2350000000000003E-2</v>
      </c>
      <c r="M56" s="42"/>
      <c r="N56" s="42"/>
      <c r="O56" s="42"/>
      <c r="P56" s="42"/>
      <c r="Q56" s="42"/>
      <c r="R56" s="42"/>
      <c r="S56" s="42"/>
      <c r="T56" s="42"/>
      <c r="U56" s="42"/>
      <c r="V56" s="42"/>
      <c r="W56" s="42"/>
      <c r="X56" s="42"/>
      <c r="Y56" s="42"/>
      <c r="Z56" s="42"/>
      <c r="AA56" s="42"/>
      <c r="AB56" s="42"/>
      <c r="AC56" s="42"/>
      <c r="AD56" s="42"/>
      <c r="AE56" s="42"/>
      <c r="AF56" s="42"/>
      <c r="AG56" s="42"/>
      <c r="AH56" s="42"/>
      <c r="AI56" s="42"/>
    </row>
    <row r="57" spans="1:35" ht="15">
      <c r="A57" s="47">
        <f t="shared" si="6"/>
        <v>1951</v>
      </c>
      <c r="B57" s="109">
        <f>DetailsWTIDSeries!AO88/100</f>
        <v>0.3422</v>
      </c>
      <c r="C57" s="48">
        <f>(DetailsWTIDSeries!AO88-DetailsWTIDSeries!AP88)/100</f>
        <v>0.1002</v>
      </c>
      <c r="D57" s="48">
        <f>(DetailsWTIDSeries!AP88-DetailsWTIDSeries!AQ88)/100</f>
        <v>0.1241</v>
      </c>
      <c r="E57" s="111">
        <f>DetailsWTIDSeries!AQ88/100</f>
        <v>0.11789999999999999</v>
      </c>
      <c r="F57" s="111">
        <f>DetailsWTIDSeries!AR88/100</f>
        <v>3.8900000000000004E-2</v>
      </c>
      <c r="G57" s="109">
        <f>DetailsWTIDSeries!AK88/100</f>
        <v>0.32819999999999999</v>
      </c>
      <c r="H57" s="48">
        <f>DetailsWTIDSeries!AM88/100</f>
        <v>0.1052</v>
      </c>
      <c r="I57" s="49">
        <f>DetailsWTIDSeries!AN88/100</f>
        <v>3.1200000000000002E-2</v>
      </c>
      <c r="J57" s="48">
        <v>0.24706</v>
      </c>
      <c r="K57" s="49">
        <v>5.9699999999999996E-2</v>
      </c>
      <c r="M57" s="42"/>
      <c r="N57" s="42"/>
      <c r="O57" s="42"/>
      <c r="P57" s="42"/>
      <c r="Q57" s="42"/>
      <c r="R57" s="42"/>
      <c r="S57" s="42"/>
      <c r="T57" s="42"/>
      <c r="U57" s="42"/>
      <c r="V57" s="42"/>
      <c r="W57" s="42"/>
      <c r="X57" s="42"/>
      <c r="Y57" s="42"/>
      <c r="Z57" s="42"/>
      <c r="AA57" s="42"/>
      <c r="AB57" s="42"/>
      <c r="AC57" s="42"/>
      <c r="AD57" s="42"/>
      <c r="AE57" s="42"/>
      <c r="AF57" s="42"/>
      <c r="AG57" s="42"/>
      <c r="AH57" s="42"/>
      <c r="AI57" s="42"/>
    </row>
    <row r="58" spans="1:35" ht="15">
      <c r="A58" s="47">
        <f t="shared" si="6"/>
        <v>1952</v>
      </c>
      <c r="B58" s="109">
        <f>DetailsWTIDSeries!AO89/100</f>
        <v>0.33210000000000001</v>
      </c>
      <c r="C58" s="48">
        <f>(DetailsWTIDSeries!AO89-DetailsWTIDSeries!AP89)/100</f>
        <v>0.1014</v>
      </c>
      <c r="D58" s="48">
        <f>(DetailsWTIDSeries!AP89-DetailsWTIDSeries!AQ89)/100</f>
        <v>0.12280000000000001</v>
      </c>
      <c r="E58" s="111">
        <f>DetailsWTIDSeries!AQ89/100</f>
        <v>0.1079</v>
      </c>
      <c r="F58" s="111">
        <f>DetailsWTIDSeries!AR89/100</f>
        <v>3.4300000000000004E-2</v>
      </c>
      <c r="G58" s="109">
        <f>DetailsWTIDSeries!AK89/100</f>
        <v>0.32069999999999999</v>
      </c>
      <c r="H58" s="48">
        <f>DetailsWTIDSeries!AM89/100</f>
        <v>9.7599999999999992E-2</v>
      </c>
      <c r="I58" s="49">
        <f>DetailsWTIDSeries!AN89/100</f>
        <v>2.76E-2</v>
      </c>
      <c r="J58" s="48">
        <v>0.24424999999999999</v>
      </c>
      <c r="K58" s="49">
        <v>5.7419999999999999E-2</v>
      </c>
      <c r="M58" s="42"/>
      <c r="N58" s="42"/>
      <c r="O58" s="42"/>
      <c r="P58" s="42"/>
      <c r="Q58" s="42"/>
      <c r="R58" s="42"/>
      <c r="S58" s="42"/>
      <c r="T58" s="42"/>
      <c r="U58" s="42"/>
      <c r="V58" s="42"/>
      <c r="W58" s="42"/>
      <c r="X58" s="42"/>
      <c r="Y58" s="42"/>
      <c r="Z58" s="42"/>
      <c r="AA58" s="42"/>
      <c r="AB58" s="42"/>
      <c r="AC58" s="42"/>
      <c r="AD58" s="42"/>
      <c r="AE58" s="42"/>
      <c r="AF58" s="42"/>
      <c r="AG58" s="42"/>
      <c r="AH58" s="42"/>
      <c r="AI58" s="42"/>
    </row>
    <row r="59" spans="1:35" ht="15">
      <c r="A59" s="47">
        <f t="shared" si="6"/>
        <v>1953</v>
      </c>
      <c r="B59" s="109">
        <f>DetailsWTIDSeries!AO90/100</f>
        <v>0.3231</v>
      </c>
      <c r="C59" s="48">
        <f>(DetailsWTIDSeries!AO90-DetailsWTIDSeries!AP90)/100</f>
        <v>0.10300000000000001</v>
      </c>
      <c r="D59" s="48">
        <f>(DetailsWTIDSeries!AP90-DetailsWTIDSeries!AQ90)/100</f>
        <v>0.12110000000000001</v>
      </c>
      <c r="E59" s="111">
        <f>DetailsWTIDSeries!AQ90/100</f>
        <v>9.9000000000000005E-2</v>
      </c>
      <c r="F59" s="111">
        <f>DetailsWTIDSeries!AR90/100</f>
        <v>3.0600000000000002E-2</v>
      </c>
      <c r="G59" s="109">
        <f>DetailsWTIDSeries!AK90/100</f>
        <v>0.31379999999999997</v>
      </c>
      <c r="H59" s="48">
        <f>DetailsWTIDSeries!AM90/100</f>
        <v>9.0800000000000006E-2</v>
      </c>
      <c r="I59" s="49">
        <f>DetailsWTIDSeries!AN90/100</f>
        <v>2.5099999999999997E-2</v>
      </c>
      <c r="J59" s="48">
        <v>0.24279000000000001</v>
      </c>
      <c r="K59" s="49">
        <v>5.6760000000000005E-2</v>
      </c>
      <c r="M59" s="42"/>
      <c r="N59" s="42"/>
      <c r="O59" s="42"/>
      <c r="P59" s="42"/>
      <c r="Q59" s="42"/>
      <c r="R59" s="42"/>
      <c r="S59" s="42"/>
      <c r="T59" s="42"/>
      <c r="U59" s="42"/>
      <c r="V59" s="42"/>
      <c r="W59" s="42"/>
      <c r="X59" s="42"/>
      <c r="Y59" s="42"/>
      <c r="Z59" s="42"/>
      <c r="AA59" s="42"/>
      <c r="AB59" s="42"/>
      <c r="AC59" s="42"/>
      <c r="AD59" s="42"/>
      <c r="AE59" s="42"/>
      <c r="AF59" s="42"/>
      <c r="AG59" s="42"/>
      <c r="AH59" s="42"/>
      <c r="AI59" s="42"/>
    </row>
    <row r="60" spans="1:35" ht="15">
      <c r="A60" s="47">
        <f t="shared" si="6"/>
        <v>1954</v>
      </c>
      <c r="B60" s="109">
        <f>DetailsWTIDSeries!AO91/100</f>
        <v>0.33640000000000003</v>
      </c>
      <c r="C60" s="48">
        <f>(DetailsWTIDSeries!AO91-DetailsWTIDSeries!AP91)/100</f>
        <v>0.10339999999999999</v>
      </c>
      <c r="D60" s="48">
        <f>(DetailsWTIDSeries!AP91-DetailsWTIDSeries!AQ91)/100</f>
        <v>0.12530000000000002</v>
      </c>
      <c r="E60" s="111">
        <f>DetailsWTIDSeries!AQ91/100</f>
        <v>0.10769999999999999</v>
      </c>
      <c r="F60" s="111">
        <f>DetailsWTIDSeries!AR91/100</f>
        <v>3.49E-2</v>
      </c>
      <c r="G60" s="109">
        <f>DetailsWTIDSeries!AK91/100</f>
        <v>0.32119999999999999</v>
      </c>
      <c r="H60" s="48">
        <f>DetailsWTIDSeries!AM91/100</f>
        <v>9.3900000000000011E-2</v>
      </c>
      <c r="I60" s="49">
        <f>DetailsWTIDSeries!AN91/100</f>
        <v>2.5699999999999997E-2</v>
      </c>
      <c r="J60" s="48">
        <v>0.24132999999999999</v>
      </c>
      <c r="K60" s="49">
        <v>5.6100000000000004E-2</v>
      </c>
      <c r="M60" s="42"/>
      <c r="N60" s="42"/>
      <c r="O60" s="42"/>
      <c r="P60" s="42"/>
      <c r="Q60" s="42"/>
      <c r="R60" s="42"/>
      <c r="S60" s="42"/>
      <c r="T60" s="42"/>
      <c r="U60" s="42"/>
      <c r="V60" s="42"/>
      <c r="W60" s="42"/>
      <c r="X60" s="42"/>
      <c r="Y60" s="42"/>
      <c r="Z60" s="42"/>
      <c r="AA60" s="42"/>
      <c r="AB60" s="42"/>
      <c r="AC60" s="42"/>
      <c r="AD60" s="42"/>
      <c r="AE60" s="42"/>
      <c r="AF60" s="42"/>
      <c r="AG60" s="42"/>
      <c r="AH60" s="42"/>
      <c r="AI60" s="42"/>
    </row>
    <row r="61" spans="1:35" ht="15">
      <c r="A61" s="47">
        <f t="shared" si="6"/>
        <v>1955</v>
      </c>
      <c r="B61" s="109">
        <f>DetailsWTIDSeries!AO92/100</f>
        <v>0.33939999999999998</v>
      </c>
      <c r="C61" s="48">
        <f>(DetailsWTIDSeries!AO92-DetailsWTIDSeries!AP92)/100</f>
        <v>0.10339999999999996</v>
      </c>
      <c r="D61" s="48">
        <f>(DetailsWTIDSeries!AP92-DetailsWTIDSeries!AQ92)/100</f>
        <v>0.12540000000000001</v>
      </c>
      <c r="E61" s="111">
        <f>DetailsWTIDSeries!AQ92/100</f>
        <v>0.1106</v>
      </c>
      <c r="F61" s="111">
        <f>DetailsWTIDSeries!AR92/100</f>
        <v>3.7100000000000001E-2</v>
      </c>
      <c r="G61" s="109">
        <f>DetailsWTIDSeries!AK92/100</f>
        <v>0.31769999999999998</v>
      </c>
      <c r="H61" s="48">
        <f>DetailsWTIDSeries!AM92/100</f>
        <v>9.1799999999999993E-2</v>
      </c>
      <c r="I61" s="49">
        <f>DetailsWTIDSeries!AN92/100</f>
        <v>2.4900000000000002E-2</v>
      </c>
      <c r="J61" s="48">
        <v>0.24331999999999998</v>
      </c>
      <c r="K61" s="49">
        <v>5.5830000000000005E-2</v>
      </c>
      <c r="M61" s="42"/>
      <c r="N61" s="42"/>
      <c r="O61" s="42"/>
      <c r="P61" s="42"/>
      <c r="Q61" s="42"/>
      <c r="R61" s="42"/>
      <c r="S61" s="42"/>
      <c r="T61" s="42"/>
      <c r="U61" s="42"/>
      <c r="V61" s="42"/>
      <c r="W61" s="42"/>
      <c r="X61" s="42"/>
      <c r="Y61" s="42"/>
      <c r="Z61" s="42"/>
      <c r="AA61" s="42"/>
      <c r="AB61" s="42"/>
      <c r="AC61" s="42"/>
      <c r="AD61" s="42"/>
      <c r="AE61" s="42"/>
      <c r="AF61" s="42"/>
      <c r="AG61" s="42"/>
      <c r="AH61" s="42"/>
      <c r="AI61" s="42"/>
    </row>
    <row r="62" spans="1:35" ht="15">
      <c r="A62" s="47">
        <f t="shared" si="6"/>
        <v>1956</v>
      </c>
      <c r="B62" s="109">
        <f>DetailsWTIDSeries!AO93/100</f>
        <v>0.33460000000000001</v>
      </c>
      <c r="C62" s="48">
        <f>(DetailsWTIDSeries!AO93-DetailsWTIDSeries!AP93)/100</f>
        <v>0.10330000000000002</v>
      </c>
      <c r="D62" s="48">
        <f>(DetailsWTIDSeries!AP93-DetailsWTIDSeries!AQ93)/100</f>
        <v>0.12459999999999999</v>
      </c>
      <c r="E62" s="111">
        <f>DetailsWTIDSeries!AQ93/100</f>
        <v>0.1067</v>
      </c>
      <c r="F62" s="111">
        <f>DetailsWTIDSeries!AR93/100</f>
        <v>3.49E-2</v>
      </c>
      <c r="G62" s="109">
        <f>DetailsWTIDSeries!AK93/100</f>
        <v>0.31809999999999999</v>
      </c>
      <c r="H62" s="48">
        <f>DetailsWTIDSeries!AM93/100</f>
        <v>9.0899999999999995E-2</v>
      </c>
      <c r="I62" s="49">
        <f>DetailsWTIDSeries!AN93/100</f>
        <v>2.3799999999999998E-2</v>
      </c>
      <c r="J62" s="48">
        <v>0.24531</v>
      </c>
      <c r="K62" s="49">
        <v>5.5559999999999998E-2</v>
      </c>
      <c r="M62" s="42"/>
      <c r="N62" s="42"/>
      <c r="O62" s="42"/>
      <c r="P62" s="42"/>
      <c r="Q62" s="42"/>
      <c r="R62" s="42"/>
      <c r="S62" s="42"/>
      <c r="T62" s="42"/>
      <c r="U62" s="42"/>
      <c r="V62" s="42"/>
      <c r="W62" s="42"/>
      <c r="X62" s="42"/>
      <c r="Y62" s="42"/>
      <c r="Z62" s="42"/>
      <c r="AA62" s="42"/>
      <c r="AB62" s="42"/>
      <c r="AC62" s="42"/>
      <c r="AD62" s="42"/>
      <c r="AE62" s="42"/>
      <c r="AF62" s="42"/>
      <c r="AG62" s="42"/>
      <c r="AH62" s="42"/>
      <c r="AI62" s="42"/>
    </row>
    <row r="63" spans="1:35" ht="15">
      <c r="A63" s="47">
        <f t="shared" si="6"/>
        <v>1957</v>
      </c>
      <c r="B63" s="109">
        <f>DetailsWTIDSeries!AO94/100</f>
        <v>0.32990000000000003</v>
      </c>
      <c r="C63" s="48">
        <f>(DetailsWTIDSeries!AO94-DetailsWTIDSeries!AP94)/100</f>
        <v>0.10390000000000001</v>
      </c>
      <c r="D63" s="48">
        <f>(DetailsWTIDSeries!AP94-DetailsWTIDSeries!AQ94)/100</f>
        <v>0.12440000000000001</v>
      </c>
      <c r="E63" s="111">
        <f>DetailsWTIDSeries!AQ94/100</f>
        <v>0.1016</v>
      </c>
      <c r="F63" s="111">
        <f>DetailsWTIDSeries!AR94/100</f>
        <v>3.1800000000000002E-2</v>
      </c>
      <c r="G63" s="109">
        <f>DetailsWTIDSeries!AK94/100</f>
        <v>0.31690000000000002</v>
      </c>
      <c r="H63" s="48">
        <f>DetailsWTIDSeries!AM94/100</f>
        <v>8.9800000000000005E-2</v>
      </c>
      <c r="I63" s="49">
        <f>DetailsWTIDSeries!AN94/100</f>
        <v>2.3599999999999999E-2</v>
      </c>
      <c r="J63" s="48">
        <v>0.24599499999999999</v>
      </c>
      <c r="K63" s="49">
        <v>5.4754999999999998E-2</v>
      </c>
      <c r="M63" s="42"/>
      <c r="N63" s="42"/>
      <c r="O63" s="42"/>
      <c r="P63" s="42"/>
      <c r="Q63" s="42"/>
      <c r="R63" s="42"/>
      <c r="S63" s="42"/>
      <c r="T63" s="42"/>
      <c r="U63" s="42"/>
      <c r="V63" s="42"/>
      <c r="W63" s="42"/>
      <c r="X63" s="42"/>
      <c r="Y63" s="42"/>
      <c r="Z63" s="42"/>
      <c r="AA63" s="42"/>
      <c r="AB63" s="42"/>
      <c r="AC63" s="42"/>
      <c r="AD63" s="42"/>
      <c r="AE63" s="42"/>
      <c r="AF63" s="42"/>
      <c r="AG63" s="42"/>
      <c r="AH63" s="42"/>
      <c r="AI63" s="42"/>
    </row>
    <row r="64" spans="1:35" ht="15">
      <c r="A64" s="47">
        <f t="shared" si="6"/>
        <v>1958</v>
      </c>
      <c r="B64" s="109">
        <f>DetailsWTIDSeries!AO95/100</f>
        <v>0.33560000000000001</v>
      </c>
      <c r="C64" s="48">
        <f>(DetailsWTIDSeries!AO95-DetailsWTIDSeries!AP95)/100</f>
        <v>0.10630000000000002</v>
      </c>
      <c r="D64" s="48">
        <f>(DetailsWTIDSeries!AP95-DetailsWTIDSeries!AQ95)/100</f>
        <v>0.12719999999999998</v>
      </c>
      <c r="E64" s="111">
        <f>DetailsWTIDSeries!AQ95/100</f>
        <v>0.10210000000000001</v>
      </c>
      <c r="F64" s="111">
        <f>DetailsWTIDSeries!AR95/100</f>
        <v>3.2199999999999999E-2</v>
      </c>
      <c r="G64" s="109">
        <f>DetailsWTIDSeries!AK95/100</f>
        <v>0.3211</v>
      </c>
      <c r="H64" s="48">
        <f>DetailsWTIDSeries!AM95/100</f>
        <v>8.8300000000000003E-2</v>
      </c>
      <c r="I64" s="49">
        <f>DetailsWTIDSeries!AN95/100</f>
        <v>2.29E-2</v>
      </c>
      <c r="J64" s="48">
        <v>0.24667999999999998</v>
      </c>
      <c r="K64" s="49">
        <v>5.3949999999999998E-2</v>
      </c>
      <c r="M64" s="42"/>
      <c r="N64" s="42"/>
      <c r="O64" s="42"/>
      <c r="P64" s="42"/>
      <c r="Q64" s="42"/>
      <c r="R64" s="42"/>
      <c r="S64" s="42"/>
      <c r="T64" s="42"/>
      <c r="U64" s="42"/>
      <c r="V64" s="42"/>
      <c r="W64" s="42"/>
      <c r="X64" s="42"/>
      <c r="Y64" s="42"/>
      <c r="Z64" s="42"/>
      <c r="AA64" s="42"/>
      <c r="AB64" s="42"/>
      <c r="AC64" s="42"/>
      <c r="AD64" s="42"/>
      <c r="AE64" s="42"/>
      <c r="AF64" s="42"/>
      <c r="AG64" s="42"/>
      <c r="AH64" s="42"/>
      <c r="AI64" s="42"/>
    </row>
    <row r="65" spans="1:35" ht="15">
      <c r="A65" s="47">
        <f t="shared" si="6"/>
        <v>1959</v>
      </c>
      <c r="B65" s="109">
        <f>DetailsWTIDSeries!AO96/100</f>
        <v>0.34</v>
      </c>
      <c r="C65" s="48">
        <f>(DetailsWTIDSeries!AO96-DetailsWTIDSeries!AP96)/100</f>
        <v>0.1061</v>
      </c>
      <c r="D65" s="48">
        <f>(DetailsWTIDSeries!AP96-DetailsWTIDSeries!AQ96)/100</f>
        <v>0.12740000000000001</v>
      </c>
      <c r="E65" s="111">
        <f>DetailsWTIDSeries!AQ96/100</f>
        <v>0.1065</v>
      </c>
      <c r="F65" s="111">
        <f>DetailsWTIDSeries!AR96/100</f>
        <v>3.4500000000000003E-2</v>
      </c>
      <c r="G65" s="109">
        <f>DetailsWTIDSeries!AK96/100</f>
        <v>0.32030000000000003</v>
      </c>
      <c r="H65" s="48">
        <f>DetailsWTIDSeries!AM96/100</f>
        <v>8.7499999999999994E-2</v>
      </c>
      <c r="I65" s="49">
        <f>DetailsWTIDSeries!AN96/100</f>
        <v>2.1899999999999999E-2</v>
      </c>
      <c r="J65" s="48">
        <v>0.24946499999999999</v>
      </c>
      <c r="K65" s="49">
        <v>5.3280000000000001E-2</v>
      </c>
      <c r="M65" s="42"/>
      <c r="N65" s="42"/>
      <c r="O65" s="42"/>
      <c r="P65" s="42"/>
      <c r="Q65" s="42"/>
      <c r="R65" s="42"/>
      <c r="S65" s="42"/>
      <c r="T65" s="42"/>
      <c r="U65" s="42"/>
      <c r="V65" s="42"/>
      <c r="W65" s="42"/>
      <c r="X65" s="42"/>
      <c r="Y65" s="42"/>
      <c r="Z65" s="42"/>
      <c r="AA65" s="42"/>
      <c r="AB65" s="42"/>
      <c r="AC65" s="42"/>
      <c r="AD65" s="42"/>
      <c r="AE65" s="42"/>
      <c r="AF65" s="42"/>
      <c r="AG65" s="42"/>
      <c r="AH65" s="42"/>
      <c r="AI65" s="42"/>
    </row>
    <row r="66" spans="1:35" ht="15">
      <c r="A66" s="47">
        <f t="shared" si="6"/>
        <v>1960</v>
      </c>
      <c r="B66" s="109">
        <f>DetailsWTIDSeries!AO97/100</f>
        <v>0.33479999999999999</v>
      </c>
      <c r="C66" s="48">
        <f>(DetailsWTIDSeries!AO97-DetailsWTIDSeries!AP97)/100</f>
        <v>0.10909999999999996</v>
      </c>
      <c r="D66" s="48">
        <f>(DetailsWTIDSeries!AP97-DetailsWTIDSeries!AQ97)/100</f>
        <v>0.12540000000000001</v>
      </c>
      <c r="E66" s="111">
        <f>DetailsWTIDSeries!AQ97/100</f>
        <v>0.1003</v>
      </c>
      <c r="F66" s="111">
        <f>DetailsWTIDSeries!AR97/100</f>
        <v>3.2500000000000001E-2</v>
      </c>
      <c r="G66" s="109">
        <f>DetailsWTIDSeries!AK97/100</f>
        <v>0.31659999999999999</v>
      </c>
      <c r="H66" s="48">
        <f>DetailsWTIDSeries!AM97/100</f>
        <v>8.3599999999999994E-2</v>
      </c>
      <c r="I66" s="49">
        <f>DetailsWTIDSeries!AN97/100</f>
        <v>2.1000000000000001E-2</v>
      </c>
      <c r="J66" s="48">
        <v>0.25225000000000003</v>
      </c>
      <c r="K66" s="49">
        <v>5.2610000000000004E-2</v>
      </c>
      <c r="M66" s="42"/>
      <c r="N66" s="42"/>
      <c r="O66" s="42"/>
      <c r="P66" s="42"/>
      <c r="Q66" s="42"/>
      <c r="R66" s="42"/>
      <c r="S66" s="42"/>
      <c r="T66" s="42"/>
      <c r="U66" s="42"/>
      <c r="V66" s="42"/>
      <c r="W66" s="42"/>
      <c r="X66" s="42"/>
      <c r="Y66" s="42"/>
      <c r="Z66" s="42"/>
      <c r="AA66" s="42"/>
      <c r="AB66" s="42"/>
      <c r="AC66" s="42"/>
      <c r="AD66" s="42"/>
      <c r="AE66" s="42"/>
      <c r="AF66" s="42"/>
      <c r="AG66" s="42"/>
      <c r="AH66" s="42"/>
      <c r="AI66" s="42"/>
    </row>
    <row r="67" spans="1:35" ht="15">
      <c r="A67" s="47">
        <f t="shared" si="6"/>
        <v>1961</v>
      </c>
      <c r="B67" s="109">
        <f>DetailsWTIDSeries!AO98/100</f>
        <v>0.34250000000000003</v>
      </c>
      <c r="C67" s="48">
        <f>(DetailsWTIDSeries!AO98-DetailsWTIDSeries!AP98)/100</f>
        <v>0.1075</v>
      </c>
      <c r="D67" s="48">
        <f>(DetailsWTIDSeries!AP98-DetailsWTIDSeries!AQ98)/100</f>
        <v>0.12859999999999999</v>
      </c>
      <c r="E67" s="111">
        <f>DetailsWTIDSeries!AQ98/100</f>
        <v>0.10640000000000001</v>
      </c>
      <c r="F67" s="111">
        <f>DetailsWTIDSeries!AR98/100</f>
        <v>3.6499999999999998E-2</v>
      </c>
      <c r="G67" s="109">
        <f>DetailsWTIDSeries!AK98/100</f>
        <v>0.31900000000000001</v>
      </c>
      <c r="H67" s="48">
        <f>DetailsWTIDSeries!AM98/100</f>
        <v>8.3400000000000002E-2</v>
      </c>
      <c r="I67" s="49">
        <f>DetailsWTIDSeries!AN98/100</f>
        <v>2.0499999999999997E-2</v>
      </c>
      <c r="J67" s="48">
        <v>0.25212000000000001</v>
      </c>
      <c r="K67" s="49">
        <v>5.1970000000000002E-2</v>
      </c>
      <c r="M67" s="42"/>
      <c r="N67" s="42"/>
      <c r="O67" s="42"/>
      <c r="P67" s="42"/>
      <c r="Q67" s="42"/>
      <c r="R67" s="42"/>
      <c r="S67" s="42"/>
      <c r="T67" s="42"/>
      <c r="U67" s="42"/>
      <c r="V67" s="42"/>
      <c r="W67" s="42"/>
      <c r="X67" s="42"/>
      <c r="Y67" s="42"/>
      <c r="Z67" s="42"/>
      <c r="AA67" s="42"/>
      <c r="AB67" s="42"/>
      <c r="AC67" s="42"/>
      <c r="AD67" s="42"/>
      <c r="AE67" s="42"/>
      <c r="AF67" s="42"/>
      <c r="AG67" s="42"/>
      <c r="AH67" s="42"/>
      <c r="AI67" s="42"/>
    </row>
    <row r="68" spans="1:35" ht="15">
      <c r="A68" s="47">
        <f t="shared" si="6"/>
        <v>1962</v>
      </c>
      <c r="B68" s="109">
        <f>DetailsWTIDSeries!AO99/100</f>
        <v>0.33700000000000002</v>
      </c>
      <c r="C68" s="48">
        <f>(DetailsWTIDSeries!AO99-DetailsWTIDSeries!AP99)/100</f>
        <v>0.10890000000000004</v>
      </c>
      <c r="D68" s="48">
        <f>(DetailsWTIDSeries!AP99-DetailsWTIDSeries!AQ99)/100</f>
        <v>0.12859999999999999</v>
      </c>
      <c r="E68" s="111">
        <f>DetailsWTIDSeries!AQ99/100</f>
        <v>9.9499999999999991E-2</v>
      </c>
      <c r="F68" s="111">
        <f>DetailsWTIDSeries!AR99/100</f>
        <v>3.1899999999999998E-2</v>
      </c>
      <c r="G68" s="109">
        <f>DetailsWTIDSeries!AK99/100</f>
        <v>0.32040000000000002</v>
      </c>
      <c r="H68" s="48">
        <f>DetailsWTIDSeries!AM99/100</f>
        <v>8.2699999999999996E-2</v>
      </c>
      <c r="I68" s="49">
        <f>DetailsWTIDSeries!AN99/100</f>
        <v>1.9799999999999998E-2</v>
      </c>
      <c r="J68" s="48">
        <v>0.25224000000000002</v>
      </c>
      <c r="K68" s="49">
        <v>5.1559999999999995E-2</v>
      </c>
      <c r="M68" s="42"/>
      <c r="N68" s="42"/>
      <c r="O68" s="42"/>
      <c r="P68" s="42"/>
      <c r="Q68" s="42"/>
      <c r="R68" s="42"/>
      <c r="S68" s="42"/>
      <c r="T68" s="42"/>
      <c r="U68" s="42"/>
      <c r="V68" s="42"/>
      <c r="W68" s="42"/>
      <c r="X68" s="42"/>
      <c r="Y68" s="42"/>
      <c r="Z68" s="42"/>
      <c r="AA68" s="42"/>
      <c r="AB68" s="42"/>
      <c r="AC68" s="42"/>
      <c r="AD68" s="42"/>
      <c r="AE68" s="42"/>
      <c r="AF68" s="42"/>
      <c r="AG68" s="42"/>
      <c r="AH68" s="42"/>
      <c r="AI68" s="42"/>
    </row>
    <row r="69" spans="1:35" ht="15">
      <c r="A69" s="47">
        <f t="shared" si="6"/>
        <v>1963</v>
      </c>
      <c r="B69" s="109">
        <f>DetailsWTIDSeries!AO100/100</f>
        <v>0.33779999999999999</v>
      </c>
      <c r="C69" s="48">
        <f>(DetailsWTIDSeries!AO100-DetailsWTIDSeries!AP100)/100</f>
        <v>0.10940000000000001</v>
      </c>
      <c r="D69" s="48">
        <f>(DetailsWTIDSeries!AP100-DetailsWTIDSeries!AQ100)/100</f>
        <v>0.12920000000000001</v>
      </c>
      <c r="E69" s="111">
        <f>DetailsWTIDSeries!AQ100/100</f>
        <v>9.9199999999999997E-2</v>
      </c>
      <c r="F69" s="111">
        <f>DetailsWTIDSeries!AR100/100</f>
        <v>3.15E-2</v>
      </c>
      <c r="G69" s="109">
        <f>DetailsWTIDSeries!AK100/100</f>
        <v>0.3201</v>
      </c>
      <c r="H69" s="48">
        <f>DetailsWTIDSeries!AM100/100</f>
        <v>8.1600000000000006E-2</v>
      </c>
      <c r="I69" s="49">
        <f>DetailsWTIDSeries!AN100/100</f>
        <v>1.9599999999999999E-2</v>
      </c>
      <c r="J69" s="48">
        <v>0.25187999999999999</v>
      </c>
      <c r="K69" s="49">
        <v>5.1379999999999995E-2</v>
      </c>
      <c r="M69" s="42"/>
      <c r="N69" s="42"/>
      <c r="O69" s="42"/>
      <c r="P69" s="42"/>
      <c r="Q69" s="42"/>
      <c r="R69" s="42"/>
      <c r="S69" s="42"/>
      <c r="T69" s="42"/>
      <c r="U69" s="42"/>
      <c r="V69" s="42"/>
      <c r="W69" s="42"/>
      <c r="X69" s="42"/>
      <c r="Y69" s="42"/>
      <c r="Z69" s="42"/>
      <c r="AA69" s="42"/>
      <c r="AB69" s="42"/>
      <c r="AC69" s="42"/>
      <c r="AD69" s="42"/>
      <c r="AE69" s="42"/>
      <c r="AF69" s="42"/>
      <c r="AG69" s="42"/>
      <c r="AH69" s="42"/>
      <c r="AI69" s="42"/>
    </row>
    <row r="70" spans="1:35" ht="15">
      <c r="A70" s="47">
        <f t="shared" si="6"/>
        <v>1964</v>
      </c>
      <c r="B70" s="109">
        <f>DetailsWTIDSeries!AO101/100</f>
        <v>0.34420000000000001</v>
      </c>
      <c r="C70" s="48">
        <f>(DetailsWTIDSeries!AO101-DetailsWTIDSeries!AP101)/100</f>
        <v>0.10920000000000002</v>
      </c>
      <c r="D70" s="48">
        <f>(DetailsWTIDSeries!AP101-DetailsWTIDSeries!AQ101)/100</f>
        <v>0.13019999999999998</v>
      </c>
      <c r="E70" s="111">
        <f>DetailsWTIDSeries!AQ101/100</f>
        <v>0.1048</v>
      </c>
      <c r="F70" s="111">
        <f>DetailsWTIDSeries!AR101/100</f>
        <v>3.3700000000000001E-2</v>
      </c>
      <c r="G70" s="109">
        <f>DetailsWTIDSeries!AK101/100</f>
        <v>0.31640000000000001</v>
      </c>
      <c r="H70" s="48">
        <f>DetailsWTIDSeries!AM101/100</f>
        <v>8.0199999999999994E-2</v>
      </c>
      <c r="I70" s="49">
        <f>DetailsWTIDSeries!AN101/100</f>
        <v>1.9699999999999999E-2</v>
      </c>
      <c r="J70" s="48">
        <v>0.25152000000000002</v>
      </c>
      <c r="K70" s="49">
        <v>5.1200000000000002E-2</v>
      </c>
      <c r="M70" s="42"/>
      <c r="N70" s="42"/>
      <c r="O70" s="42"/>
      <c r="P70" s="42"/>
      <c r="Q70" s="42"/>
      <c r="R70" s="42"/>
      <c r="S70" s="42"/>
      <c r="T70" s="42"/>
      <c r="U70" s="42"/>
      <c r="V70" s="42"/>
      <c r="W70" s="42"/>
      <c r="X70" s="42"/>
      <c r="Y70" s="42"/>
      <c r="Z70" s="42"/>
      <c r="AA70" s="42"/>
      <c r="AB70" s="42"/>
      <c r="AC70" s="42"/>
      <c r="AD70" s="42"/>
      <c r="AE70" s="42"/>
      <c r="AF70" s="42"/>
      <c r="AG70" s="42"/>
      <c r="AH70" s="42"/>
      <c r="AI70" s="42"/>
    </row>
    <row r="71" spans="1:35" ht="15">
      <c r="A71" s="47">
        <f t="shared" ref="A71:A102" si="7">A70+1</f>
        <v>1965</v>
      </c>
      <c r="B71" s="109">
        <f>DetailsWTIDSeries!AO102/100</f>
        <v>0.3478</v>
      </c>
      <c r="C71" s="48">
        <f>(DetailsWTIDSeries!AO102-DetailsWTIDSeries!AP102)/100</f>
        <v>0.10900000000000003</v>
      </c>
      <c r="D71" s="48">
        <f>(DetailsWTIDSeries!AP102-DetailsWTIDSeries!AQ102)/100</f>
        <v>0.12989999999999999</v>
      </c>
      <c r="E71" s="111">
        <f>DetailsWTIDSeries!AQ102/100</f>
        <v>0.10890000000000001</v>
      </c>
      <c r="F71" s="111">
        <f>DetailsWTIDSeries!AR102/100</f>
        <v>3.6600000000000001E-2</v>
      </c>
      <c r="G71" s="109">
        <f>DetailsWTIDSeries!AK102/100</f>
        <v>0.31519999999999998</v>
      </c>
      <c r="H71" s="48">
        <f>DetailsWTIDSeries!AM102/100</f>
        <v>8.0700000000000008E-2</v>
      </c>
      <c r="I71" s="49">
        <f>DetailsWTIDSeries!AN102/100</f>
        <v>2.0400000000000001E-2</v>
      </c>
      <c r="J71" s="48">
        <v>0.25248000000000004</v>
      </c>
      <c r="K71" s="49">
        <v>5.1379999999999995E-2</v>
      </c>
      <c r="M71" s="42"/>
      <c r="N71" s="42"/>
      <c r="O71" s="42"/>
      <c r="P71" s="42"/>
      <c r="Q71" s="42"/>
      <c r="R71" s="42"/>
      <c r="S71" s="42"/>
      <c r="T71" s="42"/>
      <c r="U71" s="42"/>
      <c r="V71" s="42"/>
      <c r="W71" s="42"/>
      <c r="X71" s="42"/>
      <c r="Y71" s="42"/>
      <c r="Z71" s="42"/>
      <c r="AA71" s="42"/>
      <c r="AB71" s="42"/>
      <c r="AC71" s="42"/>
      <c r="AD71" s="42"/>
      <c r="AE71" s="42"/>
      <c r="AF71" s="42"/>
      <c r="AG71" s="42"/>
      <c r="AH71" s="42"/>
      <c r="AI71" s="42"/>
    </row>
    <row r="72" spans="1:35" ht="15">
      <c r="A72" s="47">
        <f t="shared" si="7"/>
        <v>1966</v>
      </c>
      <c r="B72" s="109">
        <f>DetailsWTIDSeries!AO103/100</f>
        <v>0.3367</v>
      </c>
      <c r="C72" s="48">
        <f>(DetailsWTIDSeries!AO103-DetailsWTIDSeries!AP103)/100</f>
        <v>0.1075</v>
      </c>
      <c r="D72" s="48">
        <f>(DetailsWTIDSeries!AP103-DetailsWTIDSeries!AQ103)/100</f>
        <v>0.12740000000000001</v>
      </c>
      <c r="E72" s="111">
        <f>DetailsWTIDSeries!AQ103/100</f>
        <v>0.1018</v>
      </c>
      <c r="F72" s="111">
        <f>DetailsWTIDSeries!AR103/100</f>
        <v>3.39E-2</v>
      </c>
      <c r="G72" s="109">
        <f>DetailsWTIDSeries!AK103/100</f>
        <v>0.31980000000000003</v>
      </c>
      <c r="H72" s="48">
        <f>DetailsWTIDSeries!AM103/100</f>
        <v>8.3699999999999997E-2</v>
      </c>
      <c r="I72" s="49">
        <f>DetailsWTIDSeries!AN103/100</f>
        <v>2.1499999999999998E-2</v>
      </c>
      <c r="J72" s="48">
        <v>0.25344</v>
      </c>
      <c r="K72" s="49">
        <v>5.1559999999999995E-2</v>
      </c>
      <c r="M72" s="42"/>
      <c r="N72" s="42"/>
      <c r="O72" s="42"/>
      <c r="P72" s="42"/>
      <c r="Q72" s="42"/>
      <c r="R72" s="42"/>
      <c r="S72" s="42"/>
      <c r="T72" s="42"/>
      <c r="U72" s="42"/>
      <c r="V72" s="42"/>
      <c r="W72" s="42"/>
      <c r="X72" s="42"/>
      <c r="Y72" s="42"/>
      <c r="Z72" s="42"/>
      <c r="AA72" s="42"/>
      <c r="AB72" s="42"/>
      <c r="AC72" s="42"/>
      <c r="AD72" s="42"/>
      <c r="AE72" s="42"/>
      <c r="AF72" s="42"/>
      <c r="AG72" s="42"/>
      <c r="AH72" s="42"/>
      <c r="AI72" s="42"/>
    </row>
    <row r="73" spans="1:35" ht="15">
      <c r="A73" s="47">
        <f t="shared" si="7"/>
        <v>1967</v>
      </c>
      <c r="B73" s="109">
        <f>DetailsWTIDSeries!AO104/100</f>
        <v>0.34439999999999998</v>
      </c>
      <c r="C73" s="48">
        <f>(DetailsWTIDSeries!AO104-DetailsWTIDSeries!AP104)/100</f>
        <v>0.10739999999999998</v>
      </c>
      <c r="D73" s="48">
        <f>(DetailsWTIDSeries!AP104-DetailsWTIDSeries!AQ104)/100</f>
        <v>0.12959999999999999</v>
      </c>
      <c r="E73" s="111">
        <f>DetailsWTIDSeries!AQ104/100</f>
        <v>0.1074</v>
      </c>
      <c r="F73" s="111">
        <f>DetailsWTIDSeries!AR104/100</f>
        <v>3.6799999999999999E-2</v>
      </c>
      <c r="G73" s="109">
        <f>DetailsWTIDSeries!AK104/100</f>
        <v>0.32049999999999995</v>
      </c>
      <c r="H73" s="48">
        <f>DetailsWTIDSeries!AM104/100</f>
        <v>8.43E-2</v>
      </c>
      <c r="I73" s="49">
        <f>DetailsWTIDSeries!AN104/100</f>
        <v>2.1600000000000001E-2</v>
      </c>
      <c r="J73" s="48">
        <v>0.25773000000000001</v>
      </c>
      <c r="K73" s="49">
        <v>5.3350000000000002E-2</v>
      </c>
      <c r="M73" s="42"/>
      <c r="N73" s="42"/>
      <c r="O73" s="42"/>
      <c r="P73" s="42"/>
      <c r="Q73" s="42"/>
      <c r="R73" s="42"/>
      <c r="S73" s="42"/>
      <c r="T73" s="42"/>
      <c r="U73" s="42"/>
      <c r="V73" s="42"/>
      <c r="W73" s="42"/>
      <c r="X73" s="42"/>
      <c r="Y73" s="42"/>
      <c r="Z73" s="42"/>
      <c r="AA73" s="42"/>
      <c r="AB73" s="42"/>
      <c r="AC73" s="42"/>
      <c r="AD73" s="42"/>
      <c r="AE73" s="42"/>
      <c r="AF73" s="42"/>
      <c r="AG73" s="42"/>
      <c r="AH73" s="42"/>
      <c r="AI73" s="42"/>
    </row>
    <row r="74" spans="1:35" ht="15">
      <c r="A74" s="47">
        <f t="shared" si="7"/>
        <v>1968</v>
      </c>
      <c r="B74" s="109">
        <f>DetailsWTIDSeries!AO105/100</f>
        <v>0.34850000000000003</v>
      </c>
      <c r="C74" s="48">
        <f>(DetailsWTIDSeries!AO105-DetailsWTIDSeries!AP105)/100</f>
        <v>0.10700000000000003</v>
      </c>
      <c r="D74" s="48">
        <f>(DetailsWTIDSeries!AP105-DetailsWTIDSeries!AQ105)/100</f>
        <v>0.12939999999999999</v>
      </c>
      <c r="E74" s="111">
        <f>DetailsWTIDSeries!AQ105/100</f>
        <v>0.11210000000000001</v>
      </c>
      <c r="F74" s="111">
        <f>DetailsWTIDSeries!AR105/100</f>
        <v>4.0199999999999993E-2</v>
      </c>
      <c r="G74" s="109">
        <f>DetailsWTIDSeries!AK105/100</f>
        <v>0.31980000000000003</v>
      </c>
      <c r="H74" s="48">
        <f>DetailsWTIDSeries!AM105/100</f>
        <v>8.3499999999999991E-2</v>
      </c>
      <c r="I74" s="49">
        <f>DetailsWTIDSeries!AN105/100</f>
        <v>2.1499999999999998E-2</v>
      </c>
      <c r="J74" s="48">
        <v>0.25602000000000003</v>
      </c>
      <c r="K74" s="49">
        <v>5.2409999999999998E-2</v>
      </c>
      <c r="M74" s="42"/>
      <c r="N74" s="42"/>
      <c r="O74" s="42"/>
      <c r="P74" s="42"/>
      <c r="Q74" s="42"/>
      <c r="R74" s="42"/>
      <c r="S74" s="42"/>
      <c r="T74" s="42"/>
      <c r="U74" s="42"/>
      <c r="V74" s="42"/>
      <c r="W74" s="42"/>
      <c r="X74" s="42"/>
      <c r="Y74" s="42"/>
      <c r="Z74" s="42"/>
      <c r="AA74" s="42"/>
      <c r="AB74" s="42"/>
      <c r="AC74" s="42"/>
      <c r="AD74" s="42"/>
      <c r="AE74" s="42"/>
      <c r="AF74" s="42"/>
      <c r="AG74" s="42"/>
      <c r="AH74" s="42"/>
      <c r="AI74" s="42"/>
    </row>
    <row r="75" spans="1:35" ht="15">
      <c r="A75" s="47">
        <f t="shared" si="7"/>
        <v>1969</v>
      </c>
      <c r="B75" s="109">
        <f>DetailsWTIDSeries!AO106/100</f>
        <v>0.33929999999999999</v>
      </c>
      <c r="C75" s="48">
        <f>(DetailsWTIDSeries!AO106-DetailsWTIDSeries!AP106)/100</f>
        <v>0.10850000000000001</v>
      </c>
      <c r="D75" s="48">
        <f>(DetailsWTIDSeries!AP106-DetailsWTIDSeries!AQ106)/100</f>
        <v>0.1273</v>
      </c>
      <c r="E75" s="111">
        <f>DetailsWTIDSeries!AQ106/100</f>
        <v>0.10349999999999999</v>
      </c>
      <c r="F75" s="111">
        <f>DetailsWTIDSeries!AR106/100</f>
        <v>3.6900000000000002E-2</v>
      </c>
      <c r="G75" s="109">
        <f>DetailsWTIDSeries!AK106/100</f>
        <v>0.31819999999999998</v>
      </c>
      <c r="H75" s="48">
        <f>DetailsWTIDSeries!AM106/100</f>
        <v>8.0199999999999994E-2</v>
      </c>
      <c r="I75" s="49">
        <f>DetailsWTIDSeries!AN106/100</f>
        <v>0.02</v>
      </c>
      <c r="J75" s="48">
        <v>0.25707000000000002</v>
      </c>
      <c r="K75" s="49">
        <v>5.1879999999999996E-2</v>
      </c>
      <c r="M75" s="42"/>
      <c r="N75" s="42"/>
      <c r="O75" s="42"/>
      <c r="P75" s="42"/>
      <c r="Q75" s="42"/>
      <c r="R75" s="42"/>
      <c r="S75" s="42"/>
      <c r="T75" s="42"/>
      <c r="U75" s="42"/>
      <c r="V75" s="42"/>
      <c r="W75" s="42"/>
      <c r="X75" s="42"/>
      <c r="Y75" s="42"/>
      <c r="Z75" s="42"/>
      <c r="AA75" s="42"/>
      <c r="AB75" s="42"/>
      <c r="AC75" s="42"/>
      <c r="AD75" s="42"/>
      <c r="AE75" s="42"/>
      <c r="AF75" s="42"/>
      <c r="AG75" s="42"/>
      <c r="AH75" s="42"/>
      <c r="AI75" s="42"/>
    </row>
    <row r="76" spans="1:35" ht="15">
      <c r="A76" s="47">
        <f t="shared" si="7"/>
        <v>1970</v>
      </c>
      <c r="B76" s="109">
        <f>DetailsWTIDSeries!AO107/100</f>
        <v>0.32630000000000003</v>
      </c>
      <c r="C76" s="48">
        <f>(DetailsWTIDSeries!AO107-DetailsWTIDSeries!AP107)/100</f>
        <v>0.10970000000000002</v>
      </c>
      <c r="D76" s="48">
        <f>(DetailsWTIDSeries!AP107-DetailsWTIDSeries!AQ107)/100</f>
        <v>0.1263</v>
      </c>
      <c r="E76" s="111">
        <f>DetailsWTIDSeries!AQ107/100</f>
        <v>9.0299999999999991E-2</v>
      </c>
      <c r="F76" s="111">
        <f>DetailsWTIDSeries!AR107/100</f>
        <v>2.7799999999999998E-2</v>
      </c>
      <c r="G76" s="109">
        <f>DetailsWTIDSeries!AK107/100</f>
        <v>0.31509999999999999</v>
      </c>
      <c r="H76" s="48">
        <f>DetailsWTIDSeries!AM107/100</f>
        <v>7.8E-2</v>
      </c>
      <c r="I76" s="49">
        <f>DetailsWTIDSeries!AN107/100</f>
        <v>1.9400000000000001E-2</v>
      </c>
      <c r="J76" s="48">
        <v>0.25669000000000003</v>
      </c>
      <c r="K76" s="49">
        <v>5.1330000000000001E-2</v>
      </c>
      <c r="M76" s="42"/>
      <c r="N76" s="42"/>
      <c r="O76" s="42"/>
      <c r="P76" s="42"/>
      <c r="Q76" s="42"/>
      <c r="R76" s="42"/>
      <c r="S76" s="42"/>
      <c r="T76" s="42"/>
      <c r="U76" s="42"/>
      <c r="V76" s="42"/>
      <c r="W76" s="42"/>
      <c r="X76" s="42"/>
      <c r="Y76" s="42"/>
      <c r="Z76" s="42"/>
      <c r="AA76" s="42"/>
      <c r="AB76" s="42"/>
      <c r="AC76" s="42"/>
      <c r="AD76" s="42"/>
      <c r="AE76" s="42"/>
      <c r="AF76" s="42"/>
      <c r="AG76" s="42"/>
      <c r="AH76" s="42"/>
      <c r="AI76" s="42"/>
    </row>
    <row r="77" spans="1:35" ht="15">
      <c r="A77" s="47">
        <f t="shared" si="7"/>
        <v>1971</v>
      </c>
      <c r="B77" s="109">
        <f>DetailsWTIDSeries!AO108/100</f>
        <v>0.33340000000000003</v>
      </c>
      <c r="C77" s="48">
        <f>(DetailsWTIDSeries!AO108-DetailsWTIDSeries!AP108)/100</f>
        <v>0.11080000000000002</v>
      </c>
      <c r="D77" s="48">
        <f>(DetailsWTIDSeries!AP108-DetailsWTIDSeries!AQ108)/100</f>
        <v>0.12860000000000002</v>
      </c>
      <c r="E77" s="111">
        <f>DetailsWTIDSeries!AQ108/100</f>
        <v>9.4E-2</v>
      </c>
      <c r="F77" s="111">
        <f>DetailsWTIDSeries!AR108/100</f>
        <v>2.9900000000000003E-2</v>
      </c>
      <c r="G77" s="109">
        <f>DetailsWTIDSeries!AK108/100</f>
        <v>0.3175</v>
      </c>
      <c r="H77" s="48">
        <f>DetailsWTIDSeries!AM108/100</f>
        <v>7.7899999999999997E-2</v>
      </c>
      <c r="I77" s="49">
        <f>DetailsWTIDSeries!AN108/100</f>
        <v>1.9099999999999999E-2</v>
      </c>
      <c r="J77" s="48">
        <v>0.25670999999999999</v>
      </c>
      <c r="K77" s="49">
        <v>5.1820000000000005E-2</v>
      </c>
      <c r="M77" s="42"/>
      <c r="N77" s="42"/>
      <c r="O77" s="42"/>
      <c r="P77" s="42"/>
      <c r="Q77" s="42"/>
      <c r="R77" s="42"/>
      <c r="S77" s="42"/>
      <c r="T77" s="42"/>
      <c r="U77" s="42"/>
      <c r="V77" s="42"/>
      <c r="W77" s="42"/>
      <c r="X77" s="42"/>
      <c r="Y77" s="42"/>
      <c r="Z77" s="42"/>
      <c r="AA77" s="42"/>
      <c r="AB77" s="42"/>
      <c r="AC77" s="42"/>
      <c r="AD77" s="42"/>
      <c r="AE77" s="42"/>
      <c r="AF77" s="42"/>
      <c r="AG77" s="42"/>
      <c r="AH77" s="42"/>
      <c r="AI77" s="42"/>
    </row>
    <row r="78" spans="1:35" ht="15">
      <c r="A78" s="47">
        <f t="shared" si="7"/>
        <v>1972</v>
      </c>
      <c r="B78" s="109">
        <f>DetailsWTIDSeries!AO109/100</f>
        <v>0.33590000000000003</v>
      </c>
      <c r="C78" s="48">
        <f>(DetailsWTIDSeries!AO109-DetailsWTIDSeries!AP109)/100</f>
        <v>0.11070000000000003</v>
      </c>
      <c r="D78" s="48">
        <f>(DetailsWTIDSeries!AP109-DetailsWTIDSeries!AQ109)/100</f>
        <v>0.1288</v>
      </c>
      <c r="E78" s="111">
        <f>DetailsWTIDSeries!AQ109/100</f>
        <v>9.64E-2</v>
      </c>
      <c r="F78" s="111">
        <f>DetailsWTIDSeries!AR109/100</f>
        <v>3.1300000000000001E-2</v>
      </c>
      <c r="G78" s="109">
        <f>DetailsWTIDSeries!AK109/100</f>
        <v>0.31620000000000004</v>
      </c>
      <c r="H78" s="48">
        <f>DetailsWTIDSeries!AM109/100</f>
        <v>7.7499999999999999E-2</v>
      </c>
      <c r="I78" s="49">
        <f>DetailsWTIDSeries!AN109/100</f>
        <v>1.9199999999999998E-2</v>
      </c>
      <c r="J78" s="48">
        <v>0.25811000000000001</v>
      </c>
      <c r="K78" s="49">
        <v>5.3230000000000006E-2</v>
      </c>
      <c r="M78" s="42"/>
      <c r="N78" s="42"/>
      <c r="O78" s="42"/>
      <c r="P78" s="42"/>
      <c r="Q78" s="42"/>
      <c r="R78" s="42"/>
      <c r="S78" s="42"/>
      <c r="T78" s="42"/>
      <c r="U78" s="42"/>
      <c r="V78" s="42"/>
      <c r="W78" s="42"/>
      <c r="X78" s="42"/>
      <c r="Y78" s="42"/>
      <c r="Z78" s="42"/>
      <c r="AA78" s="42"/>
      <c r="AB78" s="42"/>
      <c r="AC78" s="42"/>
      <c r="AD78" s="42"/>
      <c r="AE78" s="42"/>
      <c r="AF78" s="42"/>
      <c r="AG78" s="42"/>
      <c r="AH78" s="42"/>
      <c r="AI78" s="42"/>
    </row>
    <row r="79" spans="1:35" ht="15">
      <c r="A79" s="47">
        <f t="shared" si="7"/>
        <v>1973</v>
      </c>
      <c r="B79" s="109">
        <f>DetailsWTIDSeries!AO110/100</f>
        <v>0.33329999999999999</v>
      </c>
      <c r="C79" s="48">
        <f>(DetailsWTIDSeries!AO110-DetailsWTIDSeries!AP110)/100</f>
        <v>0.11119999999999998</v>
      </c>
      <c r="D79" s="48">
        <f>(DetailsWTIDSeries!AP110-DetailsWTIDSeries!AQ110)/100</f>
        <v>0.1305</v>
      </c>
      <c r="E79" s="111">
        <f>DetailsWTIDSeries!AQ110/100</f>
        <v>9.1600000000000001E-2</v>
      </c>
      <c r="F79" s="111">
        <f>DetailsWTIDSeries!AR110/100</f>
        <v>2.76E-2</v>
      </c>
      <c r="G79" s="109">
        <f>DetailsWTIDSeries!AK110/100</f>
        <v>0.31850000000000001</v>
      </c>
      <c r="H79" s="48">
        <f>DetailsWTIDSeries!AM110/100</f>
        <v>7.7399999999999997E-2</v>
      </c>
      <c r="I79" s="49">
        <f>DetailsWTIDSeries!AN110/100</f>
        <v>1.89E-2</v>
      </c>
      <c r="J79" s="48">
        <v>0.26140999999999998</v>
      </c>
      <c r="K79" s="49">
        <v>5.4219999999999997E-2</v>
      </c>
      <c r="M79" s="42"/>
      <c r="N79" s="42"/>
      <c r="O79" s="42"/>
      <c r="P79" s="42"/>
      <c r="Q79" s="42"/>
      <c r="R79" s="42"/>
      <c r="S79" s="42"/>
      <c r="T79" s="42"/>
      <c r="U79" s="42"/>
      <c r="V79" s="42"/>
      <c r="W79" s="42"/>
      <c r="X79" s="42"/>
      <c r="Y79" s="42"/>
      <c r="Z79" s="42"/>
      <c r="AA79" s="42"/>
      <c r="AB79" s="42"/>
      <c r="AC79" s="42"/>
      <c r="AD79" s="42"/>
      <c r="AE79" s="42"/>
      <c r="AF79" s="42"/>
      <c r="AG79" s="42"/>
      <c r="AH79" s="42"/>
      <c r="AI79" s="42"/>
    </row>
    <row r="80" spans="1:35" ht="15">
      <c r="A80" s="47">
        <f t="shared" si="7"/>
        <v>1974</v>
      </c>
      <c r="B80" s="109">
        <f>DetailsWTIDSeries!AO111/100</f>
        <v>0.33310000000000001</v>
      </c>
      <c r="C80" s="48">
        <f>(DetailsWTIDSeries!AO111-DetailsWTIDSeries!AP111)/100</f>
        <v>0.11190000000000001</v>
      </c>
      <c r="D80" s="48">
        <f>(DetailsWTIDSeries!AP111-DetailsWTIDSeries!AQ111)/100</f>
        <v>0.13</v>
      </c>
      <c r="E80" s="111">
        <f>DetailsWTIDSeries!AQ111/100</f>
        <v>9.1199999999999989E-2</v>
      </c>
      <c r="F80" s="111">
        <f>DetailsWTIDSeries!AR111/100</f>
        <v>2.7300000000000001E-2</v>
      </c>
      <c r="G80" s="109">
        <f>DetailsWTIDSeries!AK111/100</f>
        <v>0.3236</v>
      </c>
      <c r="H80" s="48">
        <f>DetailsWTIDSeries!AM111/100</f>
        <v>8.1199999999999994E-2</v>
      </c>
      <c r="I80" s="49">
        <f>DetailsWTIDSeries!AN111/100</f>
        <v>2.1099999999999997E-2</v>
      </c>
      <c r="J80" s="48">
        <v>0.26613999999999999</v>
      </c>
      <c r="K80" s="49">
        <v>5.6639999999999996E-2</v>
      </c>
      <c r="M80" s="42"/>
      <c r="N80" s="42"/>
      <c r="O80" s="42"/>
      <c r="P80" s="42"/>
      <c r="Q80" s="42"/>
      <c r="R80" s="42"/>
      <c r="S80" s="42"/>
      <c r="T80" s="42"/>
      <c r="U80" s="42"/>
      <c r="V80" s="42"/>
      <c r="W80" s="42"/>
      <c r="X80" s="42"/>
      <c r="Y80" s="42"/>
      <c r="Z80" s="42"/>
      <c r="AA80" s="42"/>
      <c r="AB80" s="42"/>
      <c r="AC80" s="42"/>
      <c r="AD80" s="42"/>
      <c r="AE80" s="42"/>
      <c r="AF80" s="42"/>
      <c r="AG80" s="42"/>
      <c r="AH80" s="42"/>
      <c r="AI80" s="42"/>
    </row>
    <row r="81" spans="1:35" ht="15">
      <c r="A81" s="47">
        <f t="shared" si="7"/>
        <v>1975</v>
      </c>
      <c r="B81" s="109">
        <f>DetailsWTIDSeries!AO112/100</f>
        <v>0.33429999999999999</v>
      </c>
      <c r="C81" s="48">
        <f>(DetailsWTIDSeries!AO112-DetailsWTIDSeries!AP112)/100</f>
        <v>0.11449999999999999</v>
      </c>
      <c r="D81" s="48">
        <f>(DetailsWTIDSeries!AP112-DetailsWTIDSeries!AQ112)/100</f>
        <v>0.13110000000000002</v>
      </c>
      <c r="E81" s="111">
        <f>DetailsWTIDSeries!AQ112/100</f>
        <v>8.8699999999999987E-2</v>
      </c>
      <c r="F81" s="111">
        <f>DetailsWTIDSeries!AR112/100</f>
        <v>2.5600000000000001E-2</v>
      </c>
      <c r="G81" s="109">
        <f>DetailsWTIDSeries!AK112/100</f>
        <v>0.32619999999999999</v>
      </c>
      <c r="H81" s="48">
        <f>DetailsWTIDSeries!AM112/100</f>
        <v>8.0100000000000005E-2</v>
      </c>
      <c r="I81" s="49">
        <f>DetailsWTIDSeries!AN112/100</f>
        <v>2.0400000000000001E-2</v>
      </c>
      <c r="J81" s="48">
        <v>0.26463999999999999</v>
      </c>
      <c r="K81" s="49">
        <v>5.6399999999999999E-2</v>
      </c>
      <c r="M81" s="42"/>
      <c r="N81" s="42"/>
      <c r="O81" s="42"/>
      <c r="P81" s="42"/>
      <c r="Q81" s="42"/>
      <c r="R81" s="42"/>
      <c r="S81" s="42"/>
      <c r="T81" s="42"/>
      <c r="U81" s="42"/>
      <c r="V81" s="42"/>
      <c r="W81" s="42"/>
      <c r="X81" s="42"/>
      <c r="Y81" s="42"/>
      <c r="Z81" s="42"/>
      <c r="AA81" s="42"/>
      <c r="AB81" s="42"/>
      <c r="AC81" s="42"/>
      <c r="AD81" s="42"/>
      <c r="AE81" s="42"/>
      <c r="AF81" s="42"/>
      <c r="AG81" s="42"/>
      <c r="AH81" s="42"/>
      <c r="AI81" s="42"/>
    </row>
    <row r="82" spans="1:35" ht="15">
      <c r="A82" s="47">
        <f t="shared" si="7"/>
        <v>1976</v>
      </c>
      <c r="B82" s="109">
        <f>DetailsWTIDSeries!AO113/100</f>
        <v>0.33409999999999995</v>
      </c>
      <c r="C82" s="48">
        <f>(DetailsWTIDSeries!AO113-DetailsWTIDSeries!AP113)/100</f>
        <v>0.11439999999999997</v>
      </c>
      <c r="D82" s="48">
        <f>(DetailsWTIDSeries!AP113-DetailsWTIDSeries!AQ113)/100</f>
        <v>0.13109999999999999</v>
      </c>
      <c r="E82" s="111">
        <f>DetailsWTIDSeries!AQ113/100</f>
        <v>8.8599999999999998E-2</v>
      </c>
      <c r="F82" s="111">
        <f>DetailsWTIDSeries!AR113/100</f>
        <v>2.5899999999999999E-2</v>
      </c>
      <c r="G82" s="109">
        <f>DetailsWTIDSeries!AK113/100</f>
        <v>0.32420000000000004</v>
      </c>
      <c r="H82" s="48">
        <f>DetailsWTIDSeries!AM113/100</f>
        <v>7.8899999999999998E-2</v>
      </c>
      <c r="I82" s="49">
        <f>DetailsWTIDSeries!AN113/100</f>
        <v>2.0199999999999999E-2</v>
      </c>
      <c r="J82" s="48">
        <v>0.26655999999999996</v>
      </c>
      <c r="K82" s="49">
        <v>5.7350000000000005E-2</v>
      </c>
      <c r="M82" s="42"/>
      <c r="N82" s="42"/>
      <c r="O82" s="42"/>
      <c r="P82" s="42"/>
      <c r="Q82" s="42"/>
      <c r="R82" s="42"/>
      <c r="S82" s="42"/>
      <c r="T82" s="42"/>
      <c r="U82" s="42"/>
      <c r="V82" s="42"/>
      <c r="W82" s="42"/>
      <c r="X82" s="42"/>
      <c r="Y82" s="42"/>
      <c r="Z82" s="42"/>
      <c r="AA82" s="42"/>
      <c r="AB82" s="42"/>
      <c r="AC82" s="42"/>
      <c r="AD82" s="42"/>
      <c r="AE82" s="42"/>
      <c r="AF82" s="42"/>
      <c r="AG82" s="42"/>
      <c r="AH82" s="42"/>
      <c r="AI82" s="42"/>
    </row>
    <row r="83" spans="1:35" ht="15">
      <c r="A83" s="47">
        <f t="shared" si="7"/>
        <v>1977</v>
      </c>
      <c r="B83" s="109">
        <f>DetailsWTIDSeries!AO114/100</f>
        <v>0.33579999999999999</v>
      </c>
      <c r="C83" s="48">
        <f>(DetailsWTIDSeries!AO114-DetailsWTIDSeries!AP114)/100</f>
        <v>0.11459999999999998</v>
      </c>
      <c r="D83" s="48">
        <f>(DetailsWTIDSeries!AP114-DetailsWTIDSeries!AQ114)/100</f>
        <v>0.13090000000000002</v>
      </c>
      <c r="E83" s="111">
        <f>DetailsWTIDSeries!AQ114/100</f>
        <v>9.0299999999999991E-2</v>
      </c>
      <c r="F83" s="111">
        <f>DetailsWTIDSeries!AR114/100</f>
        <v>2.7099999999999999E-2</v>
      </c>
      <c r="G83" s="109">
        <f>DetailsWTIDSeries!AK114/100</f>
        <v>0.32429999999999998</v>
      </c>
      <c r="H83" s="48">
        <f>DetailsWTIDSeries!AM114/100</f>
        <v>7.9000000000000001E-2</v>
      </c>
      <c r="I83" s="49">
        <f>DetailsWTIDSeries!AN114/100</f>
        <v>2.0400000000000001E-2</v>
      </c>
      <c r="J83" s="48">
        <v>0.26937</v>
      </c>
      <c r="K83" s="49">
        <v>5.8560000000000001E-2</v>
      </c>
      <c r="M83" s="42"/>
      <c r="N83" s="42"/>
      <c r="O83" s="42"/>
      <c r="P83" s="42"/>
      <c r="Q83" s="42"/>
      <c r="R83" s="42"/>
      <c r="S83" s="42"/>
      <c r="T83" s="42"/>
      <c r="U83" s="42"/>
      <c r="V83" s="42"/>
      <c r="W83" s="42"/>
      <c r="X83" s="42"/>
      <c r="Y83" s="42"/>
      <c r="Z83" s="42"/>
      <c r="AA83" s="42"/>
      <c r="AB83" s="42"/>
      <c r="AC83" s="42"/>
      <c r="AD83" s="42"/>
      <c r="AE83" s="42"/>
      <c r="AF83" s="42"/>
      <c r="AG83" s="42"/>
      <c r="AH83" s="42"/>
      <c r="AI83" s="42"/>
    </row>
    <row r="84" spans="1:35" ht="15">
      <c r="A84" s="47">
        <f t="shared" si="7"/>
        <v>1978</v>
      </c>
      <c r="B84" s="109">
        <f>DetailsWTIDSeries!AO115/100</f>
        <v>0.33490000000000003</v>
      </c>
      <c r="C84" s="48">
        <f>(DetailsWTIDSeries!AO115-DetailsWTIDSeries!AP115)/100</f>
        <v>0.11450000000000003</v>
      </c>
      <c r="D84" s="48">
        <f>(DetailsWTIDSeries!AP115-DetailsWTIDSeries!AQ115)/100</f>
        <v>0.13089999999999999</v>
      </c>
      <c r="E84" s="111">
        <f>DetailsWTIDSeries!AQ115/100</f>
        <v>8.9499999999999996E-2</v>
      </c>
      <c r="F84" s="111">
        <f>DetailsWTIDSeries!AR115/100</f>
        <v>2.6499999999999999E-2</v>
      </c>
      <c r="G84" s="109">
        <f>DetailsWTIDSeries!AK115/100</f>
        <v>0.32439999999999997</v>
      </c>
      <c r="H84" s="48">
        <f>DetailsWTIDSeries!AM115/100</f>
        <v>7.9500000000000001E-2</v>
      </c>
      <c r="I84" s="49">
        <f>DetailsWTIDSeries!AN115/100</f>
        <v>2.0799999999999999E-2</v>
      </c>
      <c r="J84" s="48">
        <v>0.27431</v>
      </c>
      <c r="K84" s="49">
        <v>6.0560000000000003E-2</v>
      </c>
      <c r="M84" s="42"/>
      <c r="N84" s="42"/>
      <c r="O84" s="42"/>
      <c r="P84" s="42"/>
      <c r="Q84" s="42"/>
      <c r="R84" s="42"/>
      <c r="S84" s="42"/>
      <c r="T84" s="42"/>
      <c r="U84" s="42"/>
      <c r="V84" s="42"/>
      <c r="W84" s="42"/>
      <c r="X84" s="42"/>
      <c r="Y84" s="42"/>
      <c r="Z84" s="42"/>
      <c r="AA84" s="42"/>
      <c r="AB84" s="42"/>
      <c r="AC84" s="42"/>
      <c r="AD84" s="42"/>
      <c r="AE84" s="42"/>
      <c r="AF84" s="42"/>
      <c r="AG84" s="42"/>
      <c r="AH84" s="42"/>
      <c r="AI84" s="42"/>
    </row>
    <row r="85" spans="1:35" ht="15">
      <c r="A85" s="47">
        <f t="shared" si="7"/>
        <v>1979</v>
      </c>
      <c r="B85" s="109">
        <f>DetailsWTIDSeries!AO116/100</f>
        <v>0.34210000000000002</v>
      </c>
      <c r="C85" s="48">
        <f>(DetailsWTIDSeries!AO116-DetailsWTIDSeries!AP116)/100</f>
        <v>0.11280000000000001</v>
      </c>
      <c r="D85" s="48">
        <f>(DetailsWTIDSeries!AP116-DetailsWTIDSeries!AQ116)/100</f>
        <v>0.12969999999999998</v>
      </c>
      <c r="E85" s="111">
        <f>DetailsWTIDSeries!AQ116/100</f>
        <v>9.9600000000000008E-2</v>
      </c>
      <c r="F85" s="111">
        <f>DetailsWTIDSeries!AR116/100</f>
        <v>3.44E-2</v>
      </c>
      <c r="G85" s="109">
        <f>DetailsWTIDSeries!AK116/100</f>
        <v>0.32350000000000001</v>
      </c>
      <c r="H85" s="48">
        <f>DetailsWTIDSeries!AM116/100</f>
        <v>8.0299999999999996E-2</v>
      </c>
      <c r="I85" s="49">
        <f>DetailsWTIDSeries!AN116/100</f>
        <v>2.1600000000000001E-2</v>
      </c>
      <c r="J85" s="48">
        <v>0.27631</v>
      </c>
      <c r="K85" s="49">
        <v>6.2169999999999996E-2</v>
      </c>
      <c r="M85" s="42"/>
      <c r="N85" s="42"/>
      <c r="O85" s="42"/>
      <c r="P85" s="42"/>
      <c r="Q85" s="42"/>
      <c r="R85" s="42"/>
      <c r="S85" s="42"/>
      <c r="T85" s="42"/>
      <c r="U85" s="42"/>
      <c r="V85" s="42"/>
      <c r="W85" s="42"/>
      <c r="X85" s="42"/>
      <c r="Y85" s="42"/>
      <c r="Z85" s="42"/>
      <c r="AA85" s="42"/>
      <c r="AB85" s="42"/>
      <c r="AC85" s="42"/>
      <c r="AD85" s="42"/>
      <c r="AE85" s="42"/>
      <c r="AF85" s="42"/>
      <c r="AG85" s="42"/>
      <c r="AH85" s="42"/>
      <c r="AI85" s="42"/>
    </row>
    <row r="86" spans="1:35" ht="15">
      <c r="A86" s="47">
        <f t="shared" si="7"/>
        <v>1980</v>
      </c>
      <c r="B86" s="109">
        <f>DetailsWTIDSeries!AO117/100</f>
        <v>0.34630000000000005</v>
      </c>
      <c r="C86" s="48">
        <f>(DetailsWTIDSeries!AO117-DetailsWTIDSeries!AP117)/100</f>
        <v>0.11460000000000001</v>
      </c>
      <c r="D86" s="48">
        <f>(DetailsWTIDSeries!AP117-DetailsWTIDSeries!AQ117)/100</f>
        <v>0.13150000000000003</v>
      </c>
      <c r="E86" s="111">
        <f>DetailsWTIDSeries!AQ117/100</f>
        <v>0.1002</v>
      </c>
      <c r="F86" s="111">
        <f>DetailsWTIDSeries!AR117/100</f>
        <v>3.4099999999999998E-2</v>
      </c>
      <c r="G86" s="109">
        <f>DetailsWTIDSeries!AK117/100</f>
        <v>0.32869999999999999</v>
      </c>
      <c r="H86" s="48">
        <f>DetailsWTIDSeries!AM117/100</f>
        <v>8.1799999999999998E-2</v>
      </c>
      <c r="I86" s="49">
        <f>DetailsWTIDSeries!AN117/100</f>
        <v>2.23E-2</v>
      </c>
      <c r="J86" s="48">
        <v>0.28061000000000003</v>
      </c>
      <c r="K86" s="49">
        <v>6.4250000000000002E-2</v>
      </c>
      <c r="M86" s="42"/>
      <c r="N86" s="42"/>
      <c r="O86" s="42"/>
      <c r="P86" s="42"/>
      <c r="Q86" s="42"/>
      <c r="R86" s="42"/>
      <c r="S86" s="42"/>
      <c r="T86" s="42"/>
      <c r="U86" s="42"/>
      <c r="V86" s="42"/>
      <c r="W86" s="42"/>
      <c r="X86" s="42"/>
      <c r="Y86" s="42"/>
      <c r="Z86" s="42"/>
      <c r="AA86" s="42"/>
      <c r="AB86" s="42"/>
      <c r="AC86" s="42"/>
      <c r="AD86" s="42"/>
      <c r="AE86" s="42"/>
      <c r="AF86" s="42"/>
      <c r="AG86" s="42"/>
      <c r="AH86" s="42"/>
      <c r="AI86" s="42"/>
    </row>
    <row r="87" spans="1:35" ht="15">
      <c r="A87" s="47">
        <f t="shared" si="7"/>
        <v>1981</v>
      </c>
      <c r="B87" s="109">
        <f>DetailsWTIDSeries!AO118/100</f>
        <v>0.34539999999999998</v>
      </c>
      <c r="C87" s="48">
        <f>(DetailsWTIDSeries!AO118-DetailsWTIDSeries!AP118)/100</f>
        <v>0.115</v>
      </c>
      <c r="D87" s="48">
        <f>(DetailsWTIDSeries!AP118-DetailsWTIDSeries!AQ118)/100</f>
        <v>0.13019999999999998</v>
      </c>
      <c r="E87" s="111">
        <f>DetailsWTIDSeries!AQ118/100</f>
        <v>0.1002</v>
      </c>
      <c r="F87" s="111">
        <f>DetailsWTIDSeries!AR118/100</f>
        <v>3.5699999999999996E-2</v>
      </c>
      <c r="G87" s="109">
        <f>DetailsWTIDSeries!AK118/100</f>
        <v>0.32719999999999999</v>
      </c>
      <c r="H87" s="48">
        <f>DetailsWTIDSeries!AM118/100</f>
        <v>8.0299999999999996E-2</v>
      </c>
      <c r="I87" s="49">
        <f>DetailsWTIDSeries!AN118/100</f>
        <v>2.23E-2</v>
      </c>
      <c r="J87" s="48">
        <v>0.28143999999999997</v>
      </c>
      <c r="K87" s="49">
        <v>6.4250000000000002E-2</v>
      </c>
      <c r="M87" s="42"/>
      <c r="N87" s="42"/>
      <c r="O87" s="42"/>
      <c r="P87" s="42"/>
      <c r="Q87" s="42"/>
      <c r="R87" s="42"/>
      <c r="S87" s="42"/>
      <c r="T87" s="42"/>
      <c r="U87" s="42"/>
      <c r="V87" s="42"/>
      <c r="W87" s="42"/>
      <c r="X87" s="42"/>
      <c r="Y87" s="42"/>
      <c r="Z87" s="42"/>
      <c r="AA87" s="42"/>
      <c r="AB87" s="42"/>
      <c r="AC87" s="42"/>
      <c r="AD87" s="42"/>
      <c r="AE87" s="42"/>
      <c r="AF87" s="42"/>
      <c r="AG87" s="42"/>
      <c r="AH87" s="42"/>
      <c r="AI87" s="42"/>
    </row>
    <row r="88" spans="1:35" ht="15">
      <c r="A88" s="47">
        <f t="shared" si="7"/>
        <v>1982</v>
      </c>
      <c r="B88" s="109">
        <f>DetailsWTIDSeries!AO119/100</f>
        <v>0.3533</v>
      </c>
      <c r="C88" s="48">
        <f>(DetailsWTIDSeries!AO119-DetailsWTIDSeries!AP119)/100</f>
        <v>0.115</v>
      </c>
      <c r="D88" s="48">
        <f>(DetailsWTIDSeries!AP119-DetailsWTIDSeries!AQ119)/100</f>
        <v>0.13029999999999997</v>
      </c>
      <c r="E88" s="111">
        <f>DetailsWTIDSeries!AQ119/100</f>
        <v>0.10800000000000001</v>
      </c>
      <c r="F88" s="111">
        <f>DetailsWTIDSeries!AR119/100</f>
        <v>4.1799999999999997E-2</v>
      </c>
      <c r="G88" s="109">
        <f>DetailsWTIDSeries!AK119/100</f>
        <v>0.3322</v>
      </c>
      <c r="H88" s="48">
        <f>DetailsWTIDSeries!AM119/100</f>
        <v>8.3900000000000002E-2</v>
      </c>
      <c r="I88" s="49">
        <f>DetailsWTIDSeries!AN119/100</f>
        <v>2.4500000000000001E-2</v>
      </c>
      <c r="J88" s="48">
        <v>0.28549000000000002</v>
      </c>
      <c r="K88" s="49">
        <v>6.6720000000000002E-2</v>
      </c>
      <c r="M88" s="42"/>
      <c r="N88" s="42"/>
      <c r="O88" s="42"/>
      <c r="P88" s="42"/>
      <c r="Q88" s="42"/>
      <c r="R88" s="42"/>
      <c r="S88" s="42"/>
      <c r="T88" s="42"/>
      <c r="U88" s="42"/>
      <c r="V88" s="42"/>
      <c r="W88" s="42"/>
      <c r="X88" s="42"/>
      <c r="Y88" s="42"/>
      <c r="Z88" s="42"/>
      <c r="AA88" s="42"/>
      <c r="AB88" s="42"/>
      <c r="AC88" s="42"/>
      <c r="AD88" s="42"/>
      <c r="AE88" s="42"/>
      <c r="AF88" s="42"/>
      <c r="AG88" s="42"/>
      <c r="AH88" s="42"/>
      <c r="AI88" s="42"/>
    </row>
    <row r="89" spans="1:35" ht="15">
      <c r="A89" s="47">
        <f t="shared" si="7"/>
        <v>1983</v>
      </c>
      <c r="B89" s="109">
        <f>DetailsWTIDSeries!AO120/100</f>
        <v>0.36380000000000001</v>
      </c>
      <c r="C89" s="48">
        <f>(DetailsWTIDSeries!AO120-DetailsWTIDSeries!AP120)/100</f>
        <v>0.11530000000000001</v>
      </c>
      <c r="D89" s="48">
        <f>(DetailsWTIDSeries!AP120-DetailsWTIDSeries!AQ120)/100</f>
        <v>0.13290000000000002</v>
      </c>
      <c r="E89" s="111">
        <f>DetailsWTIDSeries!AQ120/100</f>
        <v>0.11560000000000001</v>
      </c>
      <c r="F89" s="111">
        <f>DetailsWTIDSeries!AR120/100</f>
        <v>4.6199999999999998E-2</v>
      </c>
      <c r="G89" s="109">
        <f>DetailsWTIDSeries!AK120/100</f>
        <v>0.33689999999999998</v>
      </c>
      <c r="H89" s="48">
        <f>DetailsWTIDSeries!AM120/100</f>
        <v>8.5900000000000004E-2</v>
      </c>
      <c r="I89" s="49">
        <f>DetailsWTIDSeries!AN120/100</f>
        <v>2.6099999999999998E-2</v>
      </c>
      <c r="J89" s="48">
        <v>0.29086000000000001</v>
      </c>
      <c r="K89" s="49">
        <v>6.9550000000000001E-2</v>
      </c>
      <c r="M89" s="42"/>
      <c r="N89" s="42"/>
      <c r="O89" s="42"/>
      <c r="P89" s="42"/>
      <c r="Q89" s="42"/>
      <c r="R89" s="42"/>
      <c r="S89" s="42"/>
      <c r="T89" s="42"/>
      <c r="U89" s="42"/>
      <c r="V89" s="42"/>
      <c r="W89" s="42"/>
      <c r="X89" s="42"/>
      <c r="Y89" s="42"/>
      <c r="Z89" s="42"/>
      <c r="AA89" s="42"/>
      <c r="AB89" s="42"/>
      <c r="AC89" s="42"/>
      <c r="AD89" s="42"/>
      <c r="AE89" s="42"/>
      <c r="AF89" s="42"/>
      <c r="AG89" s="42"/>
      <c r="AH89" s="42"/>
      <c r="AI89" s="42"/>
    </row>
    <row r="90" spans="1:35" ht="15">
      <c r="A90" s="47">
        <f t="shared" si="7"/>
        <v>1984</v>
      </c>
      <c r="B90" s="109">
        <f>DetailsWTIDSeries!AO121/100</f>
        <v>0.3674</v>
      </c>
      <c r="C90" s="48">
        <f>(DetailsWTIDSeries!AO121-DetailsWTIDSeries!AP121)/100</f>
        <v>0.11450000000000003</v>
      </c>
      <c r="D90" s="48">
        <f>(DetailsWTIDSeries!AP121-DetailsWTIDSeries!AQ121)/100</f>
        <v>0.13299999999999998</v>
      </c>
      <c r="E90" s="111">
        <f>DetailsWTIDSeries!AQ121/100</f>
        <v>0.11990000000000001</v>
      </c>
      <c r="F90" s="111">
        <f>DetailsWTIDSeries!AR121/100</f>
        <v>4.9800000000000004E-2</v>
      </c>
      <c r="G90" s="109">
        <f>DetailsWTIDSeries!AK121/100</f>
        <v>0.33950000000000002</v>
      </c>
      <c r="H90" s="48">
        <f>DetailsWTIDSeries!AM121/100</f>
        <v>8.8900000000000007E-2</v>
      </c>
      <c r="I90" s="49">
        <f>DetailsWTIDSeries!AN121/100</f>
        <v>2.8300000000000002E-2</v>
      </c>
      <c r="J90" s="48">
        <v>0.29609999999999997</v>
      </c>
      <c r="K90" s="49">
        <v>7.2679999999999995E-2</v>
      </c>
      <c r="M90" s="42"/>
      <c r="N90" s="42"/>
      <c r="O90" s="42"/>
      <c r="P90" s="42"/>
      <c r="Q90" s="42"/>
      <c r="R90" s="42"/>
      <c r="S90" s="42"/>
      <c r="T90" s="42"/>
      <c r="U90" s="42"/>
      <c r="V90" s="42"/>
      <c r="W90" s="42"/>
      <c r="X90" s="42"/>
      <c r="Y90" s="42"/>
      <c r="Z90" s="42"/>
      <c r="AA90" s="42"/>
      <c r="AB90" s="42"/>
      <c r="AC90" s="42"/>
      <c r="AD90" s="42"/>
      <c r="AE90" s="42"/>
      <c r="AF90" s="42"/>
      <c r="AG90" s="42"/>
      <c r="AH90" s="42"/>
      <c r="AI90" s="42"/>
    </row>
    <row r="91" spans="1:35" ht="15">
      <c r="A91" s="47">
        <f t="shared" si="7"/>
        <v>1985</v>
      </c>
      <c r="B91" s="109">
        <f>DetailsWTIDSeries!AO122/100</f>
        <v>0.37560000000000004</v>
      </c>
      <c r="C91" s="48">
        <f>(DetailsWTIDSeries!AO122-DetailsWTIDSeries!AP122)/100</f>
        <v>0.11440000000000002</v>
      </c>
      <c r="D91" s="48">
        <f>(DetailsWTIDSeries!AP122-DetailsWTIDSeries!AQ122)/100</f>
        <v>0.13450000000000001</v>
      </c>
      <c r="E91" s="111">
        <f>DetailsWTIDSeries!AQ122/100</f>
        <v>0.12670000000000001</v>
      </c>
      <c r="F91" s="111">
        <f>DetailsWTIDSeries!AR122/100</f>
        <v>5.3200000000000004E-2</v>
      </c>
      <c r="G91" s="109">
        <f>DetailsWTIDSeries!AK122/100</f>
        <v>0.34250000000000003</v>
      </c>
      <c r="H91" s="48">
        <f>DetailsWTIDSeries!AM122/100</f>
        <v>9.0899999999999995E-2</v>
      </c>
      <c r="I91" s="49">
        <f>DetailsWTIDSeries!AN122/100</f>
        <v>2.9100000000000001E-2</v>
      </c>
      <c r="J91" s="48">
        <v>0.2974</v>
      </c>
      <c r="K91" s="49">
        <v>7.2759999999999991E-2</v>
      </c>
      <c r="M91" s="42"/>
      <c r="N91" s="42"/>
      <c r="O91" s="42"/>
      <c r="P91" s="42"/>
      <c r="Q91" s="42"/>
      <c r="R91" s="42"/>
      <c r="S91" s="42"/>
      <c r="T91" s="42"/>
      <c r="U91" s="42"/>
      <c r="V91" s="42"/>
      <c r="W91" s="42"/>
      <c r="X91" s="42"/>
      <c r="Y91" s="42"/>
      <c r="Z91" s="42"/>
      <c r="AA91" s="42"/>
      <c r="AB91" s="42"/>
      <c r="AC91" s="42"/>
      <c r="AD91" s="42"/>
      <c r="AE91" s="42"/>
      <c r="AF91" s="42"/>
      <c r="AG91" s="42"/>
      <c r="AH91" s="42"/>
      <c r="AI91" s="42"/>
    </row>
    <row r="92" spans="1:35" ht="15">
      <c r="A92" s="47">
        <f t="shared" si="7"/>
        <v>1986</v>
      </c>
      <c r="B92" s="109">
        <f>DetailsWTIDSeries!AO123/100</f>
        <v>0.40630000000000005</v>
      </c>
      <c r="C92" s="48">
        <f>(DetailsWTIDSeries!AO123-DetailsWTIDSeries!AP123)/100</f>
        <v>0.11140000000000004</v>
      </c>
      <c r="D92" s="48">
        <f>(DetailsWTIDSeries!AP123-DetailsWTIDSeries!AQ123)/100</f>
        <v>0.13569999999999999</v>
      </c>
      <c r="E92" s="111">
        <f>DetailsWTIDSeries!AQ123/100</f>
        <v>0.15920000000000001</v>
      </c>
      <c r="F92" s="111">
        <f>DetailsWTIDSeries!AR123/100</f>
        <v>7.400000000000001E-2</v>
      </c>
      <c r="G92" s="109">
        <f>DetailsWTIDSeries!AK123/100</f>
        <v>0.34570000000000001</v>
      </c>
      <c r="H92" s="48">
        <f>DetailsWTIDSeries!AM123/100</f>
        <v>9.1300000000000006E-2</v>
      </c>
      <c r="I92" s="49">
        <f>DetailsWTIDSeries!AN123/100</f>
        <v>2.87E-2</v>
      </c>
      <c r="J92" s="48">
        <v>0.29943000000000003</v>
      </c>
      <c r="K92" s="49">
        <v>7.3259999999999992E-2</v>
      </c>
      <c r="M92" s="42"/>
      <c r="N92" s="42"/>
      <c r="O92" s="42"/>
      <c r="P92" s="42"/>
      <c r="Q92" s="42"/>
      <c r="R92" s="42"/>
      <c r="S92" s="42"/>
      <c r="T92" s="42"/>
      <c r="U92" s="42"/>
      <c r="V92" s="42"/>
      <c r="W92" s="42"/>
      <c r="X92" s="42"/>
      <c r="Y92" s="42"/>
      <c r="Z92" s="42"/>
      <c r="AA92" s="42"/>
      <c r="AB92" s="42"/>
      <c r="AC92" s="42"/>
      <c r="AD92" s="42"/>
      <c r="AE92" s="42"/>
      <c r="AF92" s="42"/>
      <c r="AG92" s="42"/>
      <c r="AH92" s="42"/>
      <c r="AI92" s="42"/>
    </row>
    <row r="93" spans="1:35" ht="15">
      <c r="A93" s="47">
        <f t="shared" si="7"/>
        <v>1987</v>
      </c>
      <c r="B93" s="109">
        <f>DetailsWTIDSeries!AO124/100</f>
        <v>0.38250000000000001</v>
      </c>
      <c r="C93" s="48">
        <f>(DetailsWTIDSeries!AO124-DetailsWTIDSeries!AP124)/100</f>
        <v>0.11710000000000001</v>
      </c>
      <c r="D93" s="48">
        <f>(DetailsWTIDSeries!AP124-DetailsWTIDSeries!AQ124)/100</f>
        <v>0.13879999999999998</v>
      </c>
      <c r="E93" s="111">
        <f>DetailsWTIDSeries!AQ124/100</f>
        <v>0.12659999999999999</v>
      </c>
      <c r="F93" s="111">
        <f>DetailsWTIDSeries!AR124/100</f>
        <v>4.9000000000000002E-2</v>
      </c>
      <c r="G93" s="109">
        <f>DetailsWTIDSeries!AK124/100</f>
        <v>0.36479999999999996</v>
      </c>
      <c r="H93" s="48">
        <f>DetailsWTIDSeries!AM124/100</f>
        <v>0.1075</v>
      </c>
      <c r="I93" s="49">
        <f>DetailsWTIDSeries!AN124/100</f>
        <v>3.73E-2</v>
      </c>
      <c r="J93" s="48">
        <v>0.30589</v>
      </c>
      <c r="K93" s="49">
        <v>8.1530000000000005E-2</v>
      </c>
      <c r="M93" s="42"/>
      <c r="N93" s="42"/>
      <c r="O93" s="42"/>
      <c r="P93" s="42"/>
      <c r="Q93" s="42"/>
      <c r="R93" s="42"/>
      <c r="S93" s="42"/>
      <c r="T93" s="42"/>
      <c r="U93" s="42"/>
      <c r="V93" s="42"/>
      <c r="W93" s="42"/>
      <c r="X93" s="42"/>
      <c r="Y93" s="42"/>
      <c r="Z93" s="42"/>
      <c r="AA93" s="42"/>
      <c r="AB93" s="42"/>
      <c r="AC93" s="42"/>
      <c r="AD93" s="42"/>
      <c r="AE93" s="42"/>
      <c r="AF93" s="42"/>
      <c r="AG93" s="42"/>
      <c r="AH93" s="42"/>
      <c r="AI93" s="42"/>
    </row>
    <row r="94" spans="1:35" ht="15">
      <c r="A94" s="47">
        <f t="shared" si="7"/>
        <v>1988</v>
      </c>
      <c r="B94" s="109">
        <f>DetailsWTIDSeries!AO125/100</f>
        <v>0.40630000000000005</v>
      </c>
      <c r="C94" s="48">
        <f>(DetailsWTIDSeries!AO125-DetailsWTIDSeries!AP125)/100</f>
        <v>0.11340000000000003</v>
      </c>
      <c r="D94" s="48">
        <f>(DetailsWTIDSeries!AP125-DetailsWTIDSeries!AQ125)/100</f>
        <v>0.13799999999999998</v>
      </c>
      <c r="E94" s="111">
        <f>DetailsWTIDSeries!AQ125/100</f>
        <v>0.15490000000000001</v>
      </c>
      <c r="F94" s="111">
        <f>DetailsWTIDSeries!AR125/100</f>
        <v>6.8000000000000005E-2</v>
      </c>
      <c r="G94" s="109">
        <f>DetailsWTIDSeries!AK125/100</f>
        <v>0.38630000000000003</v>
      </c>
      <c r="H94" s="48">
        <f>DetailsWTIDSeries!AM125/100</f>
        <v>0.13170000000000001</v>
      </c>
      <c r="I94" s="49">
        <f>DetailsWTIDSeries!AN125/100</f>
        <v>5.21E-2</v>
      </c>
      <c r="J94" s="48">
        <v>0.31945000000000001</v>
      </c>
      <c r="K94" s="49">
        <v>9.3850000000000003E-2</v>
      </c>
      <c r="M94" s="42"/>
      <c r="N94" s="42"/>
      <c r="O94" s="42"/>
      <c r="P94" s="42"/>
      <c r="Q94" s="42"/>
      <c r="R94" s="42"/>
      <c r="S94" s="42"/>
      <c r="T94" s="42"/>
      <c r="U94" s="42"/>
      <c r="V94" s="42"/>
      <c r="W94" s="42"/>
      <c r="X94" s="42"/>
      <c r="Y94" s="42"/>
      <c r="Z94" s="42"/>
      <c r="AA94" s="42"/>
      <c r="AB94" s="42"/>
      <c r="AC94" s="42"/>
      <c r="AD94" s="42"/>
      <c r="AE94" s="42"/>
      <c r="AF94" s="42"/>
      <c r="AG94" s="42"/>
      <c r="AH94" s="42"/>
      <c r="AI94" s="42"/>
    </row>
    <row r="95" spans="1:35" ht="15">
      <c r="A95" s="47">
        <f t="shared" si="7"/>
        <v>1989</v>
      </c>
      <c r="B95" s="109">
        <f>DetailsWTIDSeries!AO126/100</f>
        <v>0.40079999999999999</v>
      </c>
      <c r="C95" s="48">
        <f>(DetailsWTIDSeries!AO126-DetailsWTIDSeries!AP126)/100</f>
        <v>0.11529999999999997</v>
      </c>
      <c r="D95" s="48">
        <f>(DetailsWTIDSeries!AP126-DetailsWTIDSeries!AQ126)/100</f>
        <v>0.1406</v>
      </c>
      <c r="E95" s="111">
        <f>DetailsWTIDSeries!AQ126/100</f>
        <v>0.1449</v>
      </c>
      <c r="F95" s="111">
        <f>DetailsWTIDSeries!AR126/100</f>
        <v>0.06</v>
      </c>
      <c r="G95" s="109">
        <f>DetailsWTIDSeries!AK126/100</f>
        <v>0.38469999999999999</v>
      </c>
      <c r="H95" s="48">
        <f>DetailsWTIDSeries!AM126/100</f>
        <v>0.12609999999999999</v>
      </c>
      <c r="I95" s="49">
        <f>DetailsWTIDSeries!AN126/100</f>
        <v>4.7400000000000005E-2</v>
      </c>
      <c r="J95" s="48">
        <v>0.31529000000000001</v>
      </c>
      <c r="K95" s="49">
        <v>8.6940000000000003E-2</v>
      </c>
      <c r="M95" s="42"/>
      <c r="N95" s="42"/>
      <c r="O95" s="42"/>
      <c r="P95" s="42"/>
      <c r="Q95" s="42"/>
      <c r="R95" s="42"/>
      <c r="S95" s="42"/>
      <c r="T95" s="42"/>
      <c r="U95" s="42"/>
      <c r="V95" s="42"/>
      <c r="W95" s="42"/>
      <c r="X95" s="42"/>
      <c r="Y95" s="42"/>
      <c r="Z95" s="42"/>
      <c r="AA95" s="42"/>
      <c r="AB95" s="42"/>
      <c r="AC95" s="42"/>
      <c r="AD95" s="42"/>
      <c r="AE95" s="42"/>
      <c r="AF95" s="42"/>
      <c r="AG95" s="42"/>
      <c r="AH95" s="42"/>
      <c r="AI95" s="42"/>
    </row>
    <row r="96" spans="1:35" ht="15">
      <c r="A96" s="47">
        <f t="shared" si="7"/>
        <v>1990</v>
      </c>
      <c r="B96" s="109">
        <f>DetailsWTIDSeries!AO127/100</f>
        <v>0.39979999999999999</v>
      </c>
      <c r="C96" s="48">
        <f>(DetailsWTIDSeries!AO127-DetailsWTIDSeries!AP127)/100</f>
        <v>0.11569999999999997</v>
      </c>
      <c r="D96" s="48">
        <f>(DetailsWTIDSeries!AP127-DetailsWTIDSeries!AQ127)/100</f>
        <v>0.14080000000000001</v>
      </c>
      <c r="E96" s="111">
        <f>DetailsWTIDSeries!AQ127/100</f>
        <v>0.14330000000000001</v>
      </c>
      <c r="F96" s="111">
        <f>DetailsWTIDSeries!AR127/100</f>
        <v>5.8200000000000002E-2</v>
      </c>
      <c r="G96" s="109">
        <f>DetailsWTIDSeries!AK127/100</f>
        <v>0.38840000000000002</v>
      </c>
      <c r="H96" s="48">
        <f>DetailsWTIDSeries!AM127/100</f>
        <v>0.1298</v>
      </c>
      <c r="I96" s="49">
        <f>DetailsWTIDSeries!AN127/100</f>
        <v>4.9000000000000002E-2</v>
      </c>
      <c r="J96" s="48">
        <v>0.31794</v>
      </c>
      <c r="K96" s="49">
        <v>8.993000000000001E-2</v>
      </c>
      <c r="M96" s="42"/>
      <c r="N96" s="42"/>
      <c r="O96" s="42"/>
      <c r="P96" s="42"/>
      <c r="Q96" s="42"/>
      <c r="R96" s="42"/>
      <c r="S96" s="42"/>
      <c r="T96" s="42"/>
      <c r="U96" s="42"/>
      <c r="V96" s="42"/>
      <c r="W96" s="42"/>
      <c r="X96" s="42"/>
      <c r="Y96" s="42"/>
      <c r="Z96" s="42"/>
      <c r="AA96" s="42"/>
      <c r="AB96" s="42"/>
      <c r="AC96" s="42"/>
      <c r="AD96" s="42"/>
      <c r="AE96" s="42"/>
      <c r="AF96" s="42"/>
      <c r="AG96" s="42"/>
      <c r="AH96" s="42"/>
      <c r="AI96" s="42"/>
    </row>
    <row r="97" spans="1:35" ht="15">
      <c r="A97" s="47">
        <f t="shared" si="7"/>
        <v>1991</v>
      </c>
      <c r="B97" s="109">
        <f>DetailsWTIDSeries!AO128/100</f>
        <v>0.39549999999999996</v>
      </c>
      <c r="C97" s="48">
        <f>(DetailsWTIDSeries!AO128-DetailsWTIDSeries!AP128)/100</f>
        <v>0.11829999999999999</v>
      </c>
      <c r="D97" s="48">
        <f>(DetailsWTIDSeries!AP128-DetailsWTIDSeries!AQ128)/100</f>
        <v>0.14360000000000001</v>
      </c>
      <c r="E97" s="111">
        <f>DetailsWTIDSeries!AQ128/100</f>
        <v>0.1336</v>
      </c>
      <c r="F97" s="111">
        <f>DetailsWTIDSeries!AR128/100</f>
        <v>5.1200000000000002E-2</v>
      </c>
      <c r="G97" s="109">
        <f>DetailsWTIDSeries!AK128/100</f>
        <v>0.38380000000000003</v>
      </c>
      <c r="H97" s="48">
        <f>DetailsWTIDSeries!AM128/100</f>
        <v>0.1217</v>
      </c>
      <c r="I97" s="49">
        <f>DetailsWTIDSeries!AN128/100</f>
        <v>4.36E-2</v>
      </c>
      <c r="J97" s="48">
        <v>0.31431000000000003</v>
      </c>
      <c r="K97" s="49">
        <v>8.5610000000000006E-2</v>
      </c>
      <c r="M97" s="42"/>
      <c r="N97" s="42"/>
      <c r="O97" s="42"/>
      <c r="P97" s="42"/>
      <c r="Q97" s="42"/>
      <c r="R97" s="42"/>
      <c r="S97" s="42"/>
      <c r="T97" s="42"/>
      <c r="U97" s="42"/>
      <c r="V97" s="42"/>
      <c r="W97" s="42"/>
      <c r="X97" s="42"/>
      <c r="Y97" s="42"/>
      <c r="Z97" s="42"/>
      <c r="AA97" s="42"/>
      <c r="AB97" s="42"/>
      <c r="AC97" s="42"/>
      <c r="AD97" s="42"/>
      <c r="AE97" s="42"/>
      <c r="AF97" s="42"/>
      <c r="AG97" s="42"/>
      <c r="AH97" s="42"/>
      <c r="AI97" s="42"/>
    </row>
    <row r="98" spans="1:35" ht="15">
      <c r="A98" s="47">
        <f t="shared" si="7"/>
        <v>1992</v>
      </c>
      <c r="B98" s="109">
        <f>DetailsWTIDSeries!AO129/100</f>
        <v>0.40820000000000001</v>
      </c>
      <c r="C98" s="48">
        <f>(DetailsWTIDSeries!AO129-DetailsWTIDSeries!AP129)/100</f>
        <v>0.11760000000000001</v>
      </c>
      <c r="D98" s="48">
        <f>(DetailsWTIDSeries!AP129-DetailsWTIDSeries!AQ129)/100</f>
        <v>0.1439</v>
      </c>
      <c r="E98" s="111">
        <f>DetailsWTIDSeries!AQ129/100</f>
        <v>0.1467</v>
      </c>
      <c r="F98" s="111">
        <f>DetailsWTIDSeries!AR129/100</f>
        <v>6.0299999999999999E-2</v>
      </c>
      <c r="G98" s="109">
        <f>DetailsWTIDSeries!AK129/100</f>
        <v>0.3982</v>
      </c>
      <c r="H98" s="48">
        <f>DetailsWTIDSeries!AM129/100</f>
        <v>0.1348</v>
      </c>
      <c r="I98" s="49">
        <f>DetailsWTIDSeries!AN129/100</f>
        <v>5.21E-2</v>
      </c>
      <c r="J98" s="48">
        <v>0.32450000000000001</v>
      </c>
      <c r="K98" s="49">
        <v>9.6259999999999998E-2</v>
      </c>
      <c r="M98" s="42"/>
      <c r="N98" s="42"/>
      <c r="O98" s="42"/>
      <c r="P98" s="42"/>
      <c r="Q98" s="42"/>
      <c r="R98" s="42"/>
      <c r="S98" s="42"/>
      <c r="T98" s="42"/>
      <c r="U98" s="42"/>
      <c r="V98" s="42"/>
      <c r="W98" s="42"/>
      <c r="X98" s="42"/>
      <c r="Y98" s="42"/>
      <c r="Z98" s="42"/>
      <c r="AA98" s="42"/>
      <c r="AB98" s="42"/>
      <c r="AC98" s="42"/>
      <c r="AD98" s="42"/>
      <c r="AE98" s="42"/>
      <c r="AF98" s="42"/>
      <c r="AG98" s="42"/>
      <c r="AH98" s="42"/>
      <c r="AI98" s="42"/>
    </row>
    <row r="99" spans="1:35" ht="15">
      <c r="A99" s="47">
        <f t="shared" si="7"/>
        <v>1993</v>
      </c>
      <c r="B99" s="109">
        <f>DetailsWTIDSeries!AO130/100</f>
        <v>0.40679999999999999</v>
      </c>
      <c r="C99" s="48">
        <f>(DetailsWTIDSeries!AO130-DetailsWTIDSeries!AP130)/100</f>
        <v>0.11850000000000001</v>
      </c>
      <c r="D99" s="48">
        <f>(DetailsWTIDSeries!AP130-DetailsWTIDSeries!AQ130)/100</f>
        <v>0.14589999999999997</v>
      </c>
      <c r="E99" s="111">
        <f>DetailsWTIDSeries!AQ130/100</f>
        <v>0.1424</v>
      </c>
      <c r="F99" s="111">
        <f>DetailsWTIDSeries!AR130/100</f>
        <v>5.7300000000000004E-2</v>
      </c>
      <c r="G99" s="109">
        <f>DetailsWTIDSeries!AK130/100</f>
        <v>0.39479999999999998</v>
      </c>
      <c r="H99" s="48">
        <f>DetailsWTIDSeries!AM130/100</f>
        <v>0.12820000000000001</v>
      </c>
      <c r="I99" s="49">
        <f>DetailsWTIDSeries!AN130/100</f>
        <v>4.7199999999999999E-2</v>
      </c>
      <c r="J99" s="48">
        <v>0.31849</v>
      </c>
      <c r="K99" s="49">
        <v>9.0540000000000009E-2</v>
      </c>
      <c r="M99" s="42"/>
      <c r="N99" s="42"/>
      <c r="O99" s="42"/>
      <c r="P99" s="42"/>
      <c r="Q99" s="42"/>
      <c r="R99" s="42"/>
      <c r="S99" s="42"/>
      <c r="T99" s="42"/>
      <c r="U99" s="42"/>
      <c r="V99" s="42"/>
      <c r="W99" s="42"/>
      <c r="X99" s="42"/>
      <c r="Y99" s="42"/>
      <c r="Z99" s="42"/>
      <c r="AA99" s="42"/>
      <c r="AB99" s="42"/>
      <c r="AC99" s="42"/>
      <c r="AD99" s="42"/>
      <c r="AE99" s="42"/>
      <c r="AF99" s="42"/>
      <c r="AG99" s="42"/>
      <c r="AH99" s="42"/>
      <c r="AI99" s="42"/>
    </row>
    <row r="100" spans="1:35" ht="15">
      <c r="A100" s="47">
        <f t="shared" si="7"/>
        <v>1994</v>
      </c>
      <c r="B100" s="109">
        <f>DetailsWTIDSeries!AO131/100</f>
        <v>0.4078</v>
      </c>
      <c r="C100" s="48">
        <f>(DetailsWTIDSeries!AO131-DetailsWTIDSeries!AP131)/100</f>
        <v>0.11890000000000001</v>
      </c>
      <c r="D100" s="48">
        <f>(DetailsWTIDSeries!AP131-DetailsWTIDSeries!AQ131)/100</f>
        <v>0.14660000000000001</v>
      </c>
      <c r="E100" s="111">
        <f>DetailsWTIDSeries!AQ131/100</f>
        <v>0.14230000000000001</v>
      </c>
      <c r="F100" s="111">
        <f>DetailsWTIDSeries!AR131/100</f>
        <v>5.7000000000000002E-2</v>
      </c>
      <c r="G100" s="109">
        <f>DetailsWTIDSeries!AK131/100</f>
        <v>0.39600000000000002</v>
      </c>
      <c r="H100" s="48">
        <f>DetailsWTIDSeries!AM131/100</f>
        <v>0.1285</v>
      </c>
      <c r="I100" s="49">
        <f>DetailsWTIDSeries!AN131/100</f>
        <v>4.7E-2</v>
      </c>
      <c r="J100" s="48">
        <v>0.31535000000000002</v>
      </c>
      <c r="K100" s="49">
        <v>8.72E-2</v>
      </c>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row>
    <row r="101" spans="1:35" ht="15">
      <c r="A101" s="47">
        <f t="shared" si="7"/>
        <v>1995</v>
      </c>
      <c r="B101" s="109">
        <f>DetailsWTIDSeries!AO132/100</f>
        <v>0.42109999999999997</v>
      </c>
      <c r="C101" s="48">
        <f>(DetailsWTIDSeries!AO132-DetailsWTIDSeries!AP132)/100</f>
        <v>0.11890000000000001</v>
      </c>
      <c r="D101" s="48">
        <f>(DetailsWTIDSeries!AP132-DetailsWTIDSeries!AQ132)/100</f>
        <v>0.14989999999999998</v>
      </c>
      <c r="E101" s="111">
        <f>DetailsWTIDSeries!AQ132/100</f>
        <v>0.15229999999999999</v>
      </c>
      <c r="F101" s="111">
        <f>DetailsWTIDSeries!AR132/100</f>
        <v>6.2100000000000002E-2</v>
      </c>
      <c r="G101" s="109">
        <f>DetailsWTIDSeries!AK132/100</f>
        <v>0.40539999999999998</v>
      </c>
      <c r="H101" s="48">
        <f>DetailsWTIDSeries!AM132/100</f>
        <v>0.1353</v>
      </c>
      <c r="I101" s="49">
        <f>DetailsWTIDSeries!AN132/100</f>
        <v>4.9800000000000004E-2</v>
      </c>
      <c r="J101" s="48">
        <v>0.32490999999999998</v>
      </c>
      <c r="K101" s="49">
        <v>9.2719999999999997E-2</v>
      </c>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row>
    <row r="102" spans="1:35" ht="15">
      <c r="A102" s="47">
        <f t="shared" si="7"/>
        <v>1996</v>
      </c>
      <c r="B102" s="109">
        <f>DetailsWTIDSeries!AO133/100</f>
        <v>0.43479999999999996</v>
      </c>
      <c r="C102" s="48">
        <f>(DetailsWTIDSeries!AO133-DetailsWTIDSeries!AP133)/100</f>
        <v>0.11719999999999996</v>
      </c>
      <c r="D102" s="48">
        <f>(DetailsWTIDSeries!AP133-DetailsWTIDSeries!AQ133)/100</f>
        <v>0.1507</v>
      </c>
      <c r="E102" s="111">
        <f>DetailsWTIDSeries!AQ133/100</f>
        <v>0.16690000000000002</v>
      </c>
      <c r="F102" s="111">
        <f>DetailsWTIDSeries!AR133/100</f>
        <v>7.2400000000000006E-2</v>
      </c>
      <c r="G102" s="109">
        <f>DetailsWTIDSeries!AK133/100</f>
        <v>0.41159999999999997</v>
      </c>
      <c r="H102" s="48">
        <f>DetailsWTIDSeries!AM133/100</f>
        <v>0.1411</v>
      </c>
      <c r="I102" s="49">
        <f>DetailsWTIDSeries!AN133/100</f>
        <v>5.33E-2</v>
      </c>
      <c r="J102" s="48">
        <v>0.33244000000000001</v>
      </c>
      <c r="K102" s="49">
        <v>9.8269999999999996E-2</v>
      </c>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row>
    <row r="103" spans="1:35" ht="15">
      <c r="A103" s="47">
        <f t="shared" ref="A103:A115" si="8">A102+1</f>
        <v>1997</v>
      </c>
      <c r="B103" s="109">
        <f>DetailsWTIDSeries!AO134/100</f>
        <v>0.44640000000000002</v>
      </c>
      <c r="C103" s="48">
        <f>(DetailsWTIDSeries!AO134-DetailsWTIDSeries!AP134)/100</f>
        <v>0.115</v>
      </c>
      <c r="D103" s="48">
        <f>(DetailsWTIDSeries!AP134-DetailsWTIDSeries!AQ134)/100</f>
        <v>0.1512</v>
      </c>
      <c r="E103" s="111">
        <f>DetailsWTIDSeries!AQ134/100</f>
        <v>0.1802</v>
      </c>
      <c r="F103" s="111">
        <f>DetailsWTIDSeries!AR134/100</f>
        <v>8.1799999999999998E-2</v>
      </c>
      <c r="G103" s="109">
        <f>DetailsWTIDSeries!AK134/100</f>
        <v>0.41729999999999995</v>
      </c>
      <c r="H103" s="48">
        <f>DetailsWTIDSeries!AM134/100</f>
        <v>0.1477</v>
      </c>
      <c r="I103" s="49">
        <f>DetailsWTIDSeries!AN134/100</f>
        <v>5.8099999999999999E-2</v>
      </c>
      <c r="J103" s="48">
        <v>0.33972000000000002</v>
      </c>
      <c r="K103" s="49">
        <v>0.10461000000000001</v>
      </c>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row>
    <row r="104" spans="1:35" ht="15">
      <c r="A104" s="47">
        <f t="shared" si="8"/>
        <v>1998</v>
      </c>
      <c r="B104" s="109">
        <f>DetailsWTIDSeries!AO135/100</f>
        <v>0.45390000000000003</v>
      </c>
      <c r="C104" s="48">
        <f>(DetailsWTIDSeries!AO135-DetailsWTIDSeries!AP135)/100</f>
        <v>0.11289999999999999</v>
      </c>
      <c r="D104" s="48">
        <f>(DetailsWTIDSeries!AP135-DetailsWTIDSeries!AQ135)/100</f>
        <v>0.15010000000000001</v>
      </c>
      <c r="E104" s="111">
        <f>DetailsWTIDSeries!AQ135/100</f>
        <v>0.19089999999999999</v>
      </c>
      <c r="F104" s="111">
        <f>DetailsWTIDSeries!AR135/100</f>
        <v>0.09</v>
      </c>
      <c r="G104" s="109">
        <f>DetailsWTIDSeries!AK135/100</f>
        <v>0.42119999999999996</v>
      </c>
      <c r="H104" s="48">
        <f>DetailsWTIDSeries!AM135/100</f>
        <v>0.15289999999999998</v>
      </c>
      <c r="I104" s="49">
        <f>DetailsWTIDSeries!AN135/100</f>
        <v>6.2E-2</v>
      </c>
      <c r="J104" s="48">
        <v>0.34433000000000002</v>
      </c>
      <c r="K104" s="49">
        <v>0.11005000000000001</v>
      </c>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row>
    <row r="105" spans="1:35" ht="15">
      <c r="A105" s="47">
        <f t="shared" si="8"/>
        <v>1999</v>
      </c>
      <c r="B105" s="109">
        <f>DetailsWTIDSeries!AO136/100</f>
        <v>0.4647</v>
      </c>
      <c r="C105" s="48">
        <f>(DetailsWTIDSeries!AO136-DetailsWTIDSeries!AP136)/100</f>
        <v>0.1125</v>
      </c>
      <c r="D105" s="48">
        <f>(DetailsWTIDSeries!AP136-DetailsWTIDSeries!AQ136)/100</f>
        <v>0.15179999999999999</v>
      </c>
      <c r="E105" s="111">
        <f>DetailsWTIDSeries!AQ136/100</f>
        <v>0.20039999999999999</v>
      </c>
      <c r="F105" s="111">
        <f>DetailsWTIDSeries!AR136/100</f>
        <v>9.6199999999999994E-2</v>
      </c>
      <c r="G105" s="109">
        <f>DetailsWTIDSeries!AK136/100</f>
        <v>0.42670000000000002</v>
      </c>
      <c r="H105" s="48">
        <f>DetailsWTIDSeries!AM136/100</f>
        <v>0.15869999999999998</v>
      </c>
      <c r="I105" s="49">
        <f>DetailsWTIDSeries!AN136/100</f>
        <v>6.6400000000000001E-2</v>
      </c>
      <c r="J105" s="48">
        <v>0.35183999999999999</v>
      </c>
      <c r="K105" s="49">
        <v>0.1167</v>
      </c>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row>
    <row r="106" spans="1:35" ht="15">
      <c r="A106" s="47">
        <f t="shared" si="8"/>
        <v>2000</v>
      </c>
      <c r="B106" s="109">
        <f>DetailsWTIDSeries!AO137/100</f>
        <v>0.47609999999999997</v>
      </c>
      <c r="C106" s="48">
        <f>(DetailsWTIDSeries!AO137-DetailsWTIDSeries!AP137)/100</f>
        <v>0.11</v>
      </c>
      <c r="D106" s="48">
        <f>(DetailsWTIDSeries!AP137-DetailsWTIDSeries!AQ137)/100</f>
        <v>0.15090000000000001</v>
      </c>
      <c r="E106" s="111">
        <f>DetailsWTIDSeries!AQ137/100</f>
        <v>0.2152</v>
      </c>
      <c r="F106" s="111">
        <f>DetailsWTIDSeries!AR137/100</f>
        <v>0.10880000000000001</v>
      </c>
      <c r="G106" s="109">
        <f>DetailsWTIDSeries!AK137/100</f>
        <v>0.43109999999999998</v>
      </c>
      <c r="H106" s="48">
        <f>DetailsWTIDSeries!AM137/100</f>
        <v>0.16489999999999999</v>
      </c>
      <c r="I106" s="49">
        <f>DetailsWTIDSeries!AN137/100</f>
        <v>7.1300000000000002E-2</v>
      </c>
      <c r="J106" s="48">
        <v>0.35460999999999998</v>
      </c>
      <c r="K106" s="49">
        <v>0.1226</v>
      </c>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row>
    <row r="107" spans="1:35" ht="15">
      <c r="A107" s="47">
        <f t="shared" si="8"/>
        <v>2001</v>
      </c>
      <c r="B107" s="109">
        <f>DetailsWTIDSeries!AO138/100</f>
        <v>0.44819999999999999</v>
      </c>
      <c r="C107" s="48">
        <f>(DetailsWTIDSeries!AO138-DetailsWTIDSeries!AP138)/100</f>
        <v>0.11469999999999998</v>
      </c>
      <c r="D107" s="48">
        <f>(DetailsWTIDSeries!AP138-DetailsWTIDSeries!AQ138)/100</f>
        <v>0.15130000000000002</v>
      </c>
      <c r="E107" s="111">
        <f>DetailsWTIDSeries!AQ138/100</f>
        <v>0.1822</v>
      </c>
      <c r="F107" s="111">
        <f>DetailsWTIDSeries!AR138/100</f>
        <v>8.3699999999999997E-2</v>
      </c>
      <c r="G107" s="109">
        <f>DetailsWTIDSeries!AK138/100</f>
        <v>0.42229999999999995</v>
      </c>
      <c r="H107" s="48">
        <f>DetailsWTIDSeries!AM138/100</f>
        <v>0.1537</v>
      </c>
      <c r="I107" s="49">
        <f>DetailsWTIDSeries!AN138/100</f>
        <v>6.2600000000000003E-2</v>
      </c>
      <c r="J107" s="48">
        <v>0.3422</v>
      </c>
      <c r="K107" s="49">
        <v>0.10876</v>
      </c>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row>
    <row r="108" spans="1:35" ht="15">
      <c r="A108" s="47">
        <f t="shared" si="8"/>
        <v>2002</v>
      </c>
      <c r="B108" s="109">
        <f>DetailsWTIDSeries!AO139/100</f>
        <v>0.43819999999999998</v>
      </c>
      <c r="C108" s="48">
        <f>(DetailsWTIDSeries!AO139-DetailsWTIDSeries!AP139)/100</f>
        <v>0.11749999999999999</v>
      </c>
      <c r="D108" s="48">
        <f>(DetailsWTIDSeries!AP139-DetailsWTIDSeries!AQ139)/100</f>
        <v>0.15210000000000001</v>
      </c>
      <c r="E108" s="111">
        <f>DetailsWTIDSeries!AQ139/100</f>
        <v>0.1686</v>
      </c>
      <c r="F108" s="111">
        <f>DetailsWTIDSeries!AR139/100</f>
        <v>7.3399999999999993E-2</v>
      </c>
      <c r="G108" s="109">
        <f>DetailsWTIDSeries!AK139/100</f>
        <v>0.42359999999999998</v>
      </c>
      <c r="H108" s="48">
        <f>DetailsWTIDSeries!AM139/100</f>
        <v>0.14990000000000001</v>
      </c>
      <c r="I108" s="49">
        <f>DetailsWTIDSeries!AN139/100</f>
        <v>5.9400000000000001E-2</v>
      </c>
      <c r="J108" s="48">
        <v>0.33378999999999998</v>
      </c>
      <c r="K108" s="49">
        <v>0.10317999999999999</v>
      </c>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row>
    <row r="109" spans="1:35" ht="15">
      <c r="A109" s="47">
        <f t="shared" si="8"/>
        <v>2003</v>
      </c>
      <c r="B109" s="109">
        <f>DetailsWTIDSeries!AO140/100</f>
        <v>0.44530000000000003</v>
      </c>
      <c r="C109" s="48">
        <f>(DetailsWTIDSeries!AO140-DetailsWTIDSeries!AP140)/100</f>
        <v>0.11770000000000003</v>
      </c>
      <c r="D109" s="48">
        <f>(DetailsWTIDSeries!AP140-DetailsWTIDSeries!AQ140)/100</f>
        <v>0.15229999999999996</v>
      </c>
      <c r="E109" s="111">
        <f>DetailsWTIDSeries!AQ140/100</f>
        <v>0.17530000000000001</v>
      </c>
      <c r="F109" s="111">
        <f>DetailsWTIDSeries!AR140/100</f>
        <v>7.8700000000000006E-2</v>
      </c>
      <c r="G109" s="109">
        <f>DetailsWTIDSeries!AK140/100</f>
        <v>0.42759999999999998</v>
      </c>
      <c r="H109" s="48">
        <f>DetailsWTIDSeries!AM140/100</f>
        <v>0.15210000000000001</v>
      </c>
      <c r="I109" s="49">
        <f>DetailsWTIDSeries!AN140/100</f>
        <v>6.1100000000000002E-2</v>
      </c>
      <c r="J109" s="48">
        <v>0.33109</v>
      </c>
      <c r="K109" s="49">
        <v>0.10215</v>
      </c>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row>
    <row r="110" spans="1:35" ht="15">
      <c r="A110" s="47">
        <f t="shared" si="8"/>
        <v>2004</v>
      </c>
      <c r="B110" s="109">
        <f>DetailsWTIDSeries!AO141/100</f>
        <v>0.46399999999999997</v>
      </c>
      <c r="C110" s="48">
        <f>(DetailsWTIDSeries!AO141-DetailsWTIDSeries!AP141)/100</f>
        <v>0.11449999999999996</v>
      </c>
      <c r="D110" s="48">
        <f>(DetailsWTIDSeries!AP141-DetailsWTIDSeries!AQ141)/100</f>
        <v>0.15200000000000002</v>
      </c>
      <c r="E110" s="111">
        <f>DetailsWTIDSeries!AQ141/100</f>
        <v>0.19750000000000001</v>
      </c>
      <c r="F110" s="111">
        <f>DetailsWTIDSeries!AR141/100</f>
        <v>9.4600000000000004E-2</v>
      </c>
      <c r="G110" s="109">
        <f>DetailsWTIDSeries!AK141/100</f>
        <v>0.43640000000000001</v>
      </c>
      <c r="H110" s="48">
        <f>DetailsWTIDSeries!AM141/100</f>
        <v>0.16339999999999999</v>
      </c>
      <c r="I110" s="49">
        <f>DetailsWTIDSeries!AN141/100</f>
        <v>6.9000000000000006E-2</v>
      </c>
      <c r="J110" s="48">
        <v>0.34183999999999998</v>
      </c>
      <c r="K110" s="49">
        <v>0.11044999999999999</v>
      </c>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row>
    <row r="111" spans="1:35" ht="15">
      <c r="A111" s="47">
        <f t="shared" si="8"/>
        <v>2005</v>
      </c>
      <c r="B111" s="109">
        <f>DetailsWTIDSeries!AO142/100</f>
        <v>0.48330000000000001</v>
      </c>
      <c r="C111" s="48">
        <f>(DetailsWTIDSeries!AO142-DetailsWTIDSeries!AP142)/100</f>
        <v>0.11170000000000002</v>
      </c>
      <c r="D111" s="48">
        <f>(DetailsWTIDSeries!AP142-DetailsWTIDSeries!AQ142)/100</f>
        <v>0.15239999999999995</v>
      </c>
      <c r="E111" s="111">
        <f>DetailsWTIDSeries!AQ142/100</f>
        <v>0.21920000000000001</v>
      </c>
      <c r="F111" s="111">
        <f>DetailsWTIDSeries!AR142/100</f>
        <v>0.10980000000000001</v>
      </c>
      <c r="G111" s="109">
        <f>DetailsWTIDSeries!AK142/100</f>
        <v>0.44939999999999997</v>
      </c>
      <c r="H111" s="48">
        <f>DetailsWTIDSeries!AM142/100</f>
        <v>0.17679999999999998</v>
      </c>
      <c r="I111" s="49">
        <f>DetailsWTIDSeries!AN142/100</f>
        <v>7.7600000000000002E-2</v>
      </c>
      <c r="J111" s="48">
        <v>0.34651999999999999</v>
      </c>
      <c r="K111" s="49">
        <v>0.11434</v>
      </c>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row>
    <row r="112" spans="1:35" ht="15">
      <c r="A112" s="47">
        <f t="shared" si="8"/>
        <v>2006</v>
      </c>
      <c r="B112" s="109">
        <f>DetailsWTIDSeries!AO143/100</f>
        <v>0.49320000000000003</v>
      </c>
      <c r="C112" s="48">
        <f>(DetailsWTIDSeries!AO143-DetailsWTIDSeries!AP143)/100</f>
        <v>0.11240000000000001</v>
      </c>
      <c r="D112" s="48">
        <f>(DetailsWTIDSeries!AP143-DetailsWTIDSeries!AQ143)/100</f>
        <v>0.15259999999999999</v>
      </c>
      <c r="E112" s="111">
        <f>DetailsWTIDSeries!AQ143/100</f>
        <v>0.22820000000000001</v>
      </c>
      <c r="F112" s="111">
        <f>DetailsWTIDSeries!AR143/100</f>
        <v>0.1159</v>
      </c>
      <c r="G112" s="109">
        <f>DetailsWTIDSeries!AK143/100</f>
        <v>0.45500000000000002</v>
      </c>
      <c r="H112" s="48">
        <f>DetailsWTIDSeries!AM143/100</f>
        <v>0.18059999999999998</v>
      </c>
      <c r="I112" s="49">
        <f>DetailsWTIDSeries!AN143/100</f>
        <v>7.9199999999999993E-2</v>
      </c>
      <c r="J112" s="48">
        <v>0.35058999999999996</v>
      </c>
      <c r="K112" s="49">
        <v>0.11724999999999999</v>
      </c>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row>
    <row r="113" spans="1:35" ht="15">
      <c r="A113" s="47">
        <f t="shared" si="8"/>
        <v>2007</v>
      </c>
      <c r="B113" s="109">
        <f>DetailsWTIDSeries!AO144/100</f>
        <v>0.49740000000000001</v>
      </c>
      <c r="C113" s="48">
        <f>(DetailsWTIDSeries!AO144-DetailsWTIDSeries!AP144)/100</f>
        <v>0.11070000000000001</v>
      </c>
      <c r="D113" s="48">
        <f>(DetailsWTIDSeries!AP144-DetailsWTIDSeries!AQ144)/100</f>
        <v>0.15170000000000003</v>
      </c>
      <c r="E113" s="111">
        <f>DetailsWTIDSeries!AQ144/100</f>
        <v>0.23499999999999999</v>
      </c>
      <c r="F113" s="111">
        <f>DetailsWTIDSeries!AR144/100</f>
        <v>0.12279999999999999</v>
      </c>
      <c r="G113" s="109">
        <f>DetailsWTIDSeries!AK144/100</f>
        <v>0.45669999999999999</v>
      </c>
      <c r="H113" s="48">
        <f>DetailsWTIDSeries!AM144/100</f>
        <v>0.18329999999999999</v>
      </c>
      <c r="I113" s="49">
        <f>DetailsWTIDSeries!AN144/100</f>
        <v>8.1600000000000006E-2</v>
      </c>
      <c r="J113" s="48">
        <v>0.35703000000000001</v>
      </c>
      <c r="K113" s="49">
        <v>0.12226000000000001</v>
      </c>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row>
    <row r="114" spans="1:35" ht="15">
      <c r="A114" s="47">
        <f t="shared" si="8"/>
        <v>2008</v>
      </c>
      <c r="B114" s="109">
        <f>DetailsWTIDSeries!AO145/100</f>
        <v>0.48229999999999995</v>
      </c>
      <c r="C114" s="48">
        <f>(DetailsWTIDSeries!AO145-DetailsWTIDSeries!AP145)/100</f>
        <v>0.11709999999999994</v>
      </c>
      <c r="D114" s="48">
        <f>(DetailsWTIDSeries!AP145-DetailsWTIDSeries!AQ145)/100</f>
        <v>0.15570000000000003</v>
      </c>
      <c r="E114" s="111">
        <f>DetailsWTIDSeries!AQ145/100</f>
        <v>0.20949999999999999</v>
      </c>
      <c r="F114" s="111">
        <f>DetailsWTIDSeries!AR145/100</f>
        <v>0.10400000000000001</v>
      </c>
      <c r="G114" s="109">
        <f>DetailsWTIDSeries!AK145/100</f>
        <v>0.45960000000000001</v>
      </c>
      <c r="H114" s="48">
        <f>DetailsWTIDSeries!AM145/100</f>
        <v>0.1789</v>
      </c>
      <c r="I114" s="49">
        <f>DetailsWTIDSeries!AN145/100</f>
        <v>7.8200000000000006E-2</v>
      </c>
      <c r="J114" s="48">
        <v>0.34856999999999999</v>
      </c>
      <c r="K114" s="49">
        <v>0.11376</v>
      </c>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row>
    <row r="115" spans="1:35" ht="15">
      <c r="A115" s="47">
        <f t="shared" si="8"/>
        <v>2009</v>
      </c>
      <c r="B115" s="109">
        <f>DetailsWTIDSeries!AO146/100</f>
        <v>0.46500000000000002</v>
      </c>
      <c r="C115" s="48">
        <f>(DetailsWTIDSeries!AO146-DetailsWTIDSeries!AP146)/100</f>
        <v>0.12390000000000001</v>
      </c>
      <c r="D115" s="48">
        <f>(DetailsWTIDSeries!AP146-DetailsWTIDSeries!AQ146)/100</f>
        <v>0.15989999999999999</v>
      </c>
      <c r="E115" s="111">
        <f>DetailsWTIDSeries!AQ146/100</f>
        <v>0.1812</v>
      </c>
      <c r="F115" s="111">
        <f>DetailsWTIDSeries!AR146/100</f>
        <v>8.3000000000000004E-2</v>
      </c>
      <c r="G115" s="109">
        <f>DetailsWTIDSeries!AK146/100</f>
        <v>0.45469999999999999</v>
      </c>
      <c r="H115" s="48">
        <f>DetailsWTIDSeries!AM146/100</f>
        <v>0.1668</v>
      </c>
      <c r="I115" s="49">
        <f>DetailsWTIDSeries!AN146/100</f>
        <v>7.0400000000000004E-2</v>
      </c>
      <c r="J115" s="48">
        <v>0.33659</v>
      </c>
      <c r="K115" s="49">
        <v>0.10238</v>
      </c>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row>
    <row r="116" spans="1:35" ht="16" thickBot="1">
      <c r="A116" s="52">
        <v>2010</v>
      </c>
      <c r="B116" s="112">
        <f>DetailsWTIDSeries!AO147/100</f>
        <v>0.47899999999999998</v>
      </c>
      <c r="C116" s="53">
        <f>(DetailsWTIDSeries!AO147-DetailsWTIDSeries!AP147)/100</f>
        <v>0.12179999999999999</v>
      </c>
      <c r="D116" s="53">
        <f>(DetailsWTIDSeries!AP147-DetailsWTIDSeries!AQ147)/100</f>
        <v>0.1595</v>
      </c>
      <c r="E116" s="95">
        <f>DetailsWTIDSeries!AQ147/100</f>
        <v>0.19769999999999999</v>
      </c>
      <c r="F116" s="95">
        <f>DetailsWTIDSeries!AR147/100</f>
        <v>9.5199999999999993E-2</v>
      </c>
      <c r="G116" s="112">
        <f>DetailsWTIDSeries!AK147/100</f>
        <v>0.46259999999999996</v>
      </c>
      <c r="H116" s="53">
        <f>DetailsWTIDSeries!AM147/100</f>
        <v>0.17420000000000002</v>
      </c>
      <c r="I116" s="54">
        <f>DetailsWTIDSeries!AN147/100</f>
        <v>7.4999999999999997E-2</v>
      </c>
      <c r="J116" s="53">
        <v>0.34470000000000001</v>
      </c>
      <c r="K116" s="54">
        <v>0.10897999999999999</v>
      </c>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row>
    <row r="117" spans="1:35" ht="16" thickTop="1">
      <c r="A117" s="42"/>
      <c r="B117" s="55"/>
      <c r="C117" s="55"/>
      <c r="D117" s="55"/>
      <c r="E117" s="55"/>
      <c r="F117" s="55"/>
      <c r="G117" s="55"/>
      <c r="H117" s="55"/>
      <c r="I117" s="55"/>
      <c r="J117" s="55"/>
      <c r="K117" s="55"/>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row>
    <row r="118" spans="1:35" ht="15">
      <c r="A118" s="41" t="s">
        <v>26</v>
      </c>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row>
    <row r="119" spans="1:35" ht="15">
      <c r="A119" s="42" t="s">
        <v>152</v>
      </c>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row>
    <row r="120" spans="1:35" ht="15">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row>
    <row r="121" spans="1:35" ht="15">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row>
    <row r="122" spans="1:35" ht="15">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row>
    <row r="123" spans="1:35" ht="15">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row>
    <row r="124" spans="1:35" ht="15">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row>
    <row r="125" spans="1:35" ht="1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row>
    <row r="126" spans="1:35" ht="15">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row>
    <row r="127" spans="1:35" ht="15">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row>
    <row r="128" spans="1:35" ht="15">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row>
    <row r="129" spans="1:35" ht="15">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row>
    <row r="130" spans="1:35" ht="15">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row>
    <row r="131" spans="1:35" ht="15">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row>
    <row r="132" spans="1:35" ht="15">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row>
    <row r="133" spans="1:35" ht="15">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row>
    <row r="134" spans="1:35" ht="15">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row>
    <row r="135" spans="1:35" ht="1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row>
    <row r="136" spans="1:35" ht="15">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row>
    <row r="137" spans="1:35" ht="15">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row>
    <row r="138" spans="1:35" ht="15">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row>
    <row r="139" spans="1:35" ht="15">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row>
    <row r="140" spans="1:35" ht="15">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row>
    <row r="141" spans="1:35" ht="15">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row>
    <row r="142" spans="1:35" ht="15">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row>
    <row r="143" spans="1:35" ht="15">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row>
    <row r="144" spans="1:35" ht="15">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row>
    <row r="145" spans="1:35" ht="1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row>
    <row r="146" spans="1:35" ht="15">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row>
    <row r="147" spans="1:35" ht="15">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row>
    <row r="148" spans="1:35" ht="15">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row>
    <row r="149" spans="1:35" ht="15">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row>
    <row r="150" spans="1:35" ht="15">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row>
    <row r="151" spans="1:35" ht="15">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row>
    <row r="152" spans="1:35" ht="15">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row>
    <row r="153" spans="1:35" ht="15">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row>
    <row r="154" spans="1:35" ht="15">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row>
    <row r="155" spans="1:35" ht="1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row>
    <row r="156" spans="1:35" ht="15">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row>
    <row r="157" spans="1:35" ht="15">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row>
    <row r="158" spans="1:35" ht="15">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row>
    <row r="159" spans="1:35" ht="15">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row>
    <row r="160" spans="1:35" ht="15">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row>
    <row r="161" spans="1:35" ht="15">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row>
    <row r="162" spans="1:35" ht="15">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row>
    <row r="163" spans="1:35" ht="15">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row>
    <row r="164" spans="1:35" ht="15">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row>
    <row r="165" spans="1:35" ht="1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row>
    <row r="166" spans="1:35" ht="15">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row>
    <row r="167" spans="1:35" ht="15">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row>
    <row r="168" spans="1:35" ht="15">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row>
    <row r="169" spans="1:35" ht="15">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row>
    <row r="170" spans="1:35" ht="15">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row>
    <row r="171" spans="1:35" ht="15">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row>
    <row r="172" spans="1:35" ht="15">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row>
    <row r="173" spans="1:35" ht="15">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row>
    <row r="174" spans="1:35" ht="15">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row>
    <row r="175" spans="1:35" ht="1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row>
    <row r="176" spans="1:35" ht="15">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row>
    <row r="177" spans="1:35" ht="15">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row>
    <row r="178" spans="1:35" ht="15">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row>
    <row r="179" spans="1:35" ht="15">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row>
    <row r="180" spans="1:35" ht="15">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row>
    <row r="181" spans="1:35" ht="15">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row>
    <row r="182" spans="1:35" ht="15">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row>
    <row r="183" spans="1:35" ht="15">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row>
    <row r="184" spans="1:35" ht="15">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row>
    <row r="185" spans="1:35" ht="1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row>
    <row r="186" spans="1:35" ht="15">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row>
    <row r="187" spans="1:35" ht="15">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row>
    <row r="188" spans="1:35" ht="15">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row>
    <row r="189" spans="1:35" ht="15">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row>
    <row r="190" spans="1:35" ht="15">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row>
    <row r="191" spans="1:35" ht="15">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row>
    <row r="192" spans="1:35" ht="15">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row>
    <row r="193" spans="1:35" ht="15">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row>
    <row r="194" spans="1:35" ht="15">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row>
    <row r="195" spans="1:35" ht="1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row>
    <row r="196" spans="1:35" ht="15">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row>
    <row r="197" spans="1:35" ht="15">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row>
    <row r="198" spans="1:35" ht="15">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row>
    <row r="199" spans="1:35" ht="15">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row>
    <row r="200" spans="1:35" ht="15">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row>
    <row r="201" spans="1:35" ht="15">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row>
  </sheetData>
  <mergeCells count="2">
    <mergeCell ref="B4:K4"/>
    <mergeCell ref="A3:K3"/>
  </mergeCells>
  <phoneticPr fontId="24"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40"/>
  <sheetViews>
    <sheetView workbookViewId="0">
      <selection activeCell="I10" sqref="I10"/>
    </sheetView>
  </sheetViews>
  <sheetFormatPr baseColWidth="10" defaultRowHeight="12" x14ac:dyDescent="0"/>
  <cols>
    <col min="1" max="7" width="13.83203125" style="94" customWidth="1"/>
    <col min="8" max="16384" width="10.83203125" style="94"/>
  </cols>
  <sheetData>
    <row r="1" spans="1:7" ht="13" thickBot="1">
      <c r="A1" s="93"/>
    </row>
    <row r="2" spans="1:7" ht="34.75" customHeight="1" thickTop="1">
      <c r="A2" s="170" t="s">
        <v>215</v>
      </c>
      <c r="B2" s="171"/>
      <c r="C2" s="171"/>
      <c r="D2" s="171"/>
      <c r="E2" s="171"/>
      <c r="F2" s="171"/>
      <c r="G2" s="172"/>
    </row>
    <row r="3" spans="1:7" ht="13" thickBot="1">
      <c r="A3" s="98"/>
      <c r="B3" s="99"/>
      <c r="C3" s="99"/>
      <c r="D3" s="99"/>
      <c r="E3" s="99"/>
      <c r="F3" s="99"/>
      <c r="G3" s="100"/>
    </row>
    <row r="4" spans="1:7" ht="13" thickTop="1">
      <c r="A4" s="143"/>
      <c r="B4" s="173" t="s">
        <v>133</v>
      </c>
      <c r="C4" s="167"/>
      <c r="D4" s="168"/>
      <c r="E4" s="174" t="s">
        <v>134</v>
      </c>
      <c r="F4" s="167"/>
      <c r="G4" s="168"/>
    </row>
    <row r="5" spans="1:7" ht="30" customHeight="1">
      <c r="A5" s="98"/>
      <c r="B5" s="148" t="s">
        <v>180</v>
      </c>
      <c r="C5" s="149" t="s">
        <v>181</v>
      </c>
      <c r="D5" s="150" t="s">
        <v>182</v>
      </c>
      <c r="E5" s="148" t="s">
        <v>180</v>
      </c>
      <c r="F5" s="149" t="s">
        <v>181</v>
      </c>
      <c r="G5" s="150" t="s">
        <v>182</v>
      </c>
    </row>
    <row r="6" spans="1:7">
      <c r="A6" s="101" t="s">
        <v>0</v>
      </c>
      <c r="B6" s="146">
        <v>0.77822555537086746</v>
      </c>
      <c r="C6" s="102">
        <v>0.13106849163966211</v>
      </c>
      <c r="D6" s="103">
        <f t="shared" ref="D6:D11" si="0">1-B6-C6</f>
        <v>9.0705952989470429E-2</v>
      </c>
      <c r="E6" s="102">
        <v>0.87953766563432723</v>
      </c>
      <c r="F6" s="102">
        <v>5.04329628287849E-2</v>
      </c>
      <c r="G6" s="103">
        <f t="shared" ref="G6:G11" si="1">1-E6-F6</f>
        <v>7.0029371536887874E-2</v>
      </c>
    </row>
    <row r="7" spans="1:7">
      <c r="A7" s="101" t="s">
        <v>1</v>
      </c>
      <c r="B7" s="146">
        <v>0.67793887451097068</v>
      </c>
      <c r="C7" s="102">
        <v>0.17027900086858458</v>
      </c>
      <c r="D7" s="103">
        <f t="shared" si="0"/>
        <v>0.15178212462044474</v>
      </c>
      <c r="E7" s="102">
        <v>0.77634876534565134</v>
      </c>
      <c r="F7" s="102">
        <v>8.2478312415764796E-2</v>
      </c>
      <c r="G7" s="103">
        <f t="shared" si="1"/>
        <v>0.14117292223858385</v>
      </c>
    </row>
    <row r="8" spans="1:7">
      <c r="A8" s="153" t="s">
        <v>225</v>
      </c>
      <c r="B8" s="146">
        <v>0.46745589120285858</v>
      </c>
      <c r="C8" s="102">
        <v>0.29907317693743257</v>
      </c>
      <c r="D8" s="103">
        <f t="shared" si="0"/>
        <v>0.23347093185970885</v>
      </c>
      <c r="E8" s="102">
        <v>0.60120619610711834</v>
      </c>
      <c r="F8" s="102">
        <v>0.15094187574626886</v>
      </c>
      <c r="G8" s="103">
        <f t="shared" si="1"/>
        <v>0.2478519281466128</v>
      </c>
    </row>
    <row r="9" spans="1:7">
      <c r="A9" s="153" t="s">
        <v>226</v>
      </c>
      <c r="B9" s="146">
        <v>0.36341964375713109</v>
      </c>
      <c r="C9" s="102">
        <f>0.01+0.375514550627708</f>
        <v>0.38551455062770801</v>
      </c>
      <c r="D9" s="103">
        <f t="shared" si="0"/>
        <v>0.2510658056151609</v>
      </c>
      <c r="E9" s="102">
        <v>0.47834733975915067</v>
      </c>
      <c r="F9" s="102">
        <v>0.22368693514579052</v>
      </c>
      <c r="G9" s="103">
        <f t="shared" si="1"/>
        <v>0.29796572509505881</v>
      </c>
    </row>
    <row r="10" spans="1:7">
      <c r="A10" s="153" t="s">
        <v>227</v>
      </c>
      <c r="B10" s="146">
        <v>0.22584976115737432</v>
      </c>
      <c r="C10" s="102">
        <v>0.4988916580427169</v>
      </c>
      <c r="D10" s="103">
        <f t="shared" si="0"/>
        <v>0.27525858079990878</v>
      </c>
      <c r="E10" s="102">
        <v>0.3657841125419381</v>
      </c>
      <c r="F10" s="102">
        <f>0.364680271282371+0.01</f>
        <v>0.37468027128237102</v>
      </c>
      <c r="G10" s="103">
        <f t="shared" si="1"/>
        <v>0.25953561617569088</v>
      </c>
    </row>
    <row r="11" spans="1:7" ht="13" thickBot="1">
      <c r="A11" s="154" t="s">
        <v>228</v>
      </c>
      <c r="B11" s="147">
        <v>0.13692724984281646</v>
      </c>
      <c r="C11" s="144">
        <f>0.589018690448607+0.05</f>
        <v>0.63901869044860704</v>
      </c>
      <c r="D11" s="145">
        <f t="shared" si="0"/>
        <v>0.2240540597085765</v>
      </c>
      <c r="E11" s="144">
        <v>0.27051514064513094</v>
      </c>
      <c r="F11" s="144">
        <v>0.57857967753090833</v>
      </c>
      <c r="G11" s="145">
        <f t="shared" si="1"/>
        <v>0.15090518182396073</v>
      </c>
    </row>
    <row r="12" spans="1:7" ht="14" thickTop="1" thickBot="1">
      <c r="A12" s="98"/>
      <c r="B12" s="99"/>
      <c r="C12" s="99"/>
      <c r="D12" s="99"/>
      <c r="E12" s="99"/>
      <c r="F12" s="99"/>
      <c r="G12" s="100"/>
    </row>
    <row r="13" spans="1:7" ht="13" thickTop="1">
      <c r="A13" s="143"/>
      <c r="B13" s="166" t="s">
        <v>183</v>
      </c>
      <c r="C13" s="167"/>
      <c r="D13" s="168"/>
      <c r="E13" s="169" t="s">
        <v>184</v>
      </c>
      <c r="F13" s="167"/>
      <c r="G13" s="168"/>
    </row>
    <row r="14" spans="1:7">
      <c r="A14" s="98"/>
      <c r="B14" s="148" t="s">
        <v>180</v>
      </c>
      <c r="C14" s="149" t="s">
        <v>181</v>
      </c>
      <c r="D14" s="150" t="s">
        <v>182</v>
      </c>
      <c r="E14" s="148" t="s">
        <v>180</v>
      </c>
      <c r="F14" s="149" t="s">
        <v>181</v>
      </c>
      <c r="G14" s="150" t="s">
        <v>182</v>
      </c>
    </row>
    <row r="15" spans="1:7">
      <c r="A15" s="101" t="s">
        <v>0</v>
      </c>
      <c r="B15" s="146">
        <v>0.58060643349088947</v>
      </c>
      <c r="C15" s="102">
        <v>0.2268633937098346</v>
      </c>
      <c r="D15" s="103">
        <v>0.19253017118613361</v>
      </c>
      <c r="E15" s="102">
        <v>0.85182292999999998</v>
      </c>
      <c r="F15" s="102">
        <v>9.070329000000002E-2</v>
      </c>
      <c r="G15" s="103">
        <v>5.7473780000000002E-2</v>
      </c>
    </row>
    <row r="16" spans="1:7">
      <c r="A16" s="101" t="s">
        <v>1</v>
      </c>
      <c r="B16" s="146">
        <v>0.52957722615016423</v>
      </c>
      <c r="C16" s="102">
        <v>0.26812337544911102</v>
      </c>
      <c r="D16" s="103">
        <v>0.20229939488473209</v>
      </c>
      <c r="E16" s="102">
        <v>0.73885453000000001</v>
      </c>
      <c r="F16" s="102">
        <v>0.15037723999999997</v>
      </c>
      <c r="G16" s="103">
        <v>0.11076823</v>
      </c>
    </row>
    <row r="17" spans="1:7">
      <c r="A17" s="153" t="s">
        <v>225</v>
      </c>
      <c r="B17" s="146">
        <v>0.37875644877595244</v>
      </c>
      <c r="C17" s="102">
        <v>0.39461521246849307</v>
      </c>
      <c r="D17" s="103">
        <v>0.22662833871540078</v>
      </c>
      <c r="E17" s="102">
        <v>0.59486574999999997</v>
      </c>
      <c r="F17" s="102">
        <v>0.23214505000000002</v>
      </c>
      <c r="G17" s="103">
        <v>0.17298919999999995</v>
      </c>
    </row>
    <row r="18" spans="1:7">
      <c r="A18" s="153" t="s">
        <v>226</v>
      </c>
      <c r="B18" s="146">
        <v>0.27952611574104808</v>
      </c>
      <c r="C18" s="102">
        <v>0.55328202458684073</v>
      </c>
      <c r="D18" s="103">
        <v>0.16719184200594545</v>
      </c>
      <c r="E18" s="102">
        <v>0.44400319999999999</v>
      </c>
      <c r="F18" s="102">
        <v>0.33126695</v>
      </c>
      <c r="G18" s="103">
        <v>0.22472984999999998</v>
      </c>
    </row>
    <row r="19" spans="1:7">
      <c r="A19" s="153" t="s">
        <v>227</v>
      </c>
      <c r="B19" s="146">
        <v>0.14056377566661613</v>
      </c>
      <c r="C19" s="102">
        <v>0.74148917309277629</v>
      </c>
      <c r="D19" s="103">
        <v>0.11794704073878358</v>
      </c>
      <c r="E19" s="102">
        <v>0.30152983999999994</v>
      </c>
      <c r="F19" s="102">
        <v>0.49381992000000008</v>
      </c>
      <c r="G19" s="103">
        <v>0.20465023999999998</v>
      </c>
    </row>
    <row r="20" spans="1:7" ht="13" thickBot="1">
      <c r="A20" s="154" t="s">
        <v>228</v>
      </c>
      <c r="B20" s="147">
        <v>4.0461407276970437E-2</v>
      </c>
      <c r="C20" s="144">
        <v>0.86491515038049749</v>
      </c>
      <c r="D20" s="145">
        <v>9.4623428814308366E-2</v>
      </c>
      <c r="E20" s="144">
        <v>0.1677244</v>
      </c>
      <c r="F20" s="144">
        <v>0.70594232000000001</v>
      </c>
      <c r="G20" s="145">
        <v>0.12633327999999999</v>
      </c>
    </row>
    <row r="21" spans="1:7" ht="14" thickTop="1" thickBot="1">
      <c r="A21" s="98"/>
      <c r="B21" s="99"/>
      <c r="C21" s="99"/>
      <c r="D21" s="99"/>
      <c r="E21" s="99"/>
      <c r="F21" s="99"/>
      <c r="G21" s="100"/>
    </row>
    <row r="22" spans="1:7" ht="13" thickTop="1">
      <c r="A22" s="143"/>
      <c r="B22" s="166" t="s">
        <v>185</v>
      </c>
      <c r="C22" s="167"/>
      <c r="D22" s="168"/>
      <c r="E22" s="169" t="s">
        <v>186</v>
      </c>
      <c r="F22" s="167"/>
      <c r="G22" s="168"/>
    </row>
    <row r="23" spans="1:7">
      <c r="A23" s="98"/>
      <c r="B23" s="148" t="s">
        <v>180</v>
      </c>
      <c r="C23" s="149" t="s">
        <v>181</v>
      </c>
      <c r="D23" s="150" t="s">
        <v>182</v>
      </c>
      <c r="E23" s="148" t="s">
        <v>180</v>
      </c>
      <c r="F23" s="149" t="s">
        <v>181</v>
      </c>
      <c r="G23" s="150" t="s">
        <v>182</v>
      </c>
    </row>
    <row r="24" spans="1:7">
      <c r="A24" s="101" t="s">
        <v>0</v>
      </c>
      <c r="B24" s="146">
        <v>0.5973195821059385</v>
      </c>
      <c r="C24" s="102">
        <v>0.20460813394123106</v>
      </c>
      <c r="D24" s="103">
        <v>0.19807228229325272</v>
      </c>
      <c r="E24" s="102">
        <v>0.88629999999999998</v>
      </c>
      <c r="F24" s="102">
        <v>5.3900000000000017E-2</v>
      </c>
      <c r="G24" s="103">
        <v>5.9800000000000006E-2</v>
      </c>
    </row>
    <row r="25" spans="1:7">
      <c r="A25" s="101" t="s">
        <v>1</v>
      </c>
      <c r="B25" s="146">
        <v>0.55106692427513493</v>
      </c>
      <c r="C25" s="102">
        <v>0.23842457620002575</v>
      </c>
      <c r="D25" s="103">
        <v>0.21050849586617126</v>
      </c>
      <c r="E25" s="102">
        <v>0.80110000000000003</v>
      </c>
      <c r="F25" s="102">
        <v>7.8799999999999967E-2</v>
      </c>
      <c r="G25" s="103">
        <v>0.1201</v>
      </c>
    </row>
    <row r="26" spans="1:7">
      <c r="A26" s="153" t="s">
        <v>225</v>
      </c>
      <c r="B26" s="146">
        <v>0.4201610600637305</v>
      </c>
      <c r="C26" s="102">
        <v>0.32843621567970599</v>
      </c>
      <c r="D26" s="103">
        <v>0.25140272421202031</v>
      </c>
      <c r="E26" s="102">
        <v>0.6905</v>
      </c>
      <c r="F26" s="102">
        <v>0.10870000000000002</v>
      </c>
      <c r="G26" s="103">
        <v>0.20079999999999998</v>
      </c>
    </row>
    <row r="27" spans="1:7">
      <c r="A27" s="153" t="s">
        <v>226</v>
      </c>
      <c r="B27" s="146">
        <v>0.33009456382284857</v>
      </c>
      <c r="C27" s="102">
        <v>0.47246726891723267</v>
      </c>
      <c r="D27" s="103">
        <v>0.19743814639780621</v>
      </c>
      <c r="E27" s="102">
        <v>0.5696</v>
      </c>
      <c r="F27" s="102">
        <v>0.1421</v>
      </c>
      <c r="G27" s="103">
        <v>0.2883</v>
      </c>
    </row>
    <row r="28" spans="1:7">
      <c r="A28" s="153" t="s">
        <v>227</v>
      </c>
      <c r="B28" s="146">
        <v>0.19822541896018944</v>
      </c>
      <c r="C28" s="102">
        <v>0.63544365021208138</v>
      </c>
      <c r="D28" s="103">
        <v>0.16633091601787897</v>
      </c>
      <c r="E28" s="102">
        <v>0.47619999999999996</v>
      </c>
      <c r="F28" s="102">
        <v>0.20060000000000006</v>
      </c>
      <c r="G28" s="103">
        <v>0.32319999999999999</v>
      </c>
    </row>
    <row r="29" spans="1:7" ht="13" thickBot="1">
      <c r="A29" s="154" t="s">
        <v>228</v>
      </c>
      <c r="B29" s="147">
        <v>8.8017811426318315E-2</v>
      </c>
      <c r="C29" s="144">
        <v>0.70614287488884886</v>
      </c>
      <c r="D29" s="145">
        <v>0.2058392842561815</v>
      </c>
      <c r="E29" s="144">
        <v>0.3805</v>
      </c>
      <c r="F29" s="144">
        <v>0.33289999999999992</v>
      </c>
      <c r="G29" s="145">
        <v>0.28660000000000002</v>
      </c>
    </row>
    <row r="30" spans="1:7" ht="13" thickTop="1">
      <c r="A30" s="98"/>
      <c r="B30" s="99"/>
      <c r="C30" s="99"/>
      <c r="D30" s="99"/>
      <c r="E30" s="99"/>
      <c r="F30" s="99"/>
      <c r="G30" s="100"/>
    </row>
    <row r="31" spans="1:7">
      <c r="A31" s="104" t="s">
        <v>135</v>
      </c>
      <c r="B31" s="99"/>
      <c r="C31" s="99"/>
      <c r="D31" s="99"/>
      <c r="E31" s="99"/>
      <c r="F31" s="99"/>
      <c r="G31" s="100"/>
    </row>
    <row r="32" spans="1:7">
      <c r="A32" s="105" t="s">
        <v>187</v>
      </c>
      <c r="B32" s="99"/>
      <c r="C32" s="99"/>
      <c r="D32" s="99"/>
      <c r="E32" s="99"/>
      <c r="F32" s="99"/>
      <c r="G32" s="100"/>
    </row>
    <row r="33" spans="1:7">
      <c r="A33" s="151" t="s">
        <v>217</v>
      </c>
      <c r="B33" s="99"/>
      <c r="C33" s="99"/>
      <c r="D33" s="99"/>
      <c r="E33" s="99"/>
      <c r="F33" s="99"/>
      <c r="G33" s="100"/>
    </row>
    <row r="34" spans="1:7">
      <c r="A34" s="151" t="s">
        <v>216</v>
      </c>
      <c r="B34" s="99"/>
      <c r="C34" s="99"/>
      <c r="D34" s="99"/>
      <c r="E34" s="99"/>
      <c r="F34" s="99"/>
      <c r="G34" s="100"/>
    </row>
    <row r="35" spans="1:7">
      <c r="A35" s="151" t="s">
        <v>218</v>
      </c>
      <c r="B35" s="99"/>
      <c r="C35" s="99"/>
      <c r="D35" s="99"/>
      <c r="E35" s="99"/>
      <c r="F35" s="99"/>
      <c r="G35" s="100"/>
    </row>
    <row r="36" spans="1:7">
      <c r="A36" s="105" t="s">
        <v>212</v>
      </c>
      <c r="B36" s="99"/>
      <c r="C36" s="99"/>
      <c r="D36" s="99"/>
      <c r="E36" s="99"/>
      <c r="F36" s="99"/>
      <c r="G36" s="100"/>
    </row>
    <row r="37" spans="1:7" ht="23" customHeight="1">
      <c r="A37" s="160" t="s">
        <v>136</v>
      </c>
      <c r="B37" s="161"/>
      <c r="C37" s="161"/>
      <c r="D37" s="161"/>
      <c r="E37" s="161"/>
      <c r="F37" s="161"/>
      <c r="G37" s="162"/>
    </row>
    <row r="38" spans="1:7" ht="26" customHeight="1">
      <c r="A38" s="163" t="s">
        <v>223</v>
      </c>
      <c r="B38" s="164"/>
      <c r="C38" s="164"/>
      <c r="D38" s="164"/>
      <c r="E38" s="164"/>
      <c r="F38" s="164"/>
      <c r="G38" s="165"/>
    </row>
    <row r="39" spans="1:7" ht="16" thickBot="1">
      <c r="A39" s="152" t="s">
        <v>224</v>
      </c>
      <c r="B39" s="106"/>
      <c r="C39" s="106"/>
      <c r="D39" s="106"/>
      <c r="E39" s="107"/>
      <c r="F39" s="107"/>
      <c r="G39" s="108"/>
    </row>
    <row r="40" spans="1:7" ht="13" thickTop="1"/>
  </sheetData>
  <mergeCells count="9">
    <mergeCell ref="A37:G37"/>
    <mergeCell ref="A38:G38"/>
    <mergeCell ref="B22:D22"/>
    <mergeCell ref="E22:G22"/>
    <mergeCell ref="A2:G2"/>
    <mergeCell ref="B4:D4"/>
    <mergeCell ref="E4:G4"/>
    <mergeCell ref="B13:D13"/>
    <mergeCell ref="E13:G13"/>
  </mergeCells>
  <phoneticPr fontId="25"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8"/>
  <sheetViews>
    <sheetView workbookViewId="0">
      <pane xSplit="1" ySplit="5" topLeftCell="B103" activePane="bottomRight" state="frozen"/>
      <selection pane="topRight" activeCell="B1" sqref="B1"/>
      <selection pane="bottomLeft" activeCell="A10" sqref="A10"/>
      <selection pane="bottomRight" activeCell="H116" sqref="H116"/>
    </sheetView>
  </sheetViews>
  <sheetFormatPr baseColWidth="10" defaultRowHeight="12" x14ac:dyDescent="0"/>
  <cols>
    <col min="1" max="35" width="12.83203125" customWidth="1"/>
  </cols>
  <sheetData>
    <row r="1" spans="1:35" ht="15">
      <c r="A1" s="41" t="s">
        <v>178</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row>
    <row r="2" spans="1:35" ht="16" thickBot="1">
      <c r="A2" s="42"/>
      <c r="B2" s="43"/>
      <c r="C2" s="43"/>
      <c r="D2" s="43"/>
      <c r="E2" s="43"/>
      <c r="F2" s="43"/>
      <c r="G2" s="43"/>
      <c r="H2" s="43"/>
      <c r="I2" s="43"/>
      <c r="J2" s="43"/>
      <c r="K2" s="43"/>
      <c r="L2" s="43"/>
      <c r="M2" s="42"/>
      <c r="N2" s="42"/>
      <c r="O2" s="42"/>
      <c r="P2" s="42"/>
      <c r="Q2" s="42"/>
      <c r="R2" s="42"/>
      <c r="S2" s="42"/>
      <c r="T2" s="42"/>
      <c r="U2" s="42"/>
      <c r="V2" s="42"/>
      <c r="W2" s="42"/>
      <c r="X2" s="42"/>
      <c r="Y2" s="42"/>
      <c r="Z2" s="42"/>
      <c r="AA2" s="42"/>
      <c r="AB2" s="42"/>
      <c r="AC2" s="42"/>
      <c r="AD2" s="42"/>
      <c r="AE2" s="42"/>
      <c r="AF2" s="42"/>
      <c r="AG2" s="42"/>
      <c r="AH2" s="42"/>
      <c r="AI2" s="42"/>
    </row>
    <row r="3" spans="1:35" ht="34.75" customHeight="1" thickTop="1" thickBot="1">
      <c r="A3" s="155" t="s">
        <v>222</v>
      </c>
      <c r="B3" s="158"/>
      <c r="C3" s="158"/>
      <c r="D3" s="158"/>
      <c r="E3" s="158"/>
      <c r="F3" s="158"/>
      <c r="G3" s="158"/>
      <c r="H3" s="158"/>
      <c r="I3" s="158"/>
      <c r="J3" s="158"/>
      <c r="K3" s="158"/>
      <c r="L3" s="159"/>
      <c r="M3" s="42"/>
      <c r="N3" s="42"/>
      <c r="O3" s="42"/>
      <c r="P3" s="42"/>
      <c r="Q3" s="42"/>
      <c r="R3" s="42"/>
      <c r="S3" s="42"/>
      <c r="T3" s="42"/>
      <c r="U3" s="42"/>
      <c r="V3" s="42"/>
      <c r="W3" s="42"/>
      <c r="X3" s="42"/>
      <c r="Y3" s="42"/>
      <c r="Z3" s="42"/>
      <c r="AA3" s="42"/>
      <c r="AB3" s="42"/>
      <c r="AC3" s="42"/>
      <c r="AD3" s="42"/>
      <c r="AE3" s="42"/>
      <c r="AF3" s="42"/>
      <c r="AG3" s="42"/>
      <c r="AH3" s="42"/>
      <c r="AI3" s="42"/>
    </row>
    <row r="4" spans="1:35" ht="25" customHeight="1" thickTop="1">
      <c r="A4" s="96"/>
      <c r="B4" s="175" t="s">
        <v>192</v>
      </c>
      <c r="C4" s="171"/>
      <c r="D4" s="172"/>
      <c r="E4" s="175" t="s">
        <v>191</v>
      </c>
      <c r="F4" s="171"/>
      <c r="G4" s="172"/>
      <c r="H4" s="175" t="s">
        <v>194</v>
      </c>
      <c r="I4" s="171"/>
      <c r="J4" s="171"/>
      <c r="K4" s="175" t="s">
        <v>193</v>
      </c>
      <c r="L4" s="172"/>
      <c r="M4" s="42"/>
      <c r="N4" s="42"/>
      <c r="O4" s="42"/>
      <c r="P4" s="42"/>
      <c r="Q4" s="42"/>
      <c r="R4" s="42"/>
      <c r="S4" s="42"/>
      <c r="T4" s="42"/>
      <c r="U4" s="42"/>
      <c r="V4" s="42"/>
      <c r="W4" s="42"/>
      <c r="X4" s="42"/>
      <c r="Y4" s="42"/>
      <c r="Z4" s="42"/>
      <c r="AA4" s="42"/>
      <c r="AB4" s="42"/>
      <c r="AC4" s="42"/>
      <c r="AD4" s="42"/>
      <c r="AE4" s="42"/>
      <c r="AF4" s="42"/>
      <c r="AG4" s="42"/>
      <c r="AH4" s="42"/>
      <c r="AI4" s="42"/>
    </row>
    <row r="5" spans="1:35" ht="60" customHeight="1">
      <c r="A5" s="44"/>
      <c r="B5" s="58" t="s">
        <v>142</v>
      </c>
      <c r="C5" s="45" t="s">
        <v>143</v>
      </c>
      <c r="D5" s="46" t="s">
        <v>144</v>
      </c>
      <c r="E5" s="58" t="s">
        <v>142</v>
      </c>
      <c r="F5" s="45" t="s">
        <v>143</v>
      </c>
      <c r="G5" s="46" t="s">
        <v>144</v>
      </c>
      <c r="H5" s="58" t="s">
        <v>142</v>
      </c>
      <c r="I5" s="45" t="s">
        <v>143</v>
      </c>
      <c r="J5" s="45" t="s">
        <v>144</v>
      </c>
      <c r="K5" s="58" t="s">
        <v>143</v>
      </c>
      <c r="L5" s="46" t="s">
        <v>144</v>
      </c>
      <c r="M5" s="42"/>
      <c r="N5" s="42"/>
      <c r="O5" s="42"/>
      <c r="P5" s="42"/>
      <c r="Q5" s="42"/>
      <c r="R5" s="42"/>
      <c r="S5" s="42"/>
      <c r="T5" s="42"/>
      <c r="U5" s="42"/>
      <c r="V5" s="42"/>
      <c r="W5" s="42"/>
      <c r="X5" s="42"/>
      <c r="Y5" s="42"/>
      <c r="Z5" s="42"/>
      <c r="AA5" s="42"/>
      <c r="AB5" s="42"/>
      <c r="AC5" s="42"/>
      <c r="AD5" s="42"/>
      <c r="AE5" s="42"/>
      <c r="AF5" s="42"/>
      <c r="AG5" s="42"/>
      <c r="AH5" s="42"/>
      <c r="AI5" s="42"/>
    </row>
    <row r="6" spans="1:35" ht="15">
      <c r="A6" s="47">
        <v>1900</v>
      </c>
      <c r="B6" s="109">
        <f>AVERAGE(B14:B19)</f>
        <v>0.47075372340425531</v>
      </c>
      <c r="C6" s="48">
        <f>AVERAGE(C14:C19)</f>
        <v>0.21893033472803347</v>
      </c>
      <c r="D6" s="49">
        <f>AVERAGE(D14:D19)</f>
        <v>0.11075000000000002</v>
      </c>
      <c r="E6" s="109">
        <f>DetailsWTIDSeries!R37</f>
        <v>0.44999499999999998</v>
      </c>
      <c r="F6" s="48">
        <f>DetailsWTIDSeries!S37</f>
        <v>0.18629999999999999</v>
      </c>
      <c r="G6" s="49">
        <f>DetailsWTIDSeries!T37</f>
        <v>8.4700000000000011E-2</v>
      </c>
      <c r="H6" s="48"/>
      <c r="I6" s="48"/>
      <c r="J6" s="48"/>
      <c r="K6" s="109">
        <f>DetailsWTIDSeries!AW37/100</f>
        <v>0.16260000000000002</v>
      </c>
      <c r="L6" s="49">
        <f>DetailsWTIDSeries!AX37/100</f>
        <v>6.83E-2</v>
      </c>
      <c r="M6" s="42"/>
      <c r="N6" s="42"/>
      <c r="O6" s="42"/>
      <c r="P6" s="42"/>
      <c r="Q6" s="42"/>
      <c r="R6" s="42"/>
      <c r="S6" s="42"/>
      <c r="T6" s="42"/>
      <c r="U6" s="42"/>
      <c r="V6" s="42"/>
      <c r="W6" s="42"/>
      <c r="X6" s="42"/>
      <c r="Y6" s="42"/>
      <c r="Z6" s="42"/>
      <c r="AA6" s="42"/>
      <c r="AB6" s="42"/>
      <c r="AC6" s="42"/>
      <c r="AD6" s="42"/>
      <c r="AE6" s="42"/>
      <c r="AF6" s="42"/>
      <c r="AG6" s="42"/>
      <c r="AH6" s="42"/>
      <c r="AI6" s="42"/>
    </row>
    <row r="7" spans="1:35" ht="15">
      <c r="A7" s="47">
        <f t="shared" ref="A7:A38" si="0">A6+1</f>
        <v>1901</v>
      </c>
      <c r="B7" s="110"/>
      <c r="C7" s="50"/>
      <c r="D7" s="51"/>
      <c r="E7" s="109">
        <f>DetailsWTIDSeries!R38</f>
        <v>0.44838499999999998</v>
      </c>
      <c r="F7" s="48">
        <f>DetailsWTIDSeries!S38</f>
        <v>0.18289999999999998</v>
      </c>
      <c r="G7" s="49">
        <f>DetailsWTIDSeries!T38</f>
        <v>8.2500000000000004E-2</v>
      </c>
      <c r="H7" s="48"/>
      <c r="I7" s="48"/>
      <c r="J7" s="48"/>
      <c r="K7" s="109">
        <f>DetailsWTIDSeries!AW38/100</f>
        <v>0.16930000000000001</v>
      </c>
      <c r="L7" s="49">
        <f>DetailsWTIDSeries!AX38/100</f>
        <v>7.0900000000000005E-2</v>
      </c>
      <c r="M7" s="42"/>
      <c r="N7" s="42"/>
      <c r="O7" s="42"/>
      <c r="P7" s="42"/>
      <c r="Q7" s="42"/>
      <c r="R7" s="42"/>
      <c r="S7" s="42"/>
      <c r="T7" s="42"/>
      <c r="U7" s="42"/>
      <c r="V7" s="42"/>
      <c r="W7" s="42"/>
      <c r="X7" s="42"/>
      <c r="Y7" s="42"/>
      <c r="Z7" s="42"/>
      <c r="AA7" s="42"/>
      <c r="AB7" s="42"/>
      <c r="AC7" s="42"/>
      <c r="AD7" s="42"/>
      <c r="AE7" s="42"/>
      <c r="AF7" s="42"/>
      <c r="AG7" s="42"/>
      <c r="AH7" s="42"/>
      <c r="AI7" s="42"/>
    </row>
    <row r="8" spans="1:35" ht="15">
      <c r="A8" s="47">
        <f t="shared" si="0"/>
        <v>1902</v>
      </c>
      <c r="B8" s="110"/>
      <c r="C8" s="50"/>
      <c r="D8" s="51"/>
      <c r="E8" s="109">
        <f>DetailsWTIDSeries!R39</f>
        <v>0.44378500000000004</v>
      </c>
      <c r="F8" s="48">
        <f>DetailsWTIDSeries!S39</f>
        <v>0.17780000000000001</v>
      </c>
      <c r="G8" s="49">
        <f>DetailsWTIDSeries!T39</f>
        <v>7.8899999999999998E-2</v>
      </c>
      <c r="H8" s="48"/>
      <c r="I8" s="48"/>
      <c r="J8" s="48"/>
      <c r="K8" s="109">
        <f>DetailsWTIDSeries!AW39/100</f>
        <v>0.17989999999999998</v>
      </c>
      <c r="L8" s="49">
        <f>DetailsWTIDSeries!AX39/100</f>
        <v>7.5499999999999998E-2</v>
      </c>
      <c r="M8" s="42"/>
      <c r="N8" s="42"/>
      <c r="O8" s="42"/>
      <c r="P8" s="42"/>
      <c r="Q8" s="42"/>
      <c r="R8" s="42"/>
      <c r="S8" s="42"/>
      <c r="T8" s="42"/>
      <c r="U8" s="42"/>
      <c r="V8" s="42"/>
      <c r="W8" s="42"/>
      <c r="X8" s="42"/>
      <c r="Y8" s="42"/>
      <c r="Z8" s="42"/>
      <c r="AA8" s="42"/>
      <c r="AB8" s="42"/>
      <c r="AC8" s="42"/>
      <c r="AD8" s="42"/>
      <c r="AE8" s="42"/>
      <c r="AF8" s="42"/>
      <c r="AG8" s="42"/>
      <c r="AH8" s="42"/>
      <c r="AI8" s="42"/>
    </row>
    <row r="9" spans="1:35" ht="15">
      <c r="A9" s="47">
        <f t="shared" si="0"/>
        <v>1903</v>
      </c>
      <c r="B9" s="110"/>
      <c r="C9" s="50"/>
      <c r="D9" s="51"/>
      <c r="E9" s="109">
        <f>DetailsWTIDSeries!R40</f>
        <v>0.44298000000000004</v>
      </c>
      <c r="F9" s="48">
        <f>DetailsWTIDSeries!S40</f>
        <v>0.17629999999999998</v>
      </c>
      <c r="G9" s="49">
        <f>DetailsWTIDSeries!T40</f>
        <v>7.7699999999999991E-2</v>
      </c>
      <c r="H9" s="48">
        <f>DetailsWTIDSeries!BE40/100</f>
        <v>0.46789999999999998</v>
      </c>
      <c r="I9" s="48">
        <f>DetailsWTIDSeries!BG40/100-0.04</f>
        <v>0.22989999999999997</v>
      </c>
      <c r="J9" s="48">
        <f>DetailsWTIDSeries!BH40/100</f>
        <v>8.6599999999999996E-2</v>
      </c>
      <c r="K9" s="109">
        <f>DetailsWTIDSeries!AW40/100</f>
        <v>0.17550000000000002</v>
      </c>
      <c r="L9" s="49">
        <f>DetailsWTIDSeries!AX40/100</f>
        <v>7.4299999999999991E-2</v>
      </c>
      <c r="M9" s="42"/>
      <c r="N9" s="42"/>
      <c r="O9" s="42"/>
      <c r="P9" s="42"/>
      <c r="Q9" s="42"/>
      <c r="R9" s="42"/>
      <c r="S9" s="42"/>
      <c r="T9" s="42"/>
      <c r="U9" s="42"/>
      <c r="V9" s="42"/>
      <c r="W9" s="42"/>
      <c r="X9" s="42"/>
      <c r="Y9" s="42"/>
      <c r="Z9" s="42"/>
      <c r="AA9" s="42"/>
      <c r="AB9" s="42"/>
      <c r="AC9" s="42"/>
      <c r="AD9" s="42"/>
      <c r="AE9" s="42"/>
      <c r="AF9" s="42"/>
      <c r="AG9" s="42"/>
      <c r="AH9" s="42"/>
      <c r="AI9" s="42"/>
    </row>
    <row r="10" spans="1:35" ht="15">
      <c r="A10" s="47">
        <f t="shared" si="0"/>
        <v>1904</v>
      </c>
      <c r="B10" s="110"/>
      <c r="C10" s="50"/>
      <c r="D10" s="51"/>
      <c r="E10" s="109">
        <f>DetailsWTIDSeries!R41</f>
        <v>0.44390000000000002</v>
      </c>
      <c r="F10" s="48">
        <f>DetailsWTIDSeries!S41</f>
        <v>0.17809999999999998</v>
      </c>
      <c r="G10" s="49">
        <f>DetailsWTIDSeries!T41</f>
        <v>7.8600000000000003E-2</v>
      </c>
      <c r="H10" s="48"/>
      <c r="I10" s="48"/>
      <c r="J10" s="48"/>
      <c r="K10" s="109">
        <f>DetailsWTIDSeries!AW41/100</f>
        <v>0.16579999999999998</v>
      </c>
      <c r="L10" s="49">
        <f>DetailsWTIDSeries!AX41/100</f>
        <v>7.2099999999999997E-2</v>
      </c>
      <c r="M10" s="42"/>
      <c r="N10" s="42"/>
      <c r="O10" s="42"/>
      <c r="P10" s="42"/>
      <c r="Q10" s="42"/>
      <c r="R10" s="42"/>
      <c r="S10" s="42"/>
      <c r="T10" s="42"/>
      <c r="U10" s="42"/>
      <c r="V10" s="42"/>
      <c r="W10" s="42"/>
      <c r="X10" s="42"/>
      <c r="Y10" s="42"/>
      <c r="Z10" s="42"/>
      <c r="AA10" s="42"/>
      <c r="AB10" s="42"/>
      <c r="AC10" s="42"/>
      <c r="AD10" s="42"/>
      <c r="AE10" s="42"/>
      <c r="AF10" s="42"/>
      <c r="AG10" s="42"/>
      <c r="AH10" s="42"/>
      <c r="AI10" s="42"/>
    </row>
    <row r="11" spans="1:35" ht="15">
      <c r="A11" s="47">
        <f t="shared" si="0"/>
        <v>1905</v>
      </c>
      <c r="B11" s="110"/>
      <c r="C11" s="50"/>
      <c r="D11" s="51"/>
      <c r="E11" s="109">
        <f>DetailsWTIDSeries!R42</f>
        <v>0.44746499999999989</v>
      </c>
      <c r="F11" s="48">
        <f>DetailsWTIDSeries!S42</f>
        <v>0.1822</v>
      </c>
      <c r="G11" s="49">
        <f>DetailsWTIDSeries!T42</f>
        <v>8.1500000000000003E-2</v>
      </c>
      <c r="H11" s="48"/>
      <c r="I11" s="48"/>
      <c r="J11" s="48"/>
      <c r="K11" s="109">
        <f>DetailsWTIDSeries!AW42/100</f>
        <v>0.1807</v>
      </c>
      <c r="L11" s="49">
        <f>DetailsWTIDSeries!AX42/100</f>
        <v>7.8200000000000006E-2</v>
      </c>
      <c r="M11" s="42"/>
      <c r="N11" s="42"/>
      <c r="O11" s="42"/>
      <c r="P11" s="42"/>
      <c r="Q11" s="42"/>
      <c r="R11" s="42"/>
      <c r="S11" s="42"/>
      <c r="T11" s="42"/>
      <c r="U11" s="42"/>
      <c r="V11" s="42"/>
      <c r="W11" s="42"/>
      <c r="X11" s="42"/>
      <c r="Y11" s="42"/>
      <c r="Z11" s="42"/>
      <c r="AA11" s="42"/>
      <c r="AB11" s="42"/>
      <c r="AC11" s="42"/>
      <c r="AD11" s="42"/>
      <c r="AE11" s="42"/>
      <c r="AF11" s="42"/>
      <c r="AG11" s="42"/>
      <c r="AH11" s="42"/>
      <c r="AI11" s="42"/>
    </row>
    <row r="12" spans="1:35" ht="15">
      <c r="A12" s="47">
        <f t="shared" si="0"/>
        <v>1906</v>
      </c>
      <c r="B12" s="110"/>
      <c r="C12" s="50"/>
      <c r="D12" s="51"/>
      <c r="E12" s="109">
        <f>DetailsWTIDSeries!R43</f>
        <v>0.43930000000000002</v>
      </c>
      <c r="F12" s="48">
        <f>DetailsWTIDSeries!S43</f>
        <v>0.18140000000000001</v>
      </c>
      <c r="G12" s="49">
        <f>DetailsWTIDSeries!T43</f>
        <v>8.2400000000000001E-2</v>
      </c>
      <c r="H12" s="48"/>
      <c r="I12" s="48"/>
      <c r="J12" s="48"/>
      <c r="K12" s="109">
        <f>DetailsWTIDSeries!AW43/100</f>
        <v>0.1812</v>
      </c>
      <c r="L12" s="49">
        <f>DetailsWTIDSeries!AX43/100</f>
        <v>7.6399999999999996E-2</v>
      </c>
      <c r="M12" s="42"/>
      <c r="N12" s="42"/>
      <c r="O12" s="42"/>
      <c r="P12" s="42"/>
      <c r="Q12" s="42"/>
      <c r="R12" s="42"/>
      <c r="S12" s="42"/>
      <c r="T12" s="42"/>
      <c r="U12" s="42"/>
      <c r="V12" s="42"/>
      <c r="W12" s="42"/>
      <c r="X12" s="42"/>
      <c r="Y12" s="42"/>
      <c r="Z12" s="42"/>
      <c r="AA12" s="42"/>
      <c r="AB12" s="42"/>
      <c r="AC12" s="42"/>
      <c r="AD12" s="42"/>
      <c r="AE12" s="42"/>
      <c r="AF12" s="42"/>
      <c r="AG12" s="42"/>
      <c r="AH12" s="42"/>
      <c r="AI12" s="42"/>
    </row>
    <row r="13" spans="1:35" ht="15">
      <c r="A13" s="47">
        <f t="shared" si="0"/>
        <v>1907</v>
      </c>
      <c r="B13" s="110"/>
      <c r="C13" s="48"/>
      <c r="D13" s="49"/>
      <c r="E13" s="109">
        <f>DetailsWTIDSeries!R44</f>
        <v>0.43446999999999997</v>
      </c>
      <c r="F13" s="48">
        <f>DetailsWTIDSeries!S44</f>
        <v>0.17960000000000001</v>
      </c>
      <c r="G13" s="49">
        <f>DetailsWTIDSeries!T44</f>
        <v>8.1900000000000001E-2</v>
      </c>
      <c r="H13" s="48">
        <f>DetailsWTIDSeries!BE44/100</f>
        <v>0.45419999999999999</v>
      </c>
      <c r="I13" s="48">
        <f>DetailsWTIDSeries!BG44/100</f>
        <v>0.21460000000000001</v>
      </c>
      <c r="J13" s="48">
        <f>DetailsWTIDSeries!BH44/100</f>
        <v>8.72E-2</v>
      </c>
      <c r="K13" s="109">
        <f>DetailsWTIDSeries!AW44/100</f>
        <v>0.18260000000000001</v>
      </c>
      <c r="L13" s="49">
        <f>DetailsWTIDSeries!AX44/100</f>
        <v>7.5800000000000006E-2</v>
      </c>
      <c r="M13" s="42"/>
      <c r="N13" s="42"/>
      <c r="O13" s="42"/>
      <c r="P13" s="42"/>
      <c r="Q13" s="42"/>
      <c r="R13" s="42"/>
      <c r="S13" s="42"/>
      <c r="T13" s="42"/>
      <c r="U13" s="42"/>
      <c r="V13" s="42"/>
      <c r="W13" s="42"/>
      <c r="X13" s="42"/>
      <c r="Y13" s="42"/>
      <c r="Z13" s="42"/>
      <c r="AA13" s="42"/>
      <c r="AB13" s="42"/>
      <c r="AC13" s="42"/>
      <c r="AD13" s="42"/>
      <c r="AE13" s="42"/>
      <c r="AF13" s="42"/>
      <c r="AG13" s="42"/>
      <c r="AH13" s="42"/>
      <c r="AI13" s="42"/>
    </row>
    <row r="14" spans="1:35" ht="15">
      <c r="A14" s="47">
        <f t="shared" si="0"/>
        <v>1908</v>
      </c>
      <c r="B14" s="109">
        <f>DetailsWTIDSeries!AH45</f>
        <v>0.4625936170212766</v>
      </c>
      <c r="C14" s="48">
        <f>DetailsWTIDSeries!AI45</f>
        <v>0.21748033472803346</v>
      </c>
      <c r="D14" s="49">
        <f>DetailsWTIDSeries!AJ45</f>
        <v>0.10930000000000001</v>
      </c>
      <c r="E14" s="109">
        <f>DetailsWTIDSeries!R45</f>
        <v>0.42848999999999998</v>
      </c>
      <c r="F14" s="48">
        <f>DetailsWTIDSeries!S45</f>
        <v>0.1736</v>
      </c>
      <c r="G14" s="49">
        <f>DetailsWTIDSeries!T45</f>
        <v>7.9000000000000001E-2</v>
      </c>
      <c r="H14" s="48"/>
      <c r="I14" s="48"/>
      <c r="J14" s="48"/>
      <c r="K14" s="109">
        <f>DetailsWTIDSeries!AW45/100</f>
        <v>0.1893</v>
      </c>
      <c r="L14" s="49">
        <f>DetailsWTIDSeries!AX45/100</f>
        <v>7.7399999999999997E-2</v>
      </c>
      <c r="M14" s="42"/>
      <c r="N14" s="42"/>
      <c r="O14" s="42"/>
      <c r="P14" s="42"/>
      <c r="Q14" s="42"/>
      <c r="R14" s="42"/>
      <c r="S14" s="42"/>
      <c r="T14" s="42"/>
      <c r="U14" s="42"/>
      <c r="V14" s="42"/>
      <c r="W14" s="42"/>
      <c r="X14" s="42"/>
      <c r="Y14" s="42"/>
      <c r="Z14" s="42"/>
      <c r="AA14" s="42"/>
      <c r="AB14" s="42"/>
      <c r="AC14" s="42"/>
      <c r="AD14" s="42"/>
      <c r="AE14" s="42"/>
      <c r="AF14" s="42"/>
      <c r="AG14" s="42"/>
      <c r="AH14" s="42"/>
      <c r="AI14" s="42"/>
    </row>
    <row r="15" spans="1:35" ht="15">
      <c r="A15" s="47">
        <f t="shared" si="0"/>
        <v>1909</v>
      </c>
      <c r="B15" s="109">
        <f>DetailsWTIDSeries!AH46</f>
        <v>0.46765851063829794</v>
      </c>
      <c r="C15" s="48">
        <f>DetailsWTIDSeries!AI46</f>
        <v>0.21838033472803348</v>
      </c>
      <c r="D15" s="49">
        <f>DetailsWTIDSeries!AJ46</f>
        <v>0.11020000000000001</v>
      </c>
      <c r="E15" s="109">
        <f>DetailsWTIDSeries!R46</f>
        <v>0.43515999999999999</v>
      </c>
      <c r="F15" s="48">
        <f>DetailsWTIDSeries!S46</f>
        <v>0.17149999999999999</v>
      </c>
      <c r="G15" s="49">
        <f>DetailsWTIDSeries!T46</f>
        <v>7.7499999999999999E-2</v>
      </c>
      <c r="H15" s="48"/>
      <c r="I15" s="48"/>
      <c r="J15" s="48"/>
      <c r="K15" s="109">
        <f>DetailsWTIDSeries!AW46/100</f>
        <v>0.18739999999999998</v>
      </c>
      <c r="L15" s="49">
        <f>DetailsWTIDSeries!AX46/100</f>
        <v>7.5600000000000001E-2</v>
      </c>
      <c r="M15" s="42"/>
      <c r="N15" s="42"/>
      <c r="O15" s="42"/>
      <c r="P15" s="42"/>
      <c r="Q15" s="42"/>
      <c r="R15" s="42"/>
      <c r="S15" s="42"/>
      <c r="T15" s="42"/>
      <c r="U15" s="42"/>
      <c r="V15" s="42"/>
      <c r="W15" s="42"/>
      <c r="X15" s="42"/>
      <c r="Y15" s="42"/>
      <c r="Z15" s="42"/>
      <c r="AA15" s="42"/>
      <c r="AB15" s="42"/>
      <c r="AC15" s="42"/>
      <c r="AD15" s="42"/>
      <c r="AE15" s="42"/>
      <c r="AF15" s="42"/>
      <c r="AG15" s="42"/>
      <c r="AH15" s="42"/>
      <c r="AI15" s="42"/>
    </row>
    <row r="16" spans="1:35" ht="15">
      <c r="A16" s="47">
        <f t="shared" si="0"/>
        <v>1910</v>
      </c>
      <c r="B16" s="109">
        <f>DetailsWTIDSeries!AH47</f>
        <v>0.47103510638297869</v>
      </c>
      <c r="C16" s="48">
        <f>DetailsWTIDSeries!AI47</f>
        <v>0.21898033472803347</v>
      </c>
      <c r="D16" s="49">
        <f>DetailsWTIDSeries!AJ47</f>
        <v>0.1108</v>
      </c>
      <c r="E16" s="109">
        <f>DetailsWTIDSeries!R47</f>
        <v>0.43711499999999992</v>
      </c>
      <c r="F16" s="48">
        <f>DetailsWTIDSeries!S47</f>
        <v>0.1724</v>
      </c>
      <c r="G16" s="49">
        <f>DetailsWTIDSeries!T47</f>
        <v>7.8399999999999997E-2</v>
      </c>
      <c r="H16" s="48"/>
      <c r="I16" s="48"/>
      <c r="J16" s="48"/>
      <c r="K16" s="109">
        <f>DetailsWTIDSeries!AW47/100</f>
        <v>0.1888</v>
      </c>
      <c r="L16" s="49">
        <f>DetailsWTIDSeries!AX47/100</f>
        <v>7.7499999999999999E-2</v>
      </c>
      <c r="M16" s="42"/>
      <c r="N16" s="42"/>
      <c r="O16" s="42"/>
      <c r="P16" s="42"/>
      <c r="Q16" s="42"/>
      <c r="R16" s="42"/>
      <c r="S16" s="42"/>
      <c r="T16" s="42"/>
      <c r="U16" s="42"/>
      <c r="V16" s="42"/>
      <c r="W16" s="42"/>
      <c r="X16" s="42"/>
      <c r="Y16" s="42"/>
      <c r="Z16" s="42"/>
      <c r="AA16" s="42"/>
      <c r="AB16" s="42"/>
      <c r="AC16" s="42"/>
      <c r="AD16" s="42"/>
      <c r="AE16" s="42"/>
      <c r="AF16" s="42"/>
      <c r="AG16" s="42"/>
      <c r="AH16" s="42"/>
      <c r="AI16" s="42"/>
    </row>
    <row r="17" spans="1:35" ht="15">
      <c r="A17" s="47">
        <f t="shared" si="0"/>
        <v>1911</v>
      </c>
      <c r="B17" s="109">
        <f>DetailsWTIDSeries!AH48</f>
        <v>0.47159787234042555</v>
      </c>
      <c r="C17" s="48">
        <f>DetailsWTIDSeries!AI48</f>
        <v>0.21908033472803348</v>
      </c>
      <c r="D17" s="49">
        <f>DetailsWTIDSeries!AJ48</f>
        <v>0.11090000000000001</v>
      </c>
      <c r="E17" s="109">
        <f>DetailsWTIDSeries!R48</f>
        <v>0.43435499999999999</v>
      </c>
      <c r="F17" s="48">
        <f>DetailsWTIDSeries!S48</f>
        <v>0.17480000000000001</v>
      </c>
      <c r="G17" s="49">
        <f>DetailsWTIDSeries!T48</f>
        <v>7.9600000000000004E-2</v>
      </c>
      <c r="H17" s="48">
        <f>DetailsWTIDSeries!BE48/100</f>
        <v>0.439</v>
      </c>
      <c r="I17" s="48">
        <f>DetailsWTIDSeries!BG48/100</f>
        <v>0.19570000000000001</v>
      </c>
      <c r="J17" s="48">
        <f>DetailsWTIDSeries!BH48/100</f>
        <v>8.1099999999999992E-2</v>
      </c>
      <c r="K17" s="109">
        <f>DetailsWTIDSeries!AW48/100</f>
        <v>0.17989999999999998</v>
      </c>
      <c r="L17" s="49">
        <f>DetailsWTIDSeries!AX48/100</f>
        <v>7.5199999999999989E-2</v>
      </c>
      <c r="M17" s="42"/>
      <c r="N17" s="42"/>
      <c r="O17" s="42"/>
      <c r="P17" s="42"/>
      <c r="Q17" s="42"/>
      <c r="R17" s="42"/>
      <c r="S17" s="42"/>
      <c r="T17" s="42"/>
      <c r="U17" s="42"/>
      <c r="V17" s="42"/>
      <c r="W17" s="42"/>
      <c r="X17" s="42"/>
      <c r="Y17" s="42"/>
      <c r="Z17" s="42"/>
      <c r="AA17" s="42"/>
      <c r="AB17" s="42"/>
      <c r="AC17" s="42"/>
      <c r="AD17" s="42"/>
      <c r="AE17" s="42"/>
      <c r="AF17" s="42"/>
      <c r="AG17" s="42"/>
      <c r="AH17" s="42"/>
      <c r="AI17" s="42"/>
    </row>
    <row r="18" spans="1:35" ht="15">
      <c r="A18" s="47">
        <f t="shared" si="0"/>
        <v>1912</v>
      </c>
      <c r="B18" s="109">
        <f>DetailsWTIDSeries!AH49</f>
        <v>0.47159787234042555</v>
      </c>
      <c r="C18" s="48">
        <f>DetailsWTIDSeries!AI49</f>
        <v>0.21908033472803348</v>
      </c>
      <c r="D18" s="49">
        <f>DetailsWTIDSeries!AJ49</f>
        <v>0.11090000000000001</v>
      </c>
      <c r="E18" s="109">
        <f>DetailsWTIDSeries!R49</f>
        <v>0.43389499999999992</v>
      </c>
      <c r="F18" s="48">
        <f>DetailsWTIDSeries!S49</f>
        <v>0.17519999999999999</v>
      </c>
      <c r="G18" s="49">
        <f>DetailsWTIDSeries!T49</f>
        <v>8.0100000000000005E-2</v>
      </c>
      <c r="H18" s="48">
        <f>DetailsWTIDSeries!BE49/100</f>
        <v>0.45590000000000003</v>
      </c>
      <c r="I18" s="48">
        <f>DetailsWTIDSeries!BG49/100</f>
        <v>0.20920000000000002</v>
      </c>
      <c r="J18" s="48">
        <f>DetailsWTIDSeries!BH49/100</f>
        <v>8.9900000000000008E-2</v>
      </c>
      <c r="K18" s="109">
        <f>DetailsWTIDSeries!AW49/100</f>
        <v>0.17910000000000001</v>
      </c>
      <c r="L18" s="49">
        <f>DetailsWTIDSeries!AX49/100</f>
        <v>7.6100000000000001E-2</v>
      </c>
      <c r="M18" s="42"/>
      <c r="N18" s="42"/>
      <c r="O18" s="42"/>
      <c r="P18" s="42"/>
      <c r="Q18" s="42"/>
      <c r="R18" s="42"/>
      <c r="S18" s="42"/>
      <c r="T18" s="42"/>
      <c r="U18" s="42"/>
      <c r="V18" s="42"/>
      <c r="W18" s="42"/>
      <c r="X18" s="42"/>
      <c r="Y18" s="42"/>
      <c r="Z18" s="42"/>
      <c r="AA18" s="42"/>
      <c r="AB18" s="42"/>
      <c r="AC18" s="42"/>
      <c r="AD18" s="42"/>
      <c r="AE18" s="42"/>
      <c r="AF18" s="42"/>
      <c r="AG18" s="42"/>
      <c r="AH18" s="42"/>
      <c r="AI18" s="42"/>
    </row>
    <row r="19" spans="1:35" ht="15">
      <c r="A19" s="47">
        <f t="shared" si="0"/>
        <v>1913</v>
      </c>
      <c r="B19" s="109">
        <f>DetailsWTIDSeries!AH50</f>
        <v>0.48003936170212763</v>
      </c>
      <c r="C19" s="48">
        <f>DetailsWTIDSeries!AI50</f>
        <v>0.22058033472803346</v>
      </c>
      <c r="D19" s="49">
        <f>DetailsWTIDSeries!AJ50</f>
        <v>0.1124</v>
      </c>
      <c r="E19" s="109">
        <f>DetailsWTIDSeries!R50</f>
        <v>0.44298000000000004</v>
      </c>
      <c r="F19" s="48">
        <f>DetailsWTIDSeries!S50</f>
        <v>0.1777</v>
      </c>
      <c r="G19" s="49">
        <f>DetailsWTIDSeries!T50</f>
        <v>8.1099999999999992E-2</v>
      </c>
      <c r="H19" s="48"/>
      <c r="I19" s="48"/>
      <c r="J19" s="48"/>
      <c r="K19" s="109">
        <f>DetailsWTIDSeries!AW50/100</f>
        <v>0.17449999999999999</v>
      </c>
      <c r="L19" s="49">
        <f>DetailsWTIDSeries!AX50/100</f>
        <v>7.3800000000000004E-2</v>
      </c>
      <c r="M19" s="42"/>
      <c r="N19" s="42"/>
      <c r="O19" s="42"/>
      <c r="P19" s="42"/>
      <c r="Q19" s="42"/>
      <c r="R19" s="42"/>
      <c r="S19" s="42"/>
      <c r="T19" s="42"/>
      <c r="U19" s="42"/>
      <c r="V19" s="42"/>
      <c r="W19" s="42"/>
      <c r="X19" s="42"/>
      <c r="Y19" s="42"/>
      <c r="Z19" s="42"/>
      <c r="AA19" s="42"/>
      <c r="AB19" s="42"/>
      <c r="AC19" s="42"/>
      <c r="AD19" s="42"/>
      <c r="AE19" s="42"/>
      <c r="AF19" s="42"/>
      <c r="AG19" s="42"/>
      <c r="AH19" s="42"/>
      <c r="AI19" s="42"/>
    </row>
    <row r="20" spans="1:35" ht="15">
      <c r="A20" s="47">
        <f t="shared" si="0"/>
        <v>1914</v>
      </c>
      <c r="B20" s="109">
        <f>DetailsWTIDSeries!AH51</f>
        <v>0.45640319148936165</v>
      </c>
      <c r="C20" s="48">
        <f>DetailsWTIDSeries!AI51</f>
        <v>0.21479246861924683</v>
      </c>
      <c r="D20" s="49">
        <f>DetailsWTIDSeries!AJ51</f>
        <v>0.10710000000000001</v>
      </c>
      <c r="E20" s="109">
        <f>DetailsWTIDSeries!R51</f>
        <v>0.43814999999999998</v>
      </c>
      <c r="F20" s="48">
        <f>DetailsWTIDSeries!S51</f>
        <v>0.17780000000000001</v>
      </c>
      <c r="G20" s="49">
        <f>DetailsWTIDSeries!T51</f>
        <v>8.1600000000000006E-2</v>
      </c>
      <c r="H20" s="48"/>
      <c r="I20" s="48"/>
      <c r="J20" s="48"/>
      <c r="K20" s="109">
        <f>DetailsWTIDSeries!AW51/100</f>
        <v>0.1855</v>
      </c>
      <c r="L20" s="49">
        <f>DetailsWTIDSeries!AX51/100</f>
        <v>7.980000000000001E-2</v>
      </c>
      <c r="M20" s="42"/>
      <c r="N20" s="42"/>
      <c r="O20" s="42"/>
      <c r="P20" s="42"/>
      <c r="Q20" s="42"/>
      <c r="R20" s="42"/>
      <c r="S20" s="42"/>
      <c r="T20" s="42"/>
      <c r="U20" s="42"/>
      <c r="V20" s="42"/>
      <c r="W20" s="42"/>
      <c r="X20" s="42"/>
      <c r="Y20" s="42"/>
      <c r="Z20" s="42"/>
      <c r="AA20" s="42"/>
      <c r="AB20" s="42"/>
      <c r="AC20" s="42"/>
      <c r="AD20" s="42"/>
      <c r="AE20" s="42"/>
      <c r="AF20" s="42"/>
      <c r="AG20" s="42"/>
      <c r="AH20" s="42"/>
      <c r="AI20" s="42"/>
    </row>
    <row r="21" spans="1:35" ht="15">
      <c r="A21" s="47">
        <f t="shared" si="0"/>
        <v>1915</v>
      </c>
      <c r="B21" s="109">
        <f>DetailsWTIDSeries!AH52</f>
        <v>0.45977978723404256</v>
      </c>
      <c r="C21" s="48">
        <f>DetailsWTIDSeries!AI52</f>
        <v>0.21544769874476985</v>
      </c>
      <c r="D21" s="49">
        <f>DetailsWTIDSeries!AJ52</f>
        <v>0.10769999999999999</v>
      </c>
      <c r="E21" s="109">
        <f>DetailsWTIDSeries!R52</f>
        <v>0.45206499999999999</v>
      </c>
      <c r="F21" s="48">
        <f>DetailsWTIDSeries!S52</f>
        <v>0.1953</v>
      </c>
      <c r="G21" s="49">
        <f>DetailsWTIDSeries!T52</f>
        <v>9.1799999999999993E-2</v>
      </c>
      <c r="H21" s="48"/>
      <c r="I21" s="48"/>
      <c r="J21" s="48"/>
      <c r="K21" s="109">
        <f>DetailsWTIDSeries!AW52/100</f>
        <v>0.19600000000000001</v>
      </c>
      <c r="L21" s="49">
        <f>DetailsWTIDSeries!AX52/100</f>
        <v>9.0899999999999995E-2</v>
      </c>
      <c r="M21" s="42"/>
      <c r="N21" s="42"/>
      <c r="O21" s="42"/>
      <c r="P21" s="42"/>
      <c r="Q21" s="42"/>
      <c r="R21" s="42"/>
      <c r="S21" s="42"/>
      <c r="T21" s="42"/>
      <c r="U21" s="42"/>
      <c r="V21" s="42"/>
      <c r="W21" s="42"/>
      <c r="X21" s="42"/>
      <c r="Y21" s="42"/>
      <c r="Z21" s="42"/>
      <c r="AA21" s="42"/>
      <c r="AB21" s="42"/>
      <c r="AC21" s="42"/>
      <c r="AD21" s="42"/>
      <c r="AE21" s="42"/>
      <c r="AF21" s="42"/>
      <c r="AG21" s="42"/>
      <c r="AH21" s="42"/>
      <c r="AI21" s="42"/>
    </row>
    <row r="22" spans="1:35" ht="15">
      <c r="A22" s="47">
        <f t="shared" si="0"/>
        <v>1916</v>
      </c>
      <c r="B22" s="109">
        <f>DetailsWTIDSeries!AH53</f>
        <v>0.44852446808510638</v>
      </c>
      <c r="C22" s="48">
        <f>DetailsWTIDSeries!AI53</f>
        <v>0.2121715481171548</v>
      </c>
      <c r="D22" s="49">
        <f>DetailsWTIDSeries!AJ53</f>
        <v>0.1047</v>
      </c>
      <c r="E22" s="109">
        <f>DetailsWTIDSeries!R53</f>
        <v>0.46862499999999996</v>
      </c>
      <c r="F22" s="48">
        <f>DetailsWTIDSeries!S53</f>
        <v>0.2132</v>
      </c>
      <c r="G22" s="49">
        <f>DetailsWTIDSeries!T53</f>
        <v>0.10310000000000001</v>
      </c>
      <c r="H22" s="48">
        <f>DetailsWTIDSeries!BE53/100-0.02</f>
        <v>0.50969999999999993</v>
      </c>
      <c r="I22" s="48">
        <f>DetailsWTIDSeries!BG53/100-0.045</f>
        <v>0.2354</v>
      </c>
      <c r="J22" s="48">
        <f>DetailsWTIDSeries!BH53/100-0.03</f>
        <v>0.10699999999999998</v>
      </c>
      <c r="K22" s="109">
        <f>DetailsWTIDSeries!AW53/100</f>
        <v>0.19519999999999998</v>
      </c>
      <c r="L22" s="49">
        <f>DetailsWTIDSeries!AX53/100</f>
        <v>9.7200000000000009E-2</v>
      </c>
      <c r="M22" s="42"/>
      <c r="N22" s="42"/>
      <c r="O22" s="42"/>
      <c r="P22" s="42"/>
      <c r="Q22" s="42"/>
      <c r="R22" s="42"/>
      <c r="S22" s="42"/>
      <c r="T22" s="42"/>
      <c r="U22" s="42"/>
      <c r="V22" s="42"/>
      <c r="W22" s="42"/>
      <c r="X22" s="42"/>
      <c r="Y22" s="42"/>
      <c r="Z22" s="42"/>
      <c r="AA22" s="42"/>
      <c r="AB22" s="42"/>
      <c r="AC22" s="42"/>
      <c r="AD22" s="42"/>
      <c r="AE22" s="42"/>
      <c r="AF22" s="42"/>
      <c r="AG22" s="42"/>
      <c r="AH22" s="42"/>
      <c r="AI22" s="42"/>
    </row>
    <row r="23" spans="1:35" ht="15">
      <c r="A23" s="47">
        <f t="shared" si="0"/>
        <v>1917</v>
      </c>
      <c r="B23" s="109">
        <f>DetailsWTIDSeries!AH54</f>
        <v>0.3973127659574468</v>
      </c>
      <c r="C23" s="48">
        <f>DetailsWTIDSeries!AI54</f>
        <v>0.19895774058577403</v>
      </c>
      <c r="D23" s="49">
        <f>DetailsWTIDSeries!AJ54</f>
        <v>9.2600000000000002E-2</v>
      </c>
      <c r="E23" s="109">
        <f>DetailsWTIDSeries!R54</f>
        <v>0.48276999999999992</v>
      </c>
      <c r="F23" s="48">
        <f>DetailsWTIDSeries!S54</f>
        <v>0.22420000000000001</v>
      </c>
      <c r="G23" s="49">
        <f>DetailsWTIDSeries!T54</f>
        <v>0.1104</v>
      </c>
      <c r="H23" s="48"/>
      <c r="I23" s="48"/>
      <c r="J23" s="48"/>
      <c r="K23" s="109">
        <f>DetailsWTIDSeries!AW54/100</f>
        <v>0.18679999999999999</v>
      </c>
      <c r="L23" s="49">
        <f>DetailsWTIDSeries!AX54/100</f>
        <v>9.5199999999999993E-2</v>
      </c>
      <c r="M23" s="42"/>
      <c r="N23" s="42"/>
      <c r="O23" s="42"/>
      <c r="P23" s="42"/>
      <c r="Q23" s="42"/>
      <c r="R23" s="42"/>
      <c r="S23" s="42"/>
      <c r="T23" s="42"/>
      <c r="U23" s="42"/>
      <c r="V23" s="42"/>
      <c r="W23" s="42"/>
      <c r="X23" s="42"/>
      <c r="Y23" s="42"/>
      <c r="Z23" s="42"/>
      <c r="AA23" s="42"/>
      <c r="AB23" s="42"/>
      <c r="AC23" s="42"/>
      <c r="AD23" s="42"/>
      <c r="AE23" s="42"/>
      <c r="AF23" s="42"/>
      <c r="AG23" s="42"/>
      <c r="AH23" s="42"/>
      <c r="AI23" s="42"/>
    </row>
    <row r="24" spans="1:35" ht="15">
      <c r="A24" s="47">
        <f t="shared" si="0"/>
        <v>1918</v>
      </c>
      <c r="B24" s="109">
        <f>DetailsWTIDSeries!AH55</f>
        <v>0.37030000000000002</v>
      </c>
      <c r="C24" s="48">
        <f>DetailsWTIDSeries!AI55</f>
        <v>0.19239999999999999</v>
      </c>
      <c r="D24" s="49">
        <f>DetailsWTIDSeries!AJ55</f>
        <v>8.6800000000000002E-2</v>
      </c>
      <c r="E24" s="109">
        <f>DetailsWTIDSeries!R55</f>
        <v>0.47747999999999996</v>
      </c>
      <c r="F24" s="48">
        <f>DetailsWTIDSeries!S55</f>
        <v>0.222</v>
      </c>
      <c r="G24" s="49">
        <f>DetailsWTIDSeries!T55</f>
        <v>0.10929999999999999</v>
      </c>
      <c r="H24" s="48"/>
      <c r="I24" s="48"/>
      <c r="J24" s="48"/>
      <c r="K24" s="109">
        <f>DetailsWTIDSeries!AW55/100</f>
        <v>0.16620000000000001</v>
      </c>
      <c r="L24" s="49">
        <f>DetailsWTIDSeries!AX55/100</f>
        <v>8.3000000000000004E-2</v>
      </c>
      <c r="M24" s="42"/>
      <c r="N24" s="42"/>
      <c r="O24" s="42"/>
      <c r="P24" s="42"/>
      <c r="Q24" s="42"/>
      <c r="R24" s="42"/>
      <c r="S24" s="42"/>
      <c r="T24" s="42"/>
      <c r="U24" s="42"/>
      <c r="V24" s="42"/>
      <c r="W24" s="42"/>
      <c r="X24" s="42"/>
      <c r="Y24" s="42"/>
      <c r="Z24" s="42"/>
      <c r="AA24" s="42"/>
      <c r="AB24" s="42"/>
      <c r="AC24" s="42"/>
      <c r="AD24" s="42"/>
      <c r="AE24" s="42"/>
      <c r="AF24" s="42"/>
      <c r="AG24" s="42"/>
      <c r="AH24" s="42"/>
      <c r="AI24" s="42"/>
    </row>
    <row r="25" spans="1:35" ht="15">
      <c r="A25" s="47">
        <f t="shared" si="0"/>
        <v>1919</v>
      </c>
      <c r="B25" s="109">
        <f>DetailsWTIDSeries!AH56</f>
        <v>0.38729999999999998</v>
      </c>
      <c r="C25" s="48">
        <f>DetailsWTIDSeries!AI56</f>
        <v>0.19589999999999999</v>
      </c>
      <c r="D25" s="49">
        <f>DetailsWTIDSeries!AJ56</f>
        <v>8.9800000000000005E-2</v>
      </c>
      <c r="E25" s="109">
        <f>DetailsWTIDSeries!R56</f>
        <v>0.43607999999999997</v>
      </c>
      <c r="F25" s="48">
        <f>DetailsWTIDSeries!S56</f>
        <v>0.19469999999999998</v>
      </c>
      <c r="G25" s="49">
        <f>DetailsWTIDSeries!T56</f>
        <v>9.1799999999999993E-2</v>
      </c>
      <c r="H25" s="48">
        <f>DetailsWTIDSeries!BE56/100</f>
        <v>0.41909999999999997</v>
      </c>
      <c r="I25" s="48">
        <f>DetailsWTIDSeries!BG56/100</f>
        <v>0.16329999999999997</v>
      </c>
      <c r="J25" s="48">
        <f>DetailsWTIDSeries!BH56/100</f>
        <v>7.3300000000000004E-2</v>
      </c>
      <c r="K25" s="109">
        <f>DetailsWTIDSeries!AW56/100</f>
        <v>0.1525</v>
      </c>
      <c r="L25" s="49">
        <f>DetailsWTIDSeries!AX56/100</f>
        <v>7.3700000000000002E-2</v>
      </c>
      <c r="M25" s="42"/>
      <c r="N25" s="42"/>
      <c r="O25" s="42"/>
      <c r="P25" s="42"/>
      <c r="Q25" s="42"/>
      <c r="R25" s="42"/>
      <c r="S25" s="42"/>
      <c r="T25" s="42"/>
      <c r="U25" s="42"/>
      <c r="V25" s="42"/>
      <c r="W25" s="42"/>
      <c r="X25" s="42"/>
      <c r="Y25" s="42"/>
      <c r="Z25" s="42"/>
      <c r="AA25" s="42"/>
      <c r="AB25" s="42"/>
      <c r="AC25" s="42"/>
      <c r="AD25" s="42"/>
      <c r="AE25" s="42"/>
      <c r="AF25" s="42"/>
      <c r="AG25" s="42"/>
      <c r="AH25" s="42"/>
      <c r="AI25" s="42"/>
    </row>
    <row r="26" spans="1:35" ht="15">
      <c r="A26" s="47">
        <f t="shared" si="0"/>
        <v>1920</v>
      </c>
      <c r="B26" s="109">
        <f>DetailsWTIDSeries!AH57</f>
        <v>0.40755000000000002</v>
      </c>
      <c r="C26" s="48">
        <f>DetailsWTIDSeries!AI57</f>
        <v>0.18552552301255229</v>
      </c>
      <c r="D26" s="49">
        <f>DetailsWTIDSeries!AJ57</f>
        <v>8.0299999999999996E-2</v>
      </c>
      <c r="E26" s="109"/>
      <c r="F26" s="48"/>
      <c r="G26" s="49"/>
      <c r="H26" s="48">
        <f>DetailsWTIDSeries!BE57/100</f>
        <v>0.35830000000000001</v>
      </c>
      <c r="I26" s="48">
        <f>DetailsWTIDSeries!BG57/100</f>
        <v>0.1348</v>
      </c>
      <c r="J26" s="48">
        <f>DetailsWTIDSeries!BH57/100</f>
        <v>5.2300000000000006E-2</v>
      </c>
      <c r="K26" s="109">
        <f>DetailsWTIDSeries!AW57/100</f>
        <v>0.1709</v>
      </c>
      <c r="L26" s="49">
        <f>DetailsWTIDSeries!AX57/100</f>
        <v>7.9000000000000001E-2</v>
      </c>
      <c r="M26" s="42"/>
      <c r="N26" s="42"/>
      <c r="O26" s="42"/>
      <c r="P26" s="42"/>
      <c r="Q26" s="42"/>
      <c r="R26" s="42"/>
      <c r="S26" s="42"/>
      <c r="T26" s="42"/>
      <c r="U26" s="42"/>
      <c r="V26" s="42"/>
      <c r="W26" s="42"/>
      <c r="X26" s="42"/>
      <c r="Y26" s="42"/>
      <c r="Z26" s="42"/>
      <c r="AA26" s="42"/>
      <c r="AB26" s="42"/>
      <c r="AC26" s="42"/>
      <c r="AD26" s="42"/>
      <c r="AE26" s="42"/>
      <c r="AF26" s="42"/>
      <c r="AG26" s="42"/>
      <c r="AH26" s="42"/>
      <c r="AI26" s="42"/>
    </row>
    <row r="27" spans="1:35" ht="15">
      <c r="A27" s="47">
        <f t="shared" si="0"/>
        <v>1921</v>
      </c>
      <c r="B27" s="109">
        <f>DetailsWTIDSeries!AH58</f>
        <v>0.40805000000000002</v>
      </c>
      <c r="C27" s="48">
        <f>DetailsWTIDSeries!AI58</f>
        <v>0.18607154811715482</v>
      </c>
      <c r="D27" s="49">
        <f>DetailsWTIDSeries!AJ58</f>
        <v>8.0799999999999997E-2</v>
      </c>
      <c r="E27" s="109"/>
      <c r="F27" s="48"/>
      <c r="G27" s="49"/>
      <c r="H27" s="48"/>
      <c r="I27" s="48"/>
      <c r="J27" s="48"/>
      <c r="K27" s="109">
        <f>DetailsWTIDSeries!AW58/100</f>
        <v>0.18479999999999999</v>
      </c>
      <c r="L27" s="49">
        <f>DetailsWTIDSeries!AX58/100</f>
        <v>8.1000000000000003E-2</v>
      </c>
      <c r="M27" s="42"/>
      <c r="N27" s="42"/>
      <c r="O27" s="42"/>
      <c r="P27" s="42"/>
      <c r="Q27" s="42"/>
      <c r="R27" s="42"/>
      <c r="S27" s="42"/>
      <c r="T27" s="42"/>
      <c r="U27" s="42"/>
      <c r="V27" s="42"/>
      <c r="W27" s="42"/>
      <c r="X27" s="42"/>
      <c r="Y27" s="42"/>
      <c r="Z27" s="42"/>
      <c r="AA27" s="42"/>
      <c r="AB27" s="42"/>
      <c r="AC27" s="42"/>
      <c r="AD27" s="42"/>
      <c r="AE27" s="42"/>
      <c r="AF27" s="42"/>
      <c r="AG27" s="42"/>
      <c r="AH27" s="42"/>
      <c r="AI27" s="42"/>
    </row>
    <row r="28" spans="1:35" ht="15">
      <c r="A28" s="47">
        <f t="shared" si="0"/>
        <v>1922</v>
      </c>
      <c r="B28" s="109">
        <f>DetailsWTIDSeries!AH59</f>
        <v>0.41795000000000004</v>
      </c>
      <c r="C28" s="48">
        <f>DetailsWTIDSeries!AI59</f>
        <v>0.1968828451882845</v>
      </c>
      <c r="D28" s="49">
        <f>DetailsWTIDSeries!AJ59</f>
        <v>9.0700000000000003E-2</v>
      </c>
      <c r="E28" s="109"/>
      <c r="F28" s="48"/>
      <c r="G28" s="49"/>
      <c r="H28" s="48"/>
      <c r="I28" s="48"/>
      <c r="J28" s="48"/>
      <c r="K28" s="109">
        <f>DetailsWTIDSeries!AW59/100</f>
        <v>0.19550000000000001</v>
      </c>
      <c r="L28" s="49">
        <f>DetailsWTIDSeries!AX59/100</f>
        <v>8.6300000000000002E-2</v>
      </c>
      <c r="M28" s="42"/>
      <c r="N28" s="42"/>
      <c r="O28" s="42"/>
      <c r="P28" s="42"/>
      <c r="Q28" s="42"/>
      <c r="R28" s="42"/>
      <c r="S28" s="42"/>
      <c r="T28" s="42"/>
      <c r="U28" s="42"/>
      <c r="V28" s="42"/>
      <c r="W28" s="42"/>
      <c r="X28" s="42"/>
      <c r="Y28" s="42"/>
      <c r="Z28" s="42"/>
      <c r="AA28" s="42"/>
      <c r="AB28" s="42"/>
      <c r="AC28" s="42"/>
      <c r="AD28" s="42"/>
      <c r="AE28" s="42"/>
      <c r="AF28" s="42"/>
      <c r="AG28" s="42"/>
      <c r="AH28" s="42"/>
      <c r="AI28" s="42"/>
    </row>
    <row r="29" spans="1:35" ht="15">
      <c r="A29" s="47">
        <f t="shared" si="0"/>
        <v>1923</v>
      </c>
      <c r="B29" s="109">
        <f>DetailsWTIDSeries!AH60</f>
        <v>0.42015000000000002</v>
      </c>
      <c r="C29" s="48">
        <f>DetailsWTIDSeries!AI60</f>
        <v>0.19928535564853553</v>
      </c>
      <c r="D29" s="49">
        <f>DetailsWTIDSeries!AJ60</f>
        <v>9.2899999999999996E-2</v>
      </c>
      <c r="E29" s="109"/>
      <c r="F29" s="48"/>
      <c r="G29" s="49"/>
      <c r="H29" s="48"/>
      <c r="I29" s="48"/>
      <c r="J29" s="48"/>
      <c r="K29" s="109">
        <f>DetailsWTIDSeries!AW60/100</f>
        <v>0.19719999999999999</v>
      </c>
      <c r="L29" s="49">
        <f>DetailsWTIDSeries!AX60/100</f>
        <v>8.5999999999999993E-2</v>
      </c>
      <c r="M29" s="42"/>
      <c r="N29" s="42"/>
      <c r="O29" s="42"/>
      <c r="P29" s="42"/>
      <c r="Q29" s="42"/>
      <c r="R29" s="42"/>
      <c r="S29" s="42"/>
      <c r="T29" s="42"/>
      <c r="U29" s="42"/>
      <c r="V29" s="42"/>
      <c r="W29" s="42"/>
      <c r="X29" s="42"/>
      <c r="Y29" s="42"/>
      <c r="Z29" s="42"/>
      <c r="AA29" s="42"/>
      <c r="AB29" s="42"/>
      <c r="AC29" s="42"/>
      <c r="AD29" s="42"/>
      <c r="AE29" s="42"/>
      <c r="AF29" s="42"/>
      <c r="AG29" s="42"/>
      <c r="AH29" s="42"/>
      <c r="AI29" s="42"/>
    </row>
    <row r="30" spans="1:35" ht="15">
      <c r="A30" s="47">
        <f t="shared" si="0"/>
        <v>1924</v>
      </c>
      <c r="B30" s="109">
        <f>DetailsWTIDSeries!AH61</f>
        <v>0.41775000000000007</v>
      </c>
      <c r="C30" s="48">
        <f>DetailsWTIDSeries!AI61</f>
        <v>0.19666443514644349</v>
      </c>
      <c r="D30" s="49">
        <f>DetailsWTIDSeries!AJ61</f>
        <v>9.0500000000000011E-2</v>
      </c>
      <c r="E30" s="109"/>
      <c r="F30" s="48"/>
      <c r="G30" s="49"/>
      <c r="H30" s="48"/>
      <c r="I30" s="48"/>
      <c r="J30" s="48"/>
      <c r="K30" s="109">
        <f>DetailsWTIDSeries!AW61/100</f>
        <v>0.19719999999999999</v>
      </c>
      <c r="L30" s="49">
        <f>DetailsWTIDSeries!AX61/100</f>
        <v>8.6199999999999999E-2</v>
      </c>
      <c r="M30" s="42"/>
      <c r="N30" s="42"/>
      <c r="O30" s="42"/>
      <c r="P30" s="42"/>
      <c r="Q30" s="42"/>
      <c r="R30" s="42"/>
      <c r="S30" s="42"/>
      <c r="T30" s="42"/>
      <c r="U30" s="42"/>
      <c r="V30" s="42"/>
      <c r="W30" s="42"/>
      <c r="X30" s="42"/>
      <c r="Y30" s="42"/>
      <c r="Z30" s="42"/>
      <c r="AA30" s="42"/>
      <c r="AB30" s="42"/>
      <c r="AC30" s="42"/>
      <c r="AD30" s="42"/>
      <c r="AE30" s="42"/>
      <c r="AF30" s="42"/>
      <c r="AG30" s="42"/>
      <c r="AH30" s="42"/>
      <c r="AI30" s="42"/>
    </row>
    <row r="31" spans="1:35" ht="15">
      <c r="A31" s="47">
        <f t="shared" si="0"/>
        <v>1925</v>
      </c>
      <c r="B31" s="109">
        <f>DetailsWTIDSeries!AH62</f>
        <v>0.41515000000000002</v>
      </c>
      <c r="C31" s="48">
        <f>DetailsWTIDSeries!AI62</f>
        <v>0.19382510460251043</v>
      </c>
      <c r="D31" s="49">
        <f>DetailsWTIDSeries!AJ62</f>
        <v>8.7899999999999992E-2</v>
      </c>
      <c r="E31" s="109">
        <f>DetailsWTIDSeries!R62</f>
        <v>0.38731000000000004</v>
      </c>
      <c r="F31" s="48">
        <f>DetailsWTIDSeries!S62</f>
        <v>0.113</v>
      </c>
      <c r="G31" s="49">
        <f>DetailsWTIDSeries!T62</f>
        <v>3.9E-2</v>
      </c>
      <c r="H31" s="48"/>
      <c r="I31" s="48"/>
      <c r="J31" s="48"/>
      <c r="K31" s="109">
        <f>DetailsWTIDSeries!AW62/100</f>
        <v>0.1832</v>
      </c>
      <c r="L31" s="49">
        <f>DetailsWTIDSeries!AX62/100</f>
        <v>7.9600000000000004E-2</v>
      </c>
      <c r="M31" s="42"/>
      <c r="N31" s="42"/>
      <c r="O31" s="42"/>
      <c r="P31" s="42"/>
      <c r="Q31" s="42"/>
      <c r="R31" s="42"/>
      <c r="S31" s="42"/>
      <c r="T31" s="42"/>
      <c r="U31" s="42"/>
      <c r="V31" s="42"/>
      <c r="W31" s="42"/>
      <c r="X31" s="42"/>
      <c r="Y31" s="42"/>
      <c r="Z31" s="42"/>
      <c r="AA31" s="42"/>
      <c r="AB31" s="42"/>
      <c r="AC31" s="42"/>
      <c r="AD31" s="42"/>
      <c r="AE31" s="42"/>
      <c r="AF31" s="42"/>
      <c r="AG31" s="42"/>
      <c r="AH31" s="42"/>
      <c r="AI31" s="42"/>
    </row>
    <row r="32" spans="1:35" ht="15">
      <c r="A32" s="47">
        <f t="shared" si="0"/>
        <v>1926</v>
      </c>
      <c r="B32" s="109">
        <f>DetailsWTIDSeries!AH63</f>
        <v>0.41395000000000004</v>
      </c>
      <c r="C32" s="48">
        <f>DetailsWTIDSeries!AI63</f>
        <v>0.19251464435146443</v>
      </c>
      <c r="D32" s="49">
        <f>DetailsWTIDSeries!AJ63</f>
        <v>8.6699999999999999E-2</v>
      </c>
      <c r="E32" s="109">
        <f>DetailsWTIDSeries!R63</f>
        <v>0.38731000000000004</v>
      </c>
      <c r="F32" s="48">
        <f>DetailsWTIDSeries!S63</f>
        <v>0.113</v>
      </c>
      <c r="G32" s="49">
        <f>DetailsWTIDSeries!T63</f>
        <v>0.04</v>
      </c>
      <c r="H32" s="48"/>
      <c r="I32" s="48"/>
      <c r="J32" s="48"/>
      <c r="K32" s="109">
        <f>DetailsWTIDSeries!AW63/100</f>
        <v>0.1855</v>
      </c>
      <c r="L32" s="49">
        <f>DetailsWTIDSeries!AX63/100</f>
        <v>8.2899999999999988E-2</v>
      </c>
      <c r="M32" s="42"/>
      <c r="N32" s="42"/>
      <c r="O32" s="42"/>
      <c r="P32" s="42"/>
      <c r="Q32" s="42"/>
      <c r="R32" s="42"/>
      <c r="S32" s="42"/>
      <c r="T32" s="42"/>
      <c r="U32" s="42"/>
      <c r="V32" s="42"/>
      <c r="W32" s="42"/>
      <c r="X32" s="42"/>
      <c r="Y32" s="42"/>
      <c r="Z32" s="42"/>
      <c r="AA32" s="42"/>
      <c r="AB32" s="42"/>
      <c r="AC32" s="42"/>
      <c r="AD32" s="42"/>
      <c r="AE32" s="42"/>
      <c r="AF32" s="42"/>
      <c r="AG32" s="42"/>
      <c r="AH32" s="42"/>
      <c r="AI32" s="42"/>
    </row>
    <row r="33" spans="1:35" ht="15">
      <c r="A33" s="47">
        <f t="shared" si="0"/>
        <v>1927</v>
      </c>
      <c r="B33" s="109">
        <f>DetailsWTIDSeries!AH64</f>
        <v>0.41215000000000002</v>
      </c>
      <c r="C33" s="48">
        <f>DetailsWTIDSeries!AI64</f>
        <v>0.19054895397489538</v>
      </c>
      <c r="D33" s="49">
        <f>DetailsWTIDSeries!AJ64</f>
        <v>8.4900000000000003E-2</v>
      </c>
      <c r="E33" s="109">
        <f>DetailsWTIDSeries!R64</f>
        <v>0.38951000000000002</v>
      </c>
      <c r="F33" s="48">
        <f>DetailsWTIDSeries!S64</f>
        <v>0.115</v>
      </c>
      <c r="G33" s="49">
        <f>DetailsWTIDSeries!T64</f>
        <v>4.0999999999999995E-2</v>
      </c>
      <c r="H33" s="48"/>
      <c r="I33" s="48"/>
      <c r="J33" s="48"/>
      <c r="K33" s="109">
        <f>DetailsWTIDSeries!AW64/100</f>
        <v>0.1789</v>
      </c>
      <c r="L33" s="49">
        <f>DetailsWTIDSeries!AX64/100</f>
        <v>7.9600000000000004E-2</v>
      </c>
      <c r="M33" s="42"/>
      <c r="N33" s="42"/>
      <c r="O33" s="42"/>
      <c r="P33" s="42"/>
      <c r="Q33" s="42"/>
      <c r="R33" s="42"/>
      <c r="S33" s="42"/>
      <c r="T33" s="42"/>
      <c r="U33" s="42"/>
      <c r="V33" s="42"/>
      <c r="W33" s="42"/>
      <c r="X33" s="42"/>
      <c r="Y33" s="42"/>
      <c r="Z33" s="42"/>
      <c r="AA33" s="42"/>
      <c r="AB33" s="42"/>
      <c r="AC33" s="42"/>
      <c r="AD33" s="42"/>
      <c r="AE33" s="42"/>
      <c r="AF33" s="42"/>
      <c r="AG33" s="42"/>
      <c r="AH33" s="42"/>
      <c r="AI33" s="42"/>
    </row>
    <row r="34" spans="1:35" ht="15">
      <c r="A34" s="47">
        <f t="shared" si="0"/>
        <v>1928</v>
      </c>
      <c r="B34" s="109">
        <f>DetailsWTIDSeries!AH65</f>
        <v>0.41265000000000002</v>
      </c>
      <c r="C34" s="48">
        <f>DetailsWTIDSeries!AI65</f>
        <v>0.19109497907949788</v>
      </c>
      <c r="D34" s="49">
        <f>DetailsWTIDSeries!AJ65</f>
        <v>8.539999999999999E-2</v>
      </c>
      <c r="E34" s="109">
        <f>DetailsWTIDSeries!R65</f>
        <v>0.38621000000000005</v>
      </c>
      <c r="F34" s="48">
        <f>DetailsWTIDSeries!S65</f>
        <v>0.11199999999999999</v>
      </c>
      <c r="G34" s="49">
        <f>DetailsWTIDSeries!T65</f>
        <v>0.04</v>
      </c>
      <c r="H34" s="48"/>
      <c r="I34" s="48"/>
      <c r="J34" s="48"/>
      <c r="K34" s="109">
        <f>DetailsWTIDSeries!AW65/100</f>
        <v>0.18510000000000001</v>
      </c>
      <c r="L34" s="49">
        <f>DetailsWTIDSeries!AX65/100</f>
        <v>8.2799999999999999E-2</v>
      </c>
      <c r="M34" s="42"/>
      <c r="N34" s="42"/>
      <c r="O34" s="42"/>
      <c r="P34" s="42"/>
      <c r="Q34" s="42"/>
      <c r="R34" s="42"/>
      <c r="S34" s="42"/>
      <c r="T34" s="42"/>
      <c r="U34" s="42"/>
      <c r="V34" s="42"/>
      <c r="W34" s="42"/>
      <c r="X34" s="42"/>
      <c r="Y34" s="42"/>
      <c r="Z34" s="42"/>
      <c r="AA34" s="42"/>
      <c r="AB34" s="42"/>
      <c r="AC34" s="42"/>
      <c r="AD34" s="42"/>
      <c r="AE34" s="42"/>
      <c r="AF34" s="42"/>
      <c r="AG34" s="42"/>
      <c r="AH34" s="42"/>
      <c r="AI34" s="42"/>
    </row>
    <row r="35" spans="1:35" ht="15">
      <c r="A35" s="47">
        <f t="shared" si="0"/>
        <v>1929</v>
      </c>
      <c r="B35" s="109">
        <f>DetailsWTIDSeries!AH66</f>
        <v>0.41054999999999997</v>
      </c>
      <c r="C35" s="48">
        <f>DetailsWTIDSeries!AI66</f>
        <v>0.18880167364016737</v>
      </c>
      <c r="D35" s="49">
        <f>DetailsWTIDSeries!AJ66</f>
        <v>8.3299999999999999E-2</v>
      </c>
      <c r="E35" s="109">
        <f>DetailsWTIDSeries!R66</f>
        <v>0.38511000000000001</v>
      </c>
      <c r="F35" s="48">
        <f>DetailsWTIDSeries!S66</f>
        <v>0.111</v>
      </c>
      <c r="G35" s="49">
        <f>DetailsWTIDSeries!T66</f>
        <v>3.9E-2</v>
      </c>
      <c r="H35" s="48"/>
      <c r="I35" s="48"/>
      <c r="J35" s="48"/>
      <c r="K35" s="109">
        <f>DetailsWTIDSeries!AW66/100</f>
        <v>0.18350000000000002</v>
      </c>
      <c r="L35" s="49">
        <f>DetailsWTIDSeries!AX66/100</f>
        <v>8.1699999999999995E-2</v>
      </c>
      <c r="M35" s="42"/>
      <c r="N35" s="42"/>
      <c r="O35" s="42"/>
      <c r="P35" s="42"/>
      <c r="Q35" s="42"/>
      <c r="R35" s="42"/>
      <c r="S35" s="42"/>
      <c r="T35" s="42"/>
      <c r="U35" s="42"/>
      <c r="V35" s="42"/>
      <c r="W35" s="42"/>
      <c r="X35" s="42"/>
      <c r="Y35" s="42"/>
      <c r="Z35" s="42"/>
      <c r="AA35" s="42"/>
      <c r="AB35" s="42"/>
      <c r="AC35" s="42"/>
      <c r="AD35" s="42"/>
      <c r="AE35" s="42"/>
      <c r="AF35" s="42"/>
      <c r="AG35" s="42"/>
      <c r="AH35" s="42"/>
      <c r="AI35" s="42"/>
    </row>
    <row r="36" spans="1:35" ht="15">
      <c r="A36" s="47">
        <f t="shared" si="0"/>
        <v>1930</v>
      </c>
      <c r="B36" s="109">
        <f>DetailsWTIDSeries!AH67</f>
        <v>0.40535000000000004</v>
      </c>
      <c r="C36" s="48">
        <f>DetailsWTIDSeries!AI67</f>
        <v>0.18312301255230123</v>
      </c>
      <c r="D36" s="49">
        <f>DetailsWTIDSeries!AJ67</f>
        <v>7.8100000000000003E-2</v>
      </c>
      <c r="E36" s="109"/>
      <c r="F36" s="48"/>
      <c r="G36" s="49"/>
      <c r="H36" s="48">
        <f>DetailsWTIDSeries!BE67/100</f>
        <v>0.38409999999999994</v>
      </c>
      <c r="I36" s="48">
        <f>DetailsWTIDSeries!BG67/100</f>
        <v>0.13739999999999999</v>
      </c>
      <c r="J36" s="48">
        <f>DetailsWTIDSeries!BH67/100</f>
        <v>4.82E-2</v>
      </c>
      <c r="K36" s="109">
        <f>DetailsWTIDSeries!AW67/100</f>
        <v>0.1678</v>
      </c>
      <c r="L36" s="49">
        <f>DetailsWTIDSeries!AX67/100</f>
        <v>7.3200000000000001E-2</v>
      </c>
      <c r="M36" s="42"/>
      <c r="N36" s="42"/>
      <c r="O36" s="42"/>
      <c r="P36" s="42"/>
      <c r="Q36" s="42"/>
      <c r="R36" s="42"/>
      <c r="S36" s="42"/>
      <c r="T36" s="42"/>
      <c r="U36" s="42"/>
      <c r="V36" s="42"/>
      <c r="W36" s="42"/>
      <c r="X36" s="42"/>
      <c r="Y36" s="42"/>
      <c r="Z36" s="42"/>
      <c r="AA36" s="42"/>
      <c r="AB36" s="42"/>
      <c r="AC36" s="42"/>
      <c r="AD36" s="42"/>
      <c r="AE36" s="42"/>
      <c r="AF36" s="42"/>
      <c r="AG36" s="42"/>
      <c r="AH36" s="42"/>
      <c r="AI36" s="42"/>
    </row>
    <row r="37" spans="1:35" ht="15">
      <c r="A37" s="47">
        <f t="shared" si="0"/>
        <v>1931</v>
      </c>
      <c r="B37" s="109">
        <f>DetailsWTIDSeries!AH68</f>
        <v>0.39895000000000003</v>
      </c>
      <c r="C37" s="48">
        <f>DetailsWTIDSeries!AI68</f>
        <v>0.17613389121338913</v>
      </c>
      <c r="D37" s="49">
        <f>DetailsWTIDSeries!AJ68</f>
        <v>7.17E-2</v>
      </c>
      <c r="E37" s="109"/>
      <c r="F37" s="48"/>
      <c r="G37" s="49"/>
      <c r="H37" s="48"/>
      <c r="I37" s="48"/>
      <c r="J37" s="48"/>
      <c r="K37" s="109">
        <f>DetailsWTIDSeries!AW68/100</f>
        <v>0.17379999999999998</v>
      </c>
      <c r="L37" s="49">
        <f>DetailsWTIDSeries!AX68/100</f>
        <v>7.4200000000000002E-2</v>
      </c>
      <c r="M37" s="42"/>
      <c r="N37" s="42"/>
      <c r="O37" s="42"/>
      <c r="P37" s="42"/>
      <c r="Q37" s="42"/>
      <c r="R37" s="42"/>
      <c r="S37" s="42"/>
      <c r="T37" s="42"/>
      <c r="U37" s="42"/>
      <c r="V37" s="42"/>
      <c r="W37" s="42"/>
      <c r="X37" s="42"/>
      <c r="Y37" s="42"/>
      <c r="Z37" s="42"/>
      <c r="AA37" s="42"/>
      <c r="AB37" s="42"/>
      <c r="AC37" s="42"/>
      <c r="AD37" s="42"/>
      <c r="AE37" s="42"/>
      <c r="AF37" s="42"/>
      <c r="AG37" s="42"/>
      <c r="AH37" s="42"/>
      <c r="AI37" s="42"/>
    </row>
    <row r="38" spans="1:35" ht="15">
      <c r="A38" s="47">
        <f t="shared" si="0"/>
        <v>1932</v>
      </c>
      <c r="B38" s="109">
        <f>DetailsWTIDSeries!AH69</f>
        <v>0.39594999999999997</v>
      </c>
      <c r="C38" s="48">
        <f>DetailsWTIDSeries!AI69</f>
        <v>0.17285774058577405</v>
      </c>
      <c r="D38" s="49">
        <f>DetailsWTIDSeries!AJ69</f>
        <v>6.8699999999999997E-2</v>
      </c>
      <c r="E38" s="109">
        <f>DetailsWTIDSeries!R69</f>
        <v>0.4224</v>
      </c>
      <c r="F38" s="48">
        <f>DetailsWTIDSeries!S69</f>
        <v>0.114</v>
      </c>
      <c r="G38" s="49">
        <f>DetailsWTIDSeries!T69</f>
        <v>3.7999999999999999E-2</v>
      </c>
      <c r="H38" s="48"/>
      <c r="I38" s="48"/>
      <c r="J38" s="48"/>
      <c r="K38" s="109">
        <f>DetailsWTIDSeries!AW69/100</f>
        <v>0.17559999999999998</v>
      </c>
      <c r="L38" s="49">
        <f>DetailsWTIDSeries!AX69/100</f>
        <v>7.6100000000000001E-2</v>
      </c>
      <c r="M38" s="42"/>
      <c r="N38" s="42"/>
      <c r="O38" s="42"/>
      <c r="P38" s="42"/>
      <c r="Q38" s="42"/>
      <c r="R38" s="42"/>
      <c r="S38" s="42"/>
      <c r="T38" s="42"/>
      <c r="U38" s="42"/>
      <c r="V38" s="42"/>
      <c r="W38" s="42"/>
      <c r="X38" s="42"/>
      <c r="Y38" s="42"/>
      <c r="Z38" s="42"/>
      <c r="AA38" s="42"/>
      <c r="AB38" s="42"/>
      <c r="AC38" s="42"/>
      <c r="AD38" s="42"/>
      <c r="AE38" s="42"/>
      <c r="AF38" s="42"/>
      <c r="AG38" s="42"/>
      <c r="AH38" s="42"/>
      <c r="AI38" s="42"/>
    </row>
    <row r="39" spans="1:35" ht="15">
      <c r="A39" s="47">
        <f t="shared" ref="A39:A70" si="1">A38+1</f>
        <v>1933</v>
      </c>
      <c r="B39" s="109">
        <f>DetailsWTIDSeries!AH70</f>
        <v>0.39474999999999999</v>
      </c>
      <c r="C39" s="48">
        <f>DetailsWTIDSeries!AI70</f>
        <v>0.17154728033472805</v>
      </c>
      <c r="D39" s="49">
        <f>DetailsWTIDSeries!AJ70</f>
        <v>6.7500000000000004E-2</v>
      </c>
      <c r="E39" s="109">
        <f>DetailsWTIDSeries!R70</f>
        <v>0.41690000000000005</v>
      </c>
      <c r="F39" s="48">
        <f>DetailsWTIDSeries!S70</f>
        <v>0.109</v>
      </c>
      <c r="G39" s="49">
        <f>DetailsWTIDSeries!T70</f>
        <v>3.7999999999999999E-2</v>
      </c>
      <c r="H39" s="48"/>
      <c r="I39" s="48"/>
      <c r="J39" s="48"/>
      <c r="K39" s="109">
        <f>DetailsWTIDSeries!AW70/100</f>
        <v>0.18280000000000002</v>
      </c>
      <c r="L39" s="49">
        <f>DetailsWTIDSeries!AX70/100</f>
        <v>8.1600000000000006E-2</v>
      </c>
      <c r="M39" s="42"/>
      <c r="N39" s="42"/>
      <c r="O39" s="42"/>
      <c r="P39" s="42"/>
      <c r="Q39" s="42"/>
      <c r="R39" s="42"/>
      <c r="S39" s="42"/>
      <c r="T39" s="42"/>
      <c r="U39" s="42"/>
      <c r="V39" s="42"/>
      <c r="W39" s="42"/>
      <c r="X39" s="42"/>
      <c r="Y39" s="42"/>
      <c r="Z39" s="42"/>
      <c r="AA39" s="42"/>
      <c r="AB39" s="42"/>
      <c r="AC39" s="42"/>
      <c r="AD39" s="42"/>
      <c r="AE39" s="42"/>
      <c r="AF39" s="42"/>
      <c r="AG39" s="42"/>
      <c r="AH39" s="42"/>
      <c r="AI39" s="42"/>
    </row>
    <row r="40" spans="1:35" ht="15">
      <c r="A40" s="47">
        <f t="shared" si="1"/>
        <v>1934</v>
      </c>
      <c r="B40" s="109">
        <f>DetailsWTIDSeries!AH71</f>
        <v>0.39505000000000001</v>
      </c>
      <c r="C40" s="48">
        <f>DetailsWTIDSeries!AI71</f>
        <v>0.17187489539748954</v>
      </c>
      <c r="D40" s="49">
        <f>DetailsWTIDSeries!AJ71</f>
        <v>6.7799999999999999E-2</v>
      </c>
      <c r="E40" s="109">
        <f>DetailsWTIDSeries!R71</f>
        <v>0.39929999999999999</v>
      </c>
      <c r="F40" s="48">
        <f>DetailsWTIDSeries!S71</f>
        <v>0.113</v>
      </c>
      <c r="G40" s="49">
        <f>DetailsWTIDSeries!T71</f>
        <v>3.7999999999999999E-2</v>
      </c>
      <c r="H40" s="48">
        <f>DetailsWTIDSeries!BE71/100</f>
        <v>0.38060000000000005</v>
      </c>
      <c r="I40" s="48">
        <f>DetailsWTIDSeries!BG71/100</f>
        <v>0.1195</v>
      </c>
      <c r="J40" s="48">
        <f>DetailsWTIDSeries!BH71/100</f>
        <v>3.8300000000000001E-2</v>
      </c>
      <c r="K40" s="109">
        <f>DetailsWTIDSeries!AW71/100</f>
        <v>0.18960000000000002</v>
      </c>
      <c r="L40" s="49">
        <f>DetailsWTIDSeries!AX71/100</f>
        <v>8.4600000000000009E-2</v>
      </c>
      <c r="M40" s="42"/>
      <c r="N40" s="42"/>
      <c r="O40" s="42"/>
      <c r="P40" s="42"/>
      <c r="Q40" s="42"/>
      <c r="R40" s="42"/>
      <c r="S40" s="42"/>
      <c r="T40" s="42"/>
      <c r="U40" s="42"/>
      <c r="V40" s="42"/>
      <c r="W40" s="42"/>
      <c r="X40" s="42"/>
      <c r="Y40" s="42"/>
      <c r="Z40" s="42"/>
      <c r="AA40" s="42"/>
      <c r="AB40" s="42"/>
      <c r="AC40" s="42"/>
      <c r="AD40" s="42"/>
      <c r="AE40" s="42"/>
      <c r="AF40" s="42"/>
      <c r="AG40" s="42"/>
      <c r="AH40" s="42"/>
      <c r="AI40" s="42"/>
    </row>
    <row r="41" spans="1:35" ht="15">
      <c r="A41" s="47">
        <f t="shared" si="1"/>
        <v>1935</v>
      </c>
      <c r="B41" s="109">
        <f>DetailsWTIDSeries!AH72</f>
        <v>0.39685000000000004</v>
      </c>
      <c r="C41" s="48">
        <f>DetailsWTIDSeries!AI72</f>
        <v>0.17384058577405859</v>
      </c>
      <c r="D41" s="49">
        <f>DetailsWTIDSeries!AJ72</f>
        <v>6.9599999999999995E-2</v>
      </c>
      <c r="E41" s="109">
        <f>DetailsWTIDSeries!R72</f>
        <v>0.42900000000000005</v>
      </c>
      <c r="F41" s="48">
        <f>DetailsWTIDSeries!S72</f>
        <v>0.12</v>
      </c>
      <c r="G41" s="49">
        <f>DetailsWTIDSeries!T72</f>
        <v>4.4000000000000004E-2</v>
      </c>
      <c r="H41" s="48">
        <f>DetailsWTIDSeries!BE72/100</f>
        <v>0.36180000000000001</v>
      </c>
      <c r="I41" s="48">
        <f>DetailsWTIDSeries!BG72/100</f>
        <v>0.1232</v>
      </c>
      <c r="J41" s="48">
        <f>DetailsWTIDSeries!BH72/100</f>
        <v>4.2199999999999994E-2</v>
      </c>
      <c r="K41" s="109">
        <f>DetailsWTIDSeries!AW72/100</f>
        <v>0.18739999999999998</v>
      </c>
      <c r="L41" s="49">
        <f>DetailsWTIDSeries!AX72/100</f>
        <v>8.4100000000000008E-2</v>
      </c>
      <c r="M41" s="42"/>
      <c r="N41" s="42"/>
      <c r="O41" s="42"/>
      <c r="P41" s="42"/>
      <c r="Q41" s="42"/>
      <c r="R41" s="42"/>
      <c r="S41" s="42"/>
      <c r="T41" s="42"/>
      <c r="U41" s="42"/>
      <c r="V41" s="42"/>
      <c r="W41" s="42"/>
      <c r="X41" s="42"/>
      <c r="Y41" s="42"/>
      <c r="Z41" s="42"/>
      <c r="AA41" s="42"/>
      <c r="AB41" s="42"/>
      <c r="AC41" s="42"/>
      <c r="AD41" s="42"/>
      <c r="AE41" s="42"/>
      <c r="AF41" s="42"/>
      <c r="AG41" s="42"/>
      <c r="AH41" s="42"/>
      <c r="AI41" s="42"/>
    </row>
    <row r="42" spans="1:35" ht="15">
      <c r="A42" s="47">
        <f t="shared" si="1"/>
        <v>1936</v>
      </c>
      <c r="B42" s="109">
        <f>DetailsWTIDSeries!AH73</f>
        <v>0.39755000000000001</v>
      </c>
      <c r="C42" s="48">
        <f>DetailsWTIDSeries!AI73</f>
        <v>0.17460502092050209</v>
      </c>
      <c r="D42" s="49">
        <f>DetailsWTIDSeries!AJ73</f>
        <v>7.0300000000000001E-2</v>
      </c>
      <c r="E42" s="109">
        <f>DetailsWTIDSeries!R73</f>
        <v>0.4103</v>
      </c>
      <c r="F42" s="48">
        <f>DetailsWTIDSeries!S73</f>
        <v>0.13699999999999998</v>
      </c>
      <c r="G42" s="49">
        <f>DetailsWTIDSeries!T73</f>
        <v>5.5E-2</v>
      </c>
      <c r="H42" s="48"/>
      <c r="I42" s="48"/>
      <c r="J42" s="48"/>
      <c r="K42" s="109">
        <f>DetailsWTIDSeries!AW73/100</f>
        <v>0.18679999999999999</v>
      </c>
      <c r="L42" s="49">
        <f>DetailsWTIDSeries!AX73/100</f>
        <v>8.4000000000000005E-2</v>
      </c>
      <c r="M42" s="42"/>
      <c r="N42" s="42"/>
      <c r="O42" s="42"/>
      <c r="P42" s="42"/>
      <c r="Q42" s="42"/>
      <c r="R42" s="42"/>
      <c r="S42" s="42"/>
      <c r="T42" s="42"/>
      <c r="U42" s="42"/>
      <c r="V42" s="42"/>
      <c r="W42" s="42"/>
      <c r="X42" s="42"/>
      <c r="Y42" s="42"/>
      <c r="Z42" s="42"/>
      <c r="AA42" s="42"/>
      <c r="AB42" s="42"/>
      <c r="AC42" s="42"/>
      <c r="AD42" s="42"/>
      <c r="AE42" s="42"/>
      <c r="AF42" s="42"/>
      <c r="AG42" s="42"/>
      <c r="AH42" s="42"/>
      <c r="AI42" s="42"/>
    </row>
    <row r="43" spans="1:35" ht="15">
      <c r="A43" s="47">
        <f t="shared" si="1"/>
        <v>1937</v>
      </c>
      <c r="B43" s="109">
        <f>DetailsWTIDSeries!AH74</f>
        <v>0.38369999999999999</v>
      </c>
      <c r="C43" s="48">
        <f>DetailsWTIDSeries!AI74</f>
        <v>0.16980000000000001</v>
      </c>
      <c r="D43" s="49">
        <f>DetailsWTIDSeries!AJ74</f>
        <v>6.59E-2</v>
      </c>
      <c r="E43" s="109">
        <f>DetailsWTIDSeries!R74</f>
        <v>0.42459999999999992</v>
      </c>
      <c r="F43" s="48">
        <f>DetailsWTIDSeries!S74</f>
        <v>0.15</v>
      </c>
      <c r="G43" s="49">
        <f>DetailsWTIDSeries!T74</f>
        <v>6.2E-2</v>
      </c>
      <c r="H43" s="48"/>
      <c r="I43" s="48"/>
      <c r="J43" s="48"/>
      <c r="K43" s="109">
        <f>DetailsWTIDSeries!AW74/100</f>
        <v>0.19260000000000002</v>
      </c>
      <c r="L43" s="49">
        <f>DetailsWTIDSeries!AX74/100</f>
        <v>8.8300000000000003E-2</v>
      </c>
      <c r="M43" s="42"/>
      <c r="N43" s="42"/>
      <c r="O43" s="42"/>
      <c r="P43" s="42"/>
      <c r="Q43" s="42"/>
      <c r="R43" s="42"/>
      <c r="S43" s="42"/>
      <c r="T43" s="42"/>
      <c r="U43" s="42"/>
      <c r="V43" s="42"/>
      <c r="W43" s="42"/>
      <c r="X43" s="42"/>
      <c r="Y43" s="42"/>
      <c r="Z43" s="42"/>
      <c r="AA43" s="42"/>
      <c r="AB43" s="42"/>
      <c r="AC43" s="42"/>
      <c r="AD43" s="42"/>
      <c r="AE43" s="42"/>
      <c r="AF43" s="42"/>
      <c r="AG43" s="42"/>
      <c r="AH43" s="42"/>
      <c r="AI43" s="42"/>
    </row>
    <row r="44" spans="1:35" ht="15">
      <c r="A44" s="47">
        <f t="shared" si="1"/>
        <v>1938</v>
      </c>
      <c r="B44" s="109">
        <f>DetailsWTIDSeries!AH75</f>
        <v>0.38329999999999997</v>
      </c>
      <c r="C44" s="48">
        <f>DetailsWTIDSeries!AI75</f>
        <v>0.16944904458598728</v>
      </c>
      <c r="D44" s="49">
        <f>DetailsWTIDSeries!AJ75</f>
        <v>6.5700000000000008E-2</v>
      </c>
      <c r="E44" s="109">
        <f>DetailsWTIDSeries!R75</f>
        <v>0.43889999999999996</v>
      </c>
      <c r="F44" s="48">
        <f>DetailsWTIDSeries!S75</f>
        <v>0.16300000000000001</v>
      </c>
      <c r="G44" s="49">
        <f>DetailsWTIDSeries!T75</f>
        <v>6.7000000000000004E-2</v>
      </c>
      <c r="H44" s="48"/>
      <c r="I44" s="48"/>
      <c r="J44" s="48"/>
      <c r="K44" s="109">
        <f>DetailsWTIDSeries!AW75/100</f>
        <v>0.19920000000000002</v>
      </c>
      <c r="L44" s="49">
        <f>DetailsWTIDSeries!AX75/100</f>
        <v>9.1899999999999996E-2</v>
      </c>
      <c r="M44" s="42"/>
      <c r="N44" s="42"/>
      <c r="O44" s="42"/>
      <c r="P44" s="42"/>
      <c r="Q44" s="42"/>
      <c r="R44" s="42"/>
      <c r="S44" s="42"/>
      <c r="T44" s="42"/>
      <c r="U44" s="42"/>
      <c r="V44" s="42"/>
      <c r="W44" s="42"/>
      <c r="X44" s="42"/>
      <c r="Y44" s="42"/>
      <c r="Z44" s="42"/>
      <c r="AA44" s="42"/>
      <c r="AB44" s="42"/>
      <c r="AC44" s="42"/>
      <c r="AD44" s="42"/>
      <c r="AE44" s="42"/>
      <c r="AF44" s="42"/>
      <c r="AG44" s="42"/>
      <c r="AH44" s="42"/>
      <c r="AI44" s="42"/>
    </row>
    <row r="45" spans="1:35" ht="15">
      <c r="A45" s="47">
        <f t="shared" si="1"/>
        <v>1939</v>
      </c>
      <c r="B45" s="109">
        <f>DetailsWTIDSeries!AH76</f>
        <v>0.37890000000000001</v>
      </c>
      <c r="C45" s="48">
        <f>DetailsWTIDSeries!AI76</f>
        <v>0.16558853503184714</v>
      </c>
      <c r="D45" s="49">
        <f>DetailsWTIDSeries!AJ76</f>
        <v>6.3500000000000001E-2</v>
      </c>
      <c r="E45" s="109"/>
      <c r="F45" s="48"/>
      <c r="G45" s="49"/>
      <c r="H45" s="48"/>
      <c r="I45" s="48"/>
      <c r="J45" s="48"/>
      <c r="K45" s="109">
        <f>DetailsWTIDSeries!AW76/100</f>
        <v>0.17949999999999999</v>
      </c>
      <c r="L45" s="49">
        <f>DetailsWTIDSeries!AX76/100</f>
        <v>7.8299999999999995E-2</v>
      </c>
      <c r="M45" s="42"/>
      <c r="N45" s="42"/>
      <c r="O45" s="42"/>
      <c r="P45" s="42"/>
      <c r="Q45" s="42"/>
      <c r="R45" s="42"/>
      <c r="S45" s="42"/>
      <c r="T45" s="42"/>
      <c r="U45" s="42"/>
      <c r="V45" s="42"/>
      <c r="W45" s="42"/>
      <c r="X45" s="42"/>
      <c r="Y45" s="42"/>
      <c r="Z45" s="42"/>
      <c r="AA45" s="42"/>
      <c r="AB45" s="42"/>
      <c r="AC45" s="42"/>
      <c r="AD45" s="42"/>
      <c r="AE45" s="42"/>
      <c r="AF45" s="42"/>
      <c r="AG45" s="42"/>
      <c r="AH45" s="42"/>
      <c r="AI45" s="42"/>
    </row>
    <row r="46" spans="1:35" ht="15">
      <c r="A46" s="47">
        <f t="shared" si="1"/>
        <v>1940</v>
      </c>
      <c r="B46" s="109">
        <f>DetailsWTIDSeries!AH77</f>
        <v>0.36530000000000001</v>
      </c>
      <c r="C46" s="48">
        <f>DetailsWTIDSeries!AI77</f>
        <v>0.15365605095541401</v>
      </c>
      <c r="D46" s="49">
        <f>DetailsWTIDSeries!AJ77</f>
        <v>5.67E-2</v>
      </c>
      <c r="E46" s="109"/>
      <c r="F46" s="48"/>
      <c r="G46" s="49"/>
      <c r="H46" s="48"/>
      <c r="I46" s="48"/>
      <c r="J46" s="48"/>
      <c r="K46" s="109">
        <f>DetailsWTIDSeries!AW77/100</f>
        <v>0.16449999999999998</v>
      </c>
      <c r="L46" s="49">
        <f>DetailsWTIDSeries!AX77/100</f>
        <v>6.8199999999999997E-2</v>
      </c>
      <c r="M46" s="42"/>
      <c r="N46" s="42"/>
      <c r="O46" s="42"/>
      <c r="P46" s="42"/>
      <c r="Q46" s="42"/>
      <c r="R46" s="42"/>
      <c r="S46" s="42"/>
      <c r="T46" s="42"/>
      <c r="U46" s="42"/>
      <c r="V46" s="42"/>
      <c r="W46" s="42"/>
      <c r="X46" s="42"/>
      <c r="Y46" s="42"/>
      <c r="Z46" s="42"/>
      <c r="AA46" s="42"/>
      <c r="AB46" s="42"/>
      <c r="AC46" s="42"/>
      <c r="AD46" s="42"/>
      <c r="AE46" s="42"/>
      <c r="AF46" s="42"/>
      <c r="AG46" s="42"/>
      <c r="AH46" s="42"/>
      <c r="AI46" s="42"/>
    </row>
    <row r="47" spans="1:35" ht="15">
      <c r="A47" s="47">
        <f t="shared" si="1"/>
        <v>1941</v>
      </c>
      <c r="B47" s="109">
        <f>DetailsWTIDSeries!AH78</f>
        <v>0.35189999999999999</v>
      </c>
      <c r="C47" s="48">
        <f>DetailsWTIDSeries!AI78</f>
        <v>0.14189904458598726</v>
      </c>
      <c r="D47" s="49">
        <f>DetailsWTIDSeries!AJ78</f>
        <v>0.05</v>
      </c>
      <c r="E47" s="109"/>
      <c r="F47" s="48"/>
      <c r="G47" s="49"/>
      <c r="H47" s="48">
        <f>DetailsWTIDSeries!BE78/100</f>
        <v>0.34090000000000004</v>
      </c>
      <c r="I47" s="48">
        <f>DetailsWTIDSeries!BG78/100</f>
        <v>0.10289999999999999</v>
      </c>
      <c r="J47" s="48">
        <f>DetailsWTIDSeries!BH78/100</f>
        <v>3.0099999999999998E-2</v>
      </c>
      <c r="K47" s="109">
        <f>DetailsWTIDSeries!AW78/100</f>
        <v>0.16670000000000001</v>
      </c>
      <c r="L47" s="49">
        <f>DetailsWTIDSeries!AX78/100</f>
        <v>6.3600000000000004E-2</v>
      </c>
      <c r="M47" s="42"/>
      <c r="N47" s="42"/>
      <c r="O47" s="42"/>
      <c r="P47" s="42"/>
      <c r="Q47" s="42"/>
      <c r="R47" s="42"/>
      <c r="S47" s="42"/>
      <c r="T47" s="42"/>
      <c r="U47" s="42"/>
      <c r="V47" s="42"/>
      <c r="W47" s="42"/>
      <c r="X47" s="42"/>
      <c r="Y47" s="42"/>
      <c r="Z47" s="42"/>
      <c r="AA47" s="42"/>
      <c r="AB47" s="42"/>
      <c r="AC47" s="42"/>
      <c r="AD47" s="42"/>
      <c r="AE47" s="42"/>
      <c r="AF47" s="42"/>
      <c r="AG47" s="42"/>
      <c r="AH47" s="42"/>
      <c r="AI47" s="42"/>
    </row>
    <row r="48" spans="1:35" ht="15">
      <c r="A48" s="47">
        <f t="shared" si="1"/>
        <v>1942</v>
      </c>
      <c r="B48" s="109">
        <f>DetailsWTIDSeries!AH79</f>
        <v>0.3407</v>
      </c>
      <c r="C48" s="48">
        <f>DetailsWTIDSeries!AI79</f>
        <v>0.13207229299363057</v>
      </c>
      <c r="D48" s="49">
        <f>DetailsWTIDSeries!AJ79</f>
        <v>4.4400000000000002E-2</v>
      </c>
      <c r="E48" s="109"/>
      <c r="F48" s="48"/>
      <c r="G48" s="49"/>
      <c r="H48" s="48"/>
      <c r="I48" s="48"/>
      <c r="J48" s="48"/>
      <c r="K48" s="109">
        <f>DetailsWTIDSeries!AW79/100</f>
        <v>0.15109999999999998</v>
      </c>
      <c r="L48" s="49">
        <f>DetailsWTIDSeries!AX79/100</f>
        <v>5.6900000000000006E-2</v>
      </c>
      <c r="M48" s="42"/>
      <c r="N48" s="42"/>
      <c r="O48" s="42"/>
      <c r="P48" s="42"/>
      <c r="Q48" s="42"/>
      <c r="R48" s="42"/>
      <c r="S48" s="42"/>
      <c r="T48" s="42"/>
      <c r="U48" s="42"/>
      <c r="V48" s="42"/>
      <c r="W48" s="42"/>
      <c r="X48" s="42"/>
      <c r="Y48" s="42"/>
      <c r="Z48" s="42"/>
      <c r="AA48" s="42"/>
      <c r="AB48" s="42"/>
      <c r="AC48" s="42"/>
      <c r="AD48" s="42"/>
      <c r="AE48" s="42"/>
      <c r="AF48" s="42"/>
      <c r="AG48" s="42"/>
      <c r="AH48" s="42"/>
      <c r="AI48" s="42"/>
    </row>
    <row r="49" spans="1:35" ht="15">
      <c r="A49" s="47">
        <f t="shared" si="1"/>
        <v>1943</v>
      </c>
      <c r="B49" s="109">
        <f>DetailsWTIDSeries!AH80</f>
        <v>0.33649999999999997</v>
      </c>
      <c r="C49" s="48">
        <f>DetailsWTIDSeries!AI80</f>
        <v>0.12838726114649682</v>
      </c>
      <c r="D49" s="49">
        <f>DetailsWTIDSeries!AJ80</f>
        <v>4.2300000000000004E-2</v>
      </c>
      <c r="E49" s="109"/>
      <c r="F49" s="48"/>
      <c r="G49" s="49"/>
      <c r="H49" s="48">
        <f>DetailsWTIDSeries!BE80/100</f>
        <v>0.35609999999999997</v>
      </c>
      <c r="I49" s="48">
        <f>DetailsWTIDSeries!BG80/100</f>
        <v>0.10439999999999999</v>
      </c>
      <c r="J49" s="48">
        <f>DetailsWTIDSeries!BH80/100</f>
        <v>2.9900000000000003E-2</v>
      </c>
      <c r="K49" s="109">
        <f>DetailsWTIDSeries!AW80/100</f>
        <v>0.13619999999999999</v>
      </c>
      <c r="L49" s="49">
        <f>DetailsWTIDSeries!AX80/100</f>
        <v>4.9599999999999998E-2</v>
      </c>
      <c r="M49" s="42"/>
      <c r="N49" s="42"/>
      <c r="O49" s="42"/>
      <c r="P49" s="42"/>
      <c r="Q49" s="42"/>
      <c r="R49" s="42"/>
      <c r="S49" s="42"/>
      <c r="T49" s="42"/>
      <c r="U49" s="42"/>
      <c r="V49" s="42"/>
      <c r="W49" s="42"/>
      <c r="X49" s="42"/>
      <c r="Y49" s="42"/>
      <c r="Z49" s="42"/>
      <c r="AA49" s="42"/>
      <c r="AB49" s="42"/>
      <c r="AC49" s="42"/>
      <c r="AD49" s="42"/>
      <c r="AE49" s="42"/>
      <c r="AF49" s="42"/>
      <c r="AG49" s="42"/>
      <c r="AH49" s="42"/>
      <c r="AI49" s="42"/>
    </row>
    <row r="50" spans="1:35" ht="15">
      <c r="A50" s="47">
        <f t="shared" si="1"/>
        <v>1944</v>
      </c>
      <c r="B50" s="109">
        <f>DetailsWTIDSeries!AH81</f>
        <v>0.33449999999999996</v>
      </c>
      <c r="C50" s="48">
        <f>DetailsWTIDSeries!AI81</f>
        <v>0.12663248407643313</v>
      </c>
      <c r="D50" s="49">
        <f>DetailsWTIDSeries!AJ81</f>
        <v>4.1299999999999996E-2</v>
      </c>
      <c r="E50" s="109"/>
      <c r="F50" s="48"/>
      <c r="G50" s="49"/>
      <c r="H50" s="48">
        <f>DetailsWTIDSeries!BE81/100</f>
        <v>0.34840000000000004</v>
      </c>
      <c r="I50" s="48">
        <f>DetailsWTIDSeries!BG81/100</f>
        <v>0.10039999999999999</v>
      </c>
      <c r="J50" s="48">
        <f>DetailsWTIDSeries!BH81/100</f>
        <v>2.8500000000000001E-2</v>
      </c>
      <c r="K50" s="109">
        <f>DetailsWTIDSeries!AW81/100</f>
        <v>0.1074</v>
      </c>
      <c r="L50" s="49">
        <f>DetailsWTIDSeries!AX81/100</f>
        <v>3.9300000000000002E-2</v>
      </c>
      <c r="M50" s="42"/>
      <c r="N50" s="42"/>
      <c r="O50" s="42"/>
      <c r="P50" s="42"/>
      <c r="Q50" s="42"/>
      <c r="R50" s="42"/>
      <c r="S50" s="42"/>
      <c r="T50" s="42"/>
      <c r="U50" s="42"/>
      <c r="V50" s="42"/>
      <c r="W50" s="42"/>
      <c r="X50" s="42"/>
      <c r="Y50" s="42"/>
      <c r="Z50" s="42"/>
      <c r="AA50" s="42"/>
      <c r="AB50" s="42"/>
      <c r="AC50" s="42"/>
      <c r="AD50" s="42"/>
      <c r="AE50" s="42"/>
      <c r="AF50" s="42"/>
      <c r="AG50" s="42"/>
      <c r="AH50" s="42"/>
      <c r="AI50" s="42"/>
    </row>
    <row r="51" spans="1:35" ht="15">
      <c r="A51" s="47">
        <f t="shared" si="1"/>
        <v>1945</v>
      </c>
      <c r="B51" s="109">
        <f>DetailsWTIDSeries!AH82</f>
        <v>0.33649999999999997</v>
      </c>
      <c r="C51" s="48">
        <f>DetailsWTIDSeries!AI82</f>
        <v>0.12838726114649682</v>
      </c>
      <c r="D51" s="49">
        <f>DetailsWTIDSeries!AJ82</f>
        <v>4.2300000000000004E-2</v>
      </c>
      <c r="E51" s="109"/>
      <c r="F51" s="48"/>
      <c r="G51" s="49"/>
      <c r="H51" s="48">
        <f>DetailsWTIDSeries!BE82/100</f>
        <v>0.34229999999999999</v>
      </c>
      <c r="I51" s="48">
        <f>DetailsWTIDSeries!BG82/100</f>
        <v>9.7699999999999995E-2</v>
      </c>
      <c r="J51" s="48">
        <f>DetailsWTIDSeries!BH82/100</f>
        <v>2.7200000000000002E-2</v>
      </c>
      <c r="K51" s="109">
        <f>DetailsWTIDSeries!AW82/100</f>
        <v>6.4299999999999996E-2</v>
      </c>
      <c r="L51" s="49">
        <f>DetailsWTIDSeries!AX82/100</f>
        <v>1.8799999999999997E-2</v>
      </c>
      <c r="M51" s="42"/>
      <c r="N51" s="42"/>
      <c r="O51" s="42"/>
      <c r="P51" s="42"/>
      <c r="Q51" s="42"/>
      <c r="R51" s="42"/>
      <c r="S51" s="42"/>
      <c r="T51" s="42"/>
      <c r="U51" s="42"/>
      <c r="V51" s="42"/>
      <c r="W51" s="42"/>
      <c r="X51" s="42"/>
      <c r="Y51" s="42"/>
      <c r="Z51" s="42"/>
      <c r="AA51" s="42"/>
      <c r="AB51" s="42"/>
      <c r="AC51" s="42"/>
      <c r="AD51" s="42"/>
      <c r="AE51" s="42"/>
      <c r="AF51" s="42"/>
      <c r="AG51" s="42"/>
      <c r="AH51" s="42"/>
      <c r="AI51" s="42"/>
    </row>
    <row r="52" spans="1:35" ht="15">
      <c r="A52" s="47">
        <f t="shared" si="1"/>
        <v>1946</v>
      </c>
      <c r="B52" s="109">
        <f>DetailsWTIDSeries!AH83</f>
        <v>0.34149999999999997</v>
      </c>
      <c r="C52" s="48">
        <f>DetailsWTIDSeries!AI83</f>
        <v>0.13277420382165606</v>
      </c>
      <c r="D52" s="49">
        <f>DetailsWTIDSeries!AJ83</f>
        <v>4.4800000000000006E-2</v>
      </c>
      <c r="E52" s="109"/>
      <c r="F52" s="48"/>
      <c r="G52" s="49"/>
      <c r="H52" s="48">
        <f>DetailsWTIDSeries!BE83/100</f>
        <v>0.34289999999999998</v>
      </c>
      <c r="I52" s="48">
        <f>DetailsWTIDSeries!BG83/100</f>
        <v>0.1007</v>
      </c>
      <c r="J52" s="48">
        <f>DetailsWTIDSeries!BH83/100</f>
        <v>2.9100000000000001E-2</v>
      </c>
      <c r="K52" s="109"/>
      <c r="L52" s="49"/>
      <c r="M52" s="42"/>
      <c r="N52" s="42"/>
      <c r="O52" s="42"/>
      <c r="P52" s="42"/>
      <c r="Q52" s="42"/>
      <c r="R52" s="42"/>
      <c r="S52" s="42"/>
      <c r="T52" s="42"/>
      <c r="U52" s="42"/>
      <c r="V52" s="42"/>
      <c r="W52" s="42"/>
      <c r="X52" s="42"/>
      <c r="Y52" s="42"/>
      <c r="Z52" s="42"/>
      <c r="AA52" s="42"/>
      <c r="AB52" s="42"/>
      <c r="AC52" s="42"/>
      <c r="AD52" s="42"/>
      <c r="AE52" s="42"/>
      <c r="AF52" s="42"/>
      <c r="AG52" s="42"/>
      <c r="AH52" s="42"/>
      <c r="AI52" s="42"/>
    </row>
    <row r="53" spans="1:35" ht="15">
      <c r="A53" s="47">
        <f t="shared" si="1"/>
        <v>1947</v>
      </c>
      <c r="B53" s="109">
        <f>DetailsWTIDSeries!AH84</f>
        <v>0.33390000000000003</v>
      </c>
      <c r="C53" s="48">
        <f>DetailsWTIDSeries!AI84</f>
        <v>0.126106050955414</v>
      </c>
      <c r="D53" s="49">
        <f>DetailsWTIDSeries!AJ84</f>
        <v>4.0999999999999995E-2</v>
      </c>
      <c r="E53" s="109"/>
      <c r="F53" s="48"/>
      <c r="G53" s="49"/>
      <c r="H53" s="48">
        <f>DetailsWTIDSeries!BE84/100</f>
        <v>0.32090000000000002</v>
      </c>
      <c r="I53" s="48">
        <f>DetailsWTIDSeries!BG84/100</f>
        <v>8.6199999999999999E-2</v>
      </c>
      <c r="J53" s="48">
        <f>DetailsWTIDSeries!BH84/100</f>
        <v>2.35E-2</v>
      </c>
      <c r="K53" s="109">
        <f>DetailsWTIDSeries!AW84/100</f>
        <v>7.3599999999999999E-2</v>
      </c>
      <c r="L53" s="49">
        <f>DetailsWTIDSeries!AX84/100</f>
        <v>2.1499999999999998E-2</v>
      </c>
      <c r="M53" s="42"/>
      <c r="N53" s="42"/>
      <c r="O53" s="42"/>
      <c r="P53" s="42"/>
      <c r="Q53" s="42"/>
      <c r="R53" s="42"/>
      <c r="S53" s="42"/>
      <c r="T53" s="42"/>
      <c r="U53" s="42"/>
      <c r="V53" s="42"/>
      <c r="W53" s="42"/>
      <c r="X53" s="42"/>
      <c r="Y53" s="42"/>
      <c r="Z53" s="42"/>
      <c r="AA53" s="42"/>
      <c r="AB53" s="42"/>
      <c r="AC53" s="42"/>
      <c r="AD53" s="42"/>
      <c r="AE53" s="42"/>
      <c r="AF53" s="42"/>
      <c r="AG53" s="42"/>
      <c r="AH53" s="42"/>
      <c r="AI53" s="42"/>
    </row>
    <row r="54" spans="1:35" ht="15">
      <c r="A54" s="47">
        <f t="shared" si="1"/>
        <v>1948</v>
      </c>
      <c r="B54" s="109">
        <f>DetailsWTIDSeries!AH85</f>
        <v>0.32909999999999995</v>
      </c>
      <c r="C54" s="48">
        <f>DetailsWTIDSeries!AI85</f>
        <v>0.12189458598726115</v>
      </c>
      <c r="D54" s="49">
        <f>DetailsWTIDSeries!AJ85</f>
        <v>3.8599999999999995E-2</v>
      </c>
      <c r="E54" s="109"/>
      <c r="F54" s="48"/>
      <c r="G54" s="49"/>
      <c r="H54" s="48">
        <f>DetailsWTIDSeries!BE85/100</f>
        <v>0.30769999999999997</v>
      </c>
      <c r="I54" s="48">
        <f>DetailsWTIDSeries!BG85/100</f>
        <v>7.9000000000000001E-2</v>
      </c>
      <c r="J54" s="48">
        <f>DetailsWTIDSeries!BH85/100</f>
        <v>2.06E-2</v>
      </c>
      <c r="K54" s="109">
        <f>DetailsWTIDSeries!AW85/100</f>
        <v>7.7899999999999997E-2</v>
      </c>
      <c r="L54" s="49">
        <f>DetailsWTIDSeries!AX85/100</f>
        <v>2.06E-2</v>
      </c>
      <c r="M54" s="42"/>
      <c r="N54" s="42"/>
      <c r="O54" s="42"/>
      <c r="P54" s="42"/>
      <c r="Q54" s="42"/>
      <c r="R54" s="42"/>
      <c r="S54" s="42"/>
      <c r="T54" s="42"/>
      <c r="U54" s="42"/>
      <c r="V54" s="42"/>
      <c r="W54" s="42"/>
      <c r="X54" s="42"/>
      <c r="Y54" s="42"/>
      <c r="Z54" s="42"/>
      <c r="AA54" s="42"/>
      <c r="AB54" s="42"/>
      <c r="AC54" s="42"/>
      <c r="AD54" s="42"/>
      <c r="AE54" s="42"/>
      <c r="AF54" s="42"/>
      <c r="AG54" s="42"/>
      <c r="AH54" s="42"/>
      <c r="AI54" s="42"/>
    </row>
    <row r="55" spans="1:35" ht="15">
      <c r="A55" s="47">
        <f t="shared" si="1"/>
        <v>1949</v>
      </c>
      <c r="B55" s="109">
        <f>DetailsWTIDSeries!AH86</f>
        <v>0.32250000000000001</v>
      </c>
      <c r="C55" s="48">
        <f>DetailsWTIDSeries!AI86</f>
        <v>0.11470000000000001</v>
      </c>
      <c r="D55" s="49">
        <f>DetailsWTIDSeries!AJ86</f>
        <v>3.4500000000000003E-2</v>
      </c>
      <c r="E55" s="109"/>
      <c r="F55" s="48"/>
      <c r="G55" s="49"/>
      <c r="H55" s="48">
        <f>DetailsWTIDSeries!BE86/100</f>
        <v>0.30349999999999999</v>
      </c>
      <c r="I55" s="48">
        <f>DetailsWTIDSeries!BG86/100</f>
        <v>7.6399999999999996E-2</v>
      </c>
      <c r="J55" s="48">
        <f>DetailsWTIDSeries!BH86/100</f>
        <v>1.9599999999999999E-2</v>
      </c>
      <c r="K55" s="109">
        <f>DetailsWTIDSeries!AW86/100</f>
        <v>7.8899999999999998E-2</v>
      </c>
      <c r="L55" s="49">
        <f>DetailsWTIDSeries!AX86/100</f>
        <v>1.8200000000000001E-2</v>
      </c>
      <c r="M55" s="42"/>
      <c r="N55" s="42"/>
      <c r="O55" s="42"/>
      <c r="P55" s="42"/>
      <c r="Q55" s="42"/>
      <c r="R55" s="42"/>
      <c r="S55" s="42"/>
      <c r="T55" s="42"/>
      <c r="U55" s="42"/>
      <c r="V55" s="42"/>
      <c r="W55" s="42"/>
      <c r="X55" s="42"/>
      <c r="Y55" s="42"/>
      <c r="Z55" s="42"/>
      <c r="AA55" s="42"/>
      <c r="AB55" s="42"/>
      <c r="AC55" s="42"/>
      <c r="AD55" s="42"/>
      <c r="AE55" s="42"/>
      <c r="AF55" s="42"/>
      <c r="AG55" s="42"/>
      <c r="AH55" s="42"/>
      <c r="AI55" s="42"/>
    </row>
    <row r="56" spans="1:35" ht="15">
      <c r="A56" s="47">
        <f t="shared" si="1"/>
        <v>1950</v>
      </c>
      <c r="B56" s="109"/>
      <c r="C56" s="48"/>
      <c r="D56" s="49"/>
      <c r="E56" s="109">
        <f>DetailsWTIDSeries!R87</f>
        <v>0.34399999999999997</v>
      </c>
      <c r="F56" s="48">
        <f>DetailsWTIDSeries!S87</f>
        <v>0.11599999999999999</v>
      </c>
      <c r="G56" s="49">
        <f>DetailsWTIDSeries!T87</f>
        <v>3.9E-2</v>
      </c>
      <c r="H56" s="48">
        <f>DetailsWTIDSeries!BE87/100</f>
        <v>0.30249999999999999</v>
      </c>
      <c r="I56" s="48">
        <f>DetailsWTIDSeries!BG87/100</f>
        <v>7.5899999999999995E-2</v>
      </c>
      <c r="J56" s="48">
        <f>DetailsWTIDSeries!BH87/100</f>
        <v>1.9400000000000001E-2</v>
      </c>
      <c r="K56" s="109">
        <f>DetailsWTIDSeries!AW87/100</f>
        <v>7.690000000000001E-2</v>
      </c>
      <c r="L56" s="49">
        <f>DetailsWTIDSeries!AX87/100</f>
        <v>1.7299999999999999E-2</v>
      </c>
      <c r="M56" s="42"/>
      <c r="N56" s="42"/>
      <c r="O56" s="42"/>
      <c r="P56" s="42"/>
      <c r="Q56" s="42"/>
      <c r="R56" s="42"/>
      <c r="S56" s="42"/>
      <c r="T56" s="42"/>
      <c r="U56" s="42"/>
      <c r="V56" s="42"/>
      <c r="W56" s="42"/>
      <c r="X56" s="42"/>
      <c r="Y56" s="42"/>
      <c r="Z56" s="42"/>
      <c r="AA56" s="42"/>
      <c r="AB56" s="42"/>
      <c r="AC56" s="42"/>
      <c r="AD56" s="42"/>
      <c r="AE56" s="42"/>
      <c r="AF56" s="42"/>
      <c r="AG56" s="42"/>
      <c r="AH56" s="42"/>
      <c r="AI56" s="42"/>
    </row>
    <row r="57" spans="1:35" ht="15">
      <c r="A57" s="47">
        <f t="shared" si="1"/>
        <v>1951</v>
      </c>
      <c r="B57" s="109">
        <f>DetailsWTIDSeries!AH88</f>
        <v>0.31670000000000004</v>
      </c>
      <c r="C57" s="48">
        <f>DetailsWTIDSeries!AI88</f>
        <v>0.10890000000000001</v>
      </c>
      <c r="D57" s="49">
        <f>DetailsWTIDSeries!AJ88</f>
        <v>3.2099999999999997E-2</v>
      </c>
      <c r="E57" s="109"/>
      <c r="F57" s="48"/>
      <c r="G57" s="49"/>
      <c r="H57" s="48">
        <f>DetailsWTIDSeries!BE88/100</f>
        <v>0.2984</v>
      </c>
      <c r="I57" s="48">
        <f>DetailsWTIDSeries!BG88/100</f>
        <v>7.3300000000000004E-2</v>
      </c>
      <c r="J57" s="48">
        <f>DetailsWTIDSeries!BH88/100</f>
        <v>1.9400000000000001E-2</v>
      </c>
      <c r="K57" s="109">
        <f>DetailsWTIDSeries!AW88/100</f>
        <v>7.2800000000000004E-2</v>
      </c>
      <c r="L57" s="49">
        <f>DetailsWTIDSeries!AX88/100</f>
        <v>1.8700000000000001E-2</v>
      </c>
      <c r="M57" s="42"/>
      <c r="N57" s="42"/>
      <c r="O57" s="42"/>
      <c r="P57" s="42"/>
      <c r="Q57" s="42"/>
      <c r="R57" s="42"/>
      <c r="S57" s="42"/>
      <c r="T57" s="42"/>
      <c r="U57" s="42"/>
      <c r="V57" s="42"/>
      <c r="W57" s="42"/>
      <c r="X57" s="42"/>
      <c r="Y57" s="42"/>
      <c r="Z57" s="42"/>
      <c r="AA57" s="42"/>
      <c r="AB57" s="42"/>
      <c r="AC57" s="42"/>
      <c r="AD57" s="42"/>
      <c r="AE57" s="42"/>
      <c r="AF57" s="42"/>
      <c r="AG57" s="42"/>
      <c r="AH57" s="42"/>
      <c r="AI57" s="42"/>
    </row>
    <row r="58" spans="1:35" ht="15">
      <c r="A58" s="47">
        <f t="shared" si="1"/>
        <v>1952</v>
      </c>
      <c r="B58" s="109">
        <f>DetailsWTIDSeries!AH89</f>
        <v>0.30980000000000002</v>
      </c>
      <c r="C58" s="48">
        <f>DetailsWTIDSeries!AI89</f>
        <v>0.10199999999999999</v>
      </c>
      <c r="D58" s="49">
        <f>DetailsWTIDSeries!AJ89</f>
        <v>2.9500000000000002E-2</v>
      </c>
      <c r="E58" s="109"/>
      <c r="F58" s="48"/>
      <c r="G58" s="49"/>
      <c r="H58" s="48">
        <f>DetailsWTIDSeries!BE89/100</f>
        <v>0.2908</v>
      </c>
      <c r="I58" s="48">
        <f>DetailsWTIDSeries!BG89/100</f>
        <v>6.8000000000000005E-2</v>
      </c>
      <c r="J58" s="48">
        <f>DetailsWTIDSeries!BH89/100</f>
        <v>1.7299999999999999E-2</v>
      </c>
      <c r="K58" s="109">
        <f>DetailsWTIDSeries!AW89/100</f>
        <v>7.85E-2</v>
      </c>
      <c r="L58" s="49">
        <f>DetailsWTIDSeries!AX89/100</f>
        <v>2.0199999999999999E-2</v>
      </c>
      <c r="M58" s="42"/>
      <c r="N58" s="42"/>
      <c r="O58" s="42"/>
      <c r="P58" s="42"/>
      <c r="Q58" s="42"/>
      <c r="R58" s="42"/>
      <c r="S58" s="42"/>
      <c r="T58" s="42"/>
      <c r="U58" s="42"/>
      <c r="V58" s="42"/>
      <c r="W58" s="42"/>
      <c r="X58" s="42"/>
      <c r="Y58" s="42"/>
      <c r="Z58" s="42"/>
      <c r="AA58" s="42"/>
      <c r="AB58" s="42"/>
      <c r="AC58" s="42"/>
      <c r="AD58" s="42"/>
      <c r="AE58" s="42"/>
      <c r="AF58" s="42"/>
      <c r="AG58" s="42"/>
      <c r="AH58" s="42"/>
      <c r="AI58" s="42"/>
    </row>
    <row r="59" spans="1:35" ht="15">
      <c r="A59" s="47">
        <f t="shared" si="1"/>
        <v>1953</v>
      </c>
      <c r="B59" s="109">
        <f>DetailsWTIDSeries!AH90</f>
        <v>0.30499999999999999</v>
      </c>
      <c r="C59" s="48">
        <f>DetailsWTIDSeries!AI90</f>
        <v>9.7200000000000009E-2</v>
      </c>
      <c r="D59" s="49">
        <f>DetailsWTIDSeries!AJ90</f>
        <v>2.7699999999999999E-2</v>
      </c>
      <c r="E59" s="109"/>
      <c r="F59" s="48"/>
      <c r="G59" s="49"/>
      <c r="H59" s="48">
        <f>DetailsWTIDSeries!BE90/100</f>
        <v>0.29600000000000004</v>
      </c>
      <c r="I59" s="48">
        <f>DetailsWTIDSeries!BG90/100</f>
        <v>6.9000000000000006E-2</v>
      </c>
      <c r="J59" s="48">
        <f>DetailsWTIDSeries!BH90/100</f>
        <v>1.7500000000000002E-2</v>
      </c>
      <c r="K59" s="109">
        <f>DetailsWTIDSeries!AW90/100</f>
        <v>7.46E-2</v>
      </c>
      <c r="L59" s="49">
        <f>DetailsWTIDSeries!AX90/100</f>
        <v>1.9099999999999999E-2</v>
      </c>
      <c r="M59" s="42"/>
      <c r="N59" s="42"/>
      <c r="O59" s="42"/>
      <c r="P59" s="42"/>
      <c r="Q59" s="42"/>
      <c r="R59" s="42"/>
      <c r="S59" s="42"/>
      <c r="T59" s="42"/>
      <c r="U59" s="42"/>
      <c r="V59" s="42"/>
      <c r="W59" s="42"/>
      <c r="X59" s="42"/>
      <c r="Y59" s="42"/>
      <c r="Z59" s="42"/>
      <c r="AA59" s="42"/>
      <c r="AB59" s="42"/>
      <c r="AC59" s="42"/>
      <c r="AD59" s="42"/>
      <c r="AE59" s="42"/>
      <c r="AF59" s="42"/>
      <c r="AG59" s="42"/>
      <c r="AH59" s="42"/>
      <c r="AI59" s="42"/>
    </row>
    <row r="60" spans="1:35" ht="15">
      <c r="A60" s="47">
        <f t="shared" si="1"/>
        <v>1954</v>
      </c>
      <c r="B60" s="109">
        <f>DetailsWTIDSeries!AH91</f>
        <v>0.30630000000000002</v>
      </c>
      <c r="C60" s="48">
        <f>DetailsWTIDSeries!AI91</f>
        <v>9.6699999999999994E-2</v>
      </c>
      <c r="D60" s="49">
        <f>DetailsWTIDSeries!AJ91</f>
        <v>2.7200000000000002E-2</v>
      </c>
      <c r="E60" s="109"/>
      <c r="F60" s="48"/>
      <c r="G60" s="49"/>
      <c r="H60" s="48">
        <f>DetailsWTIDSeries!BE91/100</f>
        <v>0.29210000000000003</v>
      </c>
      <c r="I60" s="48">
        <f>DetailsWTIDSeries!BG91/100</f>
        <v>6.9000000000000006E-2</v>
      </c>
      <c r="J60" s="48">
        <f>DetailsWTIDSeries!BH91/100</f>
        <v>1.7500000000000002E-2</v>
      </c>
      <c r="K60" s="109">
        <f>DetailsWTIDSeries!AW91/100</f>
        <v>7.2000000000000008E-2</v>
      </c>
      <c r="L60" s="49">
        <f>DetailsWTIDSeries!AX91/100</f>
        <v>1.83E-2</v>
      </c>
      <c r="M60" s="42"/>
      <c r="N60" s="42"/>
      <c r="O60" s="42"/>
      <c r="P60" s="42"/>
      <c r="Q60" s="42"/>
      <c r="R60" s="42"/>
      <c r="S60" s="42"/>
      <c r="T60" s="42"/>
      <c r="U60" s="42"/>
      <c r="V60" s="42"/>
      <c r="W60" s="42"/>
      <c r="X60" s="42"/>
      <c r="Y60" s="42"/>
      <c r="Z60" s="42"/>
      <c r="AA60" s="42"/>
      <c r="AB60" s="42"/>
      <c r="AC60" s="42"/>
      <c r="AD60" s="42"/>
      <c r="AE60" s="42"/>
      <c r="AF60" s="42"/>
      <c r="AG60" s="42"/>
      <c r="AH60" s="42"/>
      <c r="AI60" s="42"/>
    </row>
    <row r="61" spans="1:35" ht="15">
      <c r="A61" s="47">
        <f t="shared" si="1"/>
        <v>1955</v>
      </c>
      <c r="B61" s="109">
        <f>DetailsWTIDSeries!AH92</f>
        <v>0.30259999999999998</v>
      </c>
      <c r="C61" s="48">
        <f>DetailsWTIDSeries!AI92</f>
        <v>9.3000000000000013E-2</v>
      </c>
      <c r="D61" s="49">
        <f>DetailsWTIDSeries!AJ92</f>
        <v>2.6499999999999999E-2</v>
      </c>
      <c r="E61" s="109"/>
      <c r="F61" s="48"/>
      <c r="G61" s="49"/>
      <c r="H61" s="48">
        <f>DetailsWTIDSeries!BE92/100</f>
        <v>0.28820000000000001</v>
      </c>
      <c r="I61" s="48">
        <f>DetailsWTIDSeries!BG92/100</f>
        <v>6.7799999999999999E-2</v>
      </c>
      <c r="J61" s="48">
        <f>DetailsWTIDSeries!BH92/100</f>
        <v>1.6899999999999998E-2</v>
      </c>
      <c r="K61" s="109">
        <f>DetailsWTIDSeries!AW92/100</f>
        <v>6.9099999999999995E-2</v>
      </c>
      <c r="L61" s="49">
        <f>DetailsWTIDSeries!AX92/100</f>
        <v>1.78E-2</v>
      </c>
      <c r="M61" s="42"/>
      <c r="N61" s="42"/>
      <c r="O61" s="42"/>
      <c r="P61" s="42"/>
      <c r="Q61" s="42"/>
      <c r="R61" s="42"/>
      <c r="S61" s="42"/>
      <c r="T61" s="42"/>
      <c r="U61" s="42"/>
      <c r="V61" s="42"/>
      <c r="W61" s="42"/>
      <c r="X61" s="42"/>
      <c r="Y61" s="42"/>
      <c r="Z61" s="42"/>
      <c r="AA61" s="42"/>
      <c r="AB61" s="42"/>
      <c r="AC61" s="42"/>
      <c r="AD61" s="42"/>
      <c r="AE61" s="42"/>
      <c r="AF61" s="42"/>
      <c r="AG61" s="42"/>
      <c r="AH61" s="42"/>
      <c r="AI61" s="42"/>
    </row>
    <row r="62" spans="1:35" ht="15">
      <c r="A62" s="47">
        <f t="shared" si="1"/>
        <v>1956</v>
      </c>
      <c r="B62" s="109">
        <f>DetailsWTIDSeries!AH93</f>
        <v>0.29709999999999992</v>
      </c>
      <c r="C62" s="48">
        <f>DetailsWTIDSeries!AI93</f>
        <v>8.7499999999999994E-2</v>
      </c>
      <c r="D62" s="49">
        <f>DetailsWTIDSeries!AJ93</f>
        <v>2.4199999999999999E-2</v>
      </c>
      <c r="E62" s="109"/>
      <c r="F62" s="48"/>
      <c r="G62" s="49"/>
      <c r="H62" s="48">
        <f>DetailsWTIDSeries!BE93/100</f>
        <v>0.2883</v>
      </c>
      <c r="I62" s="48">
        <f>DetailsWTIDSeries!BG93/100</f>
        <v>6.6500000000000004E-2</v>
      </c>
      <c r="J62" s="48">
        <f>DetailsWTIDSeries!BH93/100</f>
        <v>1.6399999999999998E-2</v>
      </c>
      <c r="K62" s="109">
        <f>DetailsWTIDSeries!AW93/100</f>
        <v>7.3700000000000002E-2</v>
      </c>
      <c r="L62" s="49">
        <f>DetailsWTIDSeries!AX93/100</f>
        <v>1.9E-2</v>
      </c>
      <c r="M62" s="42"/>
      <c r="N62" s="42"/>
      <c r="O62" s="42"/>
      <c r="P62" s="42"/>
      <c r="Q62" s="42"/>
      <c r="R62" s="42"/>
      <c r="S62" s="42"/>
      <c r="T62" s="42"/>
      <c r="U62" s="42"/>
      <c r="V62" s="42"/>
      <c r="W62" s="42"/>
      <c r="X62" s="42"/>
      <c r="Y62" s="42"/>
      <c r="Z62" s="42"/>
      <c r="AA62" s="42"/>
      <c r="AB62" s="42"/>
      <c r="AC62" s="42"/>
      <c r="AD62" s="42"/>
      <c r="AE62" s="42"/>
      <c r="AF62" s="42"/>
      <c r="AG62" s="42"/>
      <c r="AH62" s="42"/>
      <c r="AI62" s="42"/>
    </row>
    <row r="63" spans="1:35" ht="15">
      <c r="A63" s="47">
        <f t="shared" si="1"/>
        <v>1957</v>
      </c>
      <c r="B63" s="109">
        <f>DetailsWTIDSeries!AH94</f>
        <v>0.29659999999999997</v>
      </c>
      <c r="C63" s="48">
        <f>DetailsWTIDSeries!AI94</f>
        <v>8.6999999999999994E-2</v>
      </c>
      <c r="D63" s="49">
        <f>DetailsWTIDSeries!AJ94</f>
        <v>2.3700000000000002E-2</v>
      </c>
      <c r="E63" s="109">
        <f>DetailsWTIDSeries!R94</f>
        <v>0.32</v>
      </c>
      <c r="F63" s="48">
        <f>DetailsWTIDSeries!S94</f>
        <v>0.11</v>
      </c>
      <c r="G63" s="49">
        <f>DetailsWTIDSeries!T94</f>
        <v>4.2999999999999997E-2</v>
      </c>
      <c r="H63" s="48">
        <f>DetailsWTIDSeries!BE94/100</f>
        <v>0.29210000000000003</v>
      </c>
      <c r="I63" s="48">
        <f>DetailsWTIDSeries!BG94/100</f>
        <v>6.8099999999999994E-2</v>
      </c>
      <c r="J63" s="48">
        <f>DetailsWTIDSeries!BH94/100</f>
        <v>1.67E-2</v>
      </c>
      <c r="K63" s="109">
        <f>DetailsWTIDSeries!AW94/100</f>
        <v>7.6799999999999993E-2</v>
      </c>
      <c r="L63" s="49">
        <f>DetailsWTIDSeries!AX94/100</f>
        <v>2.0499999999999997E-2</v>
      </c>
      <c r="M63" s="42"/>
      <c r="N63" s="42"/>
      <c r="O63" s="42"/>
      <c r="P63" s="42"/>
      <c r="Q63" s="42"/>
      <c r="R63" s="42"/>
      <c r="S63" s="42"/>
      <c r="T63" s="42"/>
      <c r="U63" s="42"/>
      <c r="V63" s="42"/>
      <c r="W63" s="42"/>
      <c r="X63" s="42"/>
      <c r="Y63" s="42"/>
      <c r="Z63" s="42"/>
      <c r="AA63" s="42"/>
      <c r="AB63" s="42"/>
      <c r="AC63" s="42"/>
      <c r="AD63" s="42"/>
      <c r="AE63" s="42"/>
      <c r="AF63" s="42"/>
      <c r="AG63" s="42"/>
      <c r="AH63" s="42"/>
      <c r="AI63" s="42"/>
    </row>
    <row r="64" spans="1:35" ht="15">
      <c r="A64" s="47">
        <f t="shared" si="1"/>
        <v>1958</v>
      </c>
      <c r="B64" s="109">
        <f>DetailsWTIDSeries!AH95</f>
        <v>0.29719999999999996</v>
      </c>
      <c r="C64" s="48">
        <f>DetailsWTIDSeries!AI95</f>
        <v>8.7599999999999997E-2</v>
      </c>
      <c r="D64" s="49">
        <f>DetailsWTIDSeries!AJ95</f>
        <v>2.3799999999999998E-2</v>
      </c>
      <c r="E64" s="109"/>
      <c r="F64" s="48"/>
      <c r="G64" s="49"/>
      <c r="H64" s="48">
        <f>DetailsWTIDSeries!BE95/100</f>
        <v>0.29520000000000002</v>
      </c>
      <c r="I64" s="48">
        <f>DetailsWTIDSeries!BG95/100</f>
        <v>6.8099999999999994E-2</v>
      </c>
      <c r="J64" s="48">
        <f>DetailsWTIDSeries!BH95/100</f>
        <v>1.6500000000000001E-2</v>
      </c>
      <c r="K64" s="109">
        <f>DetailsWTIDSeries!AW95/100</f>
        <v>7.7399999999999997E-2</v>
      </c>
      <c r="L64" s="49">
        <f>DetailsWTIDSeries!AX95/100</f>
        <v>2.0799999999999999E-2</v>
      </c>
      <c r="M64" s="42"/>
      <c r="N64" s="42"/>
      <c r="O64" s="42"/>
      <c r="P64" s="42"/>
      <c r="Q64" s="42"/>
      <c r="R64" s="42"/>
      <c r="S64" s="42"/>
      <c r="T64" s="42"/>
      <c r="U64" s="42"/>
      <c r="V64" s="42"/>
      <c r="W64" s="42"/>
      <c r="X64" s="42"/>
      <c r="Y64" s="42"/>
      <c r="Z64" s="42"/>
      <c r="AA64" s="42"/>
      <c r="AB64" s="42"/>
      <c r="AC64" s="42"/>
      <c r="AD64" s="42"/>
      <c r="AE64" s="42"/>
      <c r="AF64" s="42"/>
      <c r="AG64" s="42"/>
      <c r="AH64" s="42"/>
      <c r="AI64" s="42"/>
    </row>
    <row r="65" spans="1:35" ht="15">
      <c r="A65" s="47">
        <f t="shared" si="1"/>
        <v>1959</v>
      </c>
      <c r="B65" s="109">
        <f>DetailsWTIDSeries!AH96</f>
        <v>0.29960000000000003</v>
      </c>
      <c r="C65" s="48">
        <f>DetailsWTIDSeries!AI96</f>
        <v>8.5999999999999993E-2</v>
      </c>
      <c r="D65" s="49">
        <f>DetailsWTIDSeries!AJ96</f>
        <v>2.3E-2</v>
      </c>
      <c r="E65" s="109"/>
      <c r="F65" s="48"/>
      <c r="G65" s="49"/>
      <c r="H65" s="48">
        <f>DetailsWTIDSeries!BE96/100</f>
        <v>0.30059999999999998</v>
      </c>
      <c r="I65" s="48">
        <f>DetailsWTIDSeries!BG96/100</f>
        <v>7.0000000000000007E-2</v>
      </c>
      <c r="J65" s="48">
        <f>DetailsWTIDSeries!BH96/100</f>
        <v>1.6899999999999998E-2</v>
      </c>
      <c r="K65" s="109">
        <f>DetailsWTIDSeries!AW96/100</f>
        <v>7.9699999999999993E-2</v>
      </c>
      <c r="L65" s="49">
        <f>DetailsWTIDSeries!AX96/100</f>
        <v>2.1499999999999998E-2</v>
      </c>
      <c r="M65" s="42"/>
      <c r="N65" s="42"/>
      <c r="O65" s="42"/>
      <c r="P65" s="42"/>
      <c r="Q65" s="42"/>
      <c r="R65" s="42"/>
      <c r="S65" s="42"/>
      <c r="T65" s="42"/>
      <c r="U65" s="42"/>
      <c r="V65" s="42"/>
      <c r="W65" s="42"/>
      <c r="X65" s="42"/>
      <c r="Y65" s="42"/>
      <c r="Z65" s="42"/>
      <c r="AA65" s="42"/>
      <c r="AB65" s="42"/>
      <c r="AC65" s="42"/>
      <c r="AD65" s="42"/>
      <c r="AE65" s="42"/>
      <c r="AF65" s="42"/>
      <c r="AG65" s="42"/>
      <c r="AH65" s="42"/>
      <c r="AI65" s="42"/>
    </row>
    <row r="66" spans="1:35" ht="15">
      <c r="A66" s="47">
        <f t="shared" si="1"/>
        <v>1960</v>
      </c>
      <c r="B66" s="109">
        <f>DetailsWTIDSeries!AH97</f>
        <v>0.30229999999999996</v>
      </c>
      <c r="C66" s="48">
        <f>DetailsWTIDSeries!AI97</f>
        <v>8.8699999999999987E-2</v>
      </c>
      <c r="D66" s="49">
        <f>DetailsWTIDSeries!AJ97</f>
        <v>2.4500000000000001E-2</v>
      </c>
      <c r="E66" s="109"/>
      <c r="F66" s="48"/>
      <c r="G66" s="49"/>
      <c r="H66" s="48">
        <f>DetailsWTIDSeries!BE97/100</f>
        <v>0.30349999999999999</v>
      </c>
      <c r="I66" s="48">
        <f>DetailsWTIDSeries!BG97/100</f>
        <v>6.83E-2</v>
      </c>
      <c r="J66" s="48">
        <f>DetailsWTIDSeries!BH97/100</f>
        <v>1.6E-2</v>
      </c>
      <c r="K66" s="109">
        <f>DetailsWTIDSeries!AW97/100</f>
        <v>8.1699999999999995E-2</v>
      </c>
      <c r="L66" s="49">
        <f>DetailsWTIDSeries!AX97/100</f>
        <v>2.2200000000000001E-2</v>
      </c>
      <c r="M66" s="42"/>
      <c r="N66" s="42"/>
      <c r="O66" s="42"/>
      <c r="P66" s="42"/>
      <c r="Q66" s="42"/>
      <c r="R66" s="42"/>
      <c r="S66" s="42"/>
      <c r="T66" s="42"/>
      <c r="U66" s="42"/>
      <c r="V66" s="42"/>
      <c r="W66" s="42"/>
      <c r="X66" s="42"/>
      <c r="Y66" s="42"/>
      <c r="Z66" s="42"/>
      <c r="AA66" s="42"/>
      <c r="AB66" s="42"/>
      <c r="AC66" s="42"/>
      <c r="AD66" s="42"/>
      <c r="AE66" s="42"/>
      <c r="AF66" s="42"/>
      <c r="AG66" s="42"/>
      <c r="AH66" s="42"/>
      <c r="AI66" s="42"/>
    </row>
    <row r="67" spans="1:35" ht="15">
      <c r="A67" s="47">
        <f t="shared" si="1"/>
        <v>1961</v>
      </c>
      <c r="B67" s="109"/>
      <c r="C67" s="48"/>
      <c r="D67" s="49"/>
      <c r="E67" s="109">
        <f>DetailsWTIDSeries!R98</f>
        <v>0.314</v>
      </c>
      <c r="F67" s="48">
        <f>DetailsWTIDSeries!S98</f>
        <v>0.122</v>
      </c>
      <c r="G67" s="49">
        <f>DetailsWTIDSeries!T98</f>
        <v>4.4999999999999998E-2</v>
      </c>
      <c r="H67" s="48">
        <f>DetailsWTIDSeries!BE98/100</f>
        <v>0.30359999999999998</v>
      </c>
      <c r="I67" s="48">
        <f>DetailsWTIDSeries!BG98/100</f>
        <v>6.7699999999999996E-2</v>
      </c>
      <c r="J67" s="48">
        <f>DetailsWTIDSeries!BH98/100</f>
        <v>1.55E-2</v>
      </c>
      <c r="K67" s="109">
        <f>DetailsWTIDSeries!AW98/100</f>
        <v>8.4399999999999989E-2</v>
      </c>
      <c r="L67" s="49">
        <f>DetailsWTIDSeries!AX98/100</f>
        <v>2.3099999999999999E-2</v>
      </c>
      <c r="M67" s="42"/>
      <c r="N67" s="42"/>
      <c r="O67" s="42"/>
      <c r="P67" s="42"/>
      <c r="Q67" s="42"/>
      <c r="R67" s="42"/>
      <c r="S67" s="42"/>
      <c r="T67" s="42"/>
      <c r="U67" s="42"/>
      <c r="V67" s="42"/>
      <c r="W67" s="42"/>
      <c r="X67" s="42"/>
      <c r="Y67" s="42"/>
      <c r="Z67" s="42"/>
      <c r="AA67" s="42"/>
      <c r="AB67" s="42"/>
      <c r="AC67" s="42"/>
      <c r="AD67" s="42"/>
      <c r="AE67" s="42"/>
      <c r="AF67" s="42"/>
      <c r="AG67" s="42"/>
      <c r="AH67" s="42"/>
      <c r="AI67" s="42"/>
    </row>
    <row r="68" spans="1:35" ht="15">
      <c r="A68" s="47">
        <f t="shared" si="1"/>
        <v>1962</v>
      </c>
      <c r="B68" s="109">
        <f>DetailsWTIDSeries!AH99</f>
        <v>0.29370000000000002</v>
      </c>
      <c r="C68" s="48">
        <f>DetailsWTIDSeries!AI99</f>
        <v>8.43E-2</v>
      </c>
      <c r="D68" s="49">
        <f>DetailsWTIDSeries!AJ99</f>
        <v>2.29E-2</v>
      </c>
      <c r="E68" s="109"/>
      <c r="F68" s="48"/>
      <c r="G68" s="49"/>
      <c r="H68" s="48">
        <f>DetailsWTIDSeries!BE99/100</f>
        <v>0.30079999999999996</v>
      </c>
      <c r="I68" s="48">
        <f>DetailsWTIDSeries!BG99/100</f>
        <v>6.6500000000000004E-2</v>
      </c>
      <c r="J68" s="48">
        <f>DetailsWTIDSeries!BH99/100</f>
        <v>1.4999999999999999E-2</v>
      </c>
      <c r="K68" s="109">
        <f>DetailsWTIDSeries!AW99/100</f>
        <v>8.6800000000000002E-2</v>
      </c>
      <c r="L68" s="49">
        <f>DetailsWTIDSeries!AX99/100</f>
        <v>2.35E-2</v>
      </c>
      <c r="M68" s="42"/>
      <c r="N68" s="42"/>
      <c r="O68" s="42"/>
      <c r="P68" s="42"/>
      <c r="Q68" s="42"/>
      <c r="R68" s="42"/>
      <c r="S68" s="42"/>
      <c r="T68" s="42"/>
      <c r="U68" s="42"/>
      <c r="V68" s="42"/>
      <c r="W68" s="42"/>
      <c r="X68" s="42"/>
      <c r="Y68" s="42"/>
      <c r="Z68" s="42"/>
      <c r="AA68" s="42"/>
      <c r="AB68" s="42"/>
      <c r="AC68" s="42"/>
      <c r="AD68" s="42"/>
      <c r="AE68" s="42"/>
      <c r="AF68" s="42"/>
      <c r="AG68" s="42"/>
      <c r="AH68" s="42"/>
      <c r="AI68" s="42"/>
    </row>
    <row r="69" spans="1:35" ht="15">
      <c r="A69" s="47">
        <f t="shared" si="1"/>
        <v>1963</v>
      </c>
      <c r="B69" s="109">
        <f>DetailsWTIDSeries!AH100</f>
        <v>0.2994</v>
      </c>
      <c r="C69" s="48">
        <f>DetailsWTIDSeries!AI100</f>
        <v>8.4900000000000003E-2</v>
      </c>
      <c r="D69" s="49">
        <f>DetailsWTIDSeries!AJ100</f>
        <v>2.23E-2</v>
      </c>
      <c r="E69" s="109"/>
      <c r="F69" s="48"/>
      <c r="G69" s="49"/>
      <c r="H69" s="48">
        <f>DetailsWTIDSeries!BE100/100</f>
        <v>0.29949999999999999</v>
      </c>
      <c r="I69" s="48">
        <f>DetailsWTIDSeries!BG100/100</f>
        <v>6.6400000000000001E-2</v>
      </c>
      <c r="J69" s="48">
        <f>DetailsWTIDSeries!BH100/100</f>
        <v>1.4999999999999999E-2</v>
      </c>
      <c r="K69" s="109">
        <f>DetailsWTIDSeries!AW100/100</f>
        <v>8.5000000000000006E-2</v>
      </c>
      <c r="L69" s="49">
        <f>DetailsWTIDSeries!AX100/100</f>
        <v>2.3099999999999999E-2</v>
      </c>
      <c r="M69" s="42"/>
      <c r="N69" s="42"/>
      <c r="O69" s="42"/>
      <c r="P69" s="42"/>
      <c r="Q69" s="42"/>
      <c r="R69" s="42"/>
      <c r="S69" s="42"/>
      <c r="T69" s="42"/>
      <c r="U69" s="42"/>
      <c r="V69" s="42"/>
      <c r="W69" s="42"/>
      <c r="X69" s="42"/>
      <c r="Y69" s="42"/>
      <c r="Z69" s="42"/>
      <c r="AA69" s="42"/>
      <c r="AB69" s="42"/>
      <c r="AC69" s="42"/>
      <c r="AD69" s="42"/>
      <c r="AE69" s="42"/>
      <c r="AF69" s="42"/>
      <c r="AG69" s="42"/>
      <c r="AH69" s="42"/>
      <c r="AI69" s="42"/>
    </row>
    <row r="70" spans="1:35" ht="15">
      <c r="A70" s="47">
        <f t="shared" si="1"/>
        <v>1964</v>
      </c>
      <c r="B70" s="109">
        <f>DetailsWTIDSeries!AH101</f>
        <v>0.29909999999999998</v>
      </c>
      <c r="C70" s="48">
        <f>DetailsWTIDSeries!AI101</f>
        <v>8.48E-2</v>
      </c>
      <c r="D70" s="49">
        <f>DetailsWTIDSeries!AJ101</f>
        <v>2.2599999999999999E-2</v>
      </c>
      <c r="E70" s="109"/>
      <c r="F70" s="48"/>
      <c r="G70" s="49"/>
      <c r="H70" s="48">
        <f>DetailsWTIDSeries!BE101/100</f>
        <v>0.29799999999999999</v>
      </c>
      <c r="I70" s="48">
        <f>DetailsWTIDSeries!BG101/100</f>
        <v>6.5000000000000002E-2</v>
      </c>
      <c r="J70" s="48">
        <f>DetailsWTIDSeries!BH101/100</f>
        <v>1.43E-2</v>
      </c>
      <c r="K70" s="109">
        <f>DetailsWTIDSeries!AW101/100</f>
        <v>8.3299999999999999E-2</v>
      </c>
      <c r="L70" s="49">
        <f>DetailsWTIDSeries!AX101/100</f>
        <v>2.18E-2</v>
      </c>
      <c r="M70" s="42"/>
      <c r="N70" s="42"/>
      <c r="O70" s="42"/>
      <c r="P70" s="42"/>
      <c r="Q70" s="42"/>
      <c r="R70" s="42"/>
      <c r="S70" s="42"/>
      <c r="T70" s="42"/>
      <c r="U70" s="42"/>
      <c r="V70" s="42"/>
      <c r="W70" s="42"/>
      <c r="X70" s="42"/>
      <c r="Y70" s="42"/>
      <c r="Z70" s="42"/>
      <c r="AA70" s="42"/>
      <c r="AB70" s="42"/>
      <c r="AC70" s="42"/>
      <c r="AD70" s="42"/>
      <c r="AE70" s="42"/>
      <c r="AF70" s="42"/>
      <c r="AG70" s="42"/>
      <c r="AH70" s="42"/>
      <c r="AI70" s="42"/>
    </row>
    <row r="71" spans="1:35" ht="15">
      <c r="A71" s="47">
        <f t="shared" ref="A71:A102" si="2">A70+1</f>
        <v>1965</v>
      </c>
      <c r="B71" s="109">
        <f>DetailsWTIDSeries!AH102</f>
        <v>0.29880000000000001</v>
      </c>
      <c r="C71" s="48">
        <f>DetailsWTIDSeries!AI102</f>
        <v>8.5500000000000007E-2</v>
      </c>
      <c r="D71" s="49">
        <f>DetailsWTIDSeries!AJ102</f>
        <v>2.2799999999999997E-2</v>
      </c>
      <c r="E71" s="109">
        <f>DetailsWTIDSeries!R102</f>
        <v>0.313</v>
      </c>
      <c r="F71" s="48">
        <f>DetailsWTIDSeries!S102</f>
        <v>0.122</v>
      </c>
      <c r="G71" s="49">
        <f>DetailsWTIDSeries!T102</f>
        <v>4.8000000000000001E-2</v>
      </c>
      <c r="H71" s="48">
        <f>DetailsWTIDSeries!BE102/100</f>
        <v>0.2969</v>
      </c>
      <c r="I71" s="48">
        <f>DetailsWTIDSeries!BG102/100</f>
        <v>6.4699999999999994E-2</v>
      </c>
      <c r="J71" s="48">
        <f>DetailsWTIDSeries!BH102/100</f>
        <v>1.4199999999999999E-2</v>
      </c>
      <c r="K71" s="109">
        <f>DetailsWTIDSeries!AW102/100</f>
        <v>7.9000000000000001E-2</v>
      </c>
      <c r="L71" s="49">
        <f>DetailsWTIDSeries!AX102/100</f>
        <v>2.0400000000000001E-2</v>
      </c>
      <c r="M71" s="42"/>
      <c r="N71" s="42"/>
      <c r="O71" s="42"/>
      <c r="P71" s="42"/>
      <c r="Q71" s="42"/>
      <c r="R71" s="42"/>
      <c r="S71" s="42"/>
      <c r="T71" s="42"/>
      <c r="U71" s="42"/>
      <c r="V71" s="42"/>
      <c r="W71" s="42"/>
      <c r="X71" s="42"/>
      <c r="Y71" s="42"/>
      <c r="Z71" s="42"/>
      <c r="AA71" s="42"/>
      <c r="AB71" s="42"/>
      <c r="AC71" s="42"/>
      <c r="AD71" s="42"/>
      <c r="AE71" s="42"/>
      <c r="AF71" s="42"/>
      <c r="AG71" s="42"/>
      <c r="AH71" s="42"/>
      <c r="AI71" s="42"/>
    </row>
    <row r="72" spans="1:35" ht="15">
      <c r="A72" s="47">
        <f t="shared" si="2"/>
        <v>1966</v>
      </c>
      <c r="B72" s="109">
        <f>DetailsWTIDSeries!AH103</f>
        <v>0.28939999999999999</v>
      </c>
      <c r="C72" s="48">
        <f>DetailsWTIDSeries!AI103</f>
        <v>7.9199999999999993E-2</v>
      </c>
      <c r="D72" s="49">
        <f>DetailsWTIDSeries!AJ103</f>
        <v>2.0400000000000001E-2</v>
      </c>
      <c r="E72" s="109"/>
      <c r="F72" s="48"/>
      <c r="G72" s="49"/>
      <c r="H72" s="48">
        <f>DetailsWTIDSeries!BE103/100</f>
        <v>0.29580000000000001</v>
      </c>
      <c r="I72" s="48">
        <f>DetailsWTIDSeries!BG103/100</f>
        <v>6.3500000000000001E-2</v>
      </c>
      <c r="J72" s="48">
        <f>DetailsWTIDSeries!BH103/100</f>
        <v>1.37E-2</v>
      </c>
      <c r="K72" s="109">
        <f>DetailsWTIDSeries!AW103/100</f>
        <v>7.6200000000000004E-2</v>
      </c>
      <c r="L72" s="49">
        <f>DetailsWTIDSeries!AX103/100</f>
        <v>1.9400000000000001E-2</v>
      </c>
      <c r="M72" s="42"/>
      <c r="N72" s="42"/>
      <c r="O72" s="42"/>
      <c r="P72" s="42"/>
      <c r="Q72" s="42"/>
      <c r="R72" s="42"/>
      <c r="S72" s="42"/>
      <c r="T72" s="42"/>
      <c r="U72" s="42"/>
      <c r="V72" s="42"/>
      <c r="W72" s="42"/>
      <c r="X72" s="42"/>
      <c r="Y72" s="42"/>
      <c r="Z72" s="42"/>
      <c r="AA72" s="42"/>
      <c r="AB72" s="42"/>
      <c r="AC72" s="42"/>
      <c r="AD72" s="42"/>
      <c r="AE72" s="42"/>
      <c r="AF72" s="42"/>
      <c r="AG72" s="42"/>
      <c r="AH72" s="42"/>
      <c r="AI72" s="42"/>
    </row>
    <row r="73" spans="1:35" ht="15">
      <c r="A73" s="47">
        <f t="shared" si="2"/>
        <v>1967</v>
      </c>
      <c r="B73" s="109">
        <f>DetailsWTIDSeries!AH104</f>
        <v>0.2878</v>
      </c>
      <c r="C73" s="48">
        <f>DetailsWTIDSeries!AI104</f>
        <v>7.690000000000001E-2</v>
      </c>
      <c r="D73" s="49">
        <f>DetailsWTIDSeries!AJ104</f>
        <v>1.9099999999999999E-2</v>
      </c>
      <c r="E73" s="109"/>
      <c r="F73" s="48"/>
      <c r="G73" s="49"/>
      <c r="H73" s="48">
        <f>DetailsWTIDSeries!BE104/100</f>
        <v>0.30329999999999996</v>
      </c>
      <c r="I73" s="48">
        <f>DetailsWTIDSeries!BG104/100</f>
        <v>6.5500000000000003E-2</v>
      </c>
      <c r="J73" s="48">
        <f>DetailsWTIDSeries!BH104/100</f>
        <v>1.38E-2</v>
      </c>
      <c r="K73" s="109">
        <f>DetailsWTIDSeries!AW104/100</f>
        <v>7.6299999999999993E-2</v>
      </c>
      <c r="L73" s="49">
        <f>DetailsWTIDSeries!AX104/100</f>
        <v>1.9599999999999999E-2</v>
      </c>
      <c r="M73" s="42"/>
      <c r="N73" s="42"/>
      <c r="O73" s="42"/>
      <c r="P73" s="42"/>
      <c r="Q73" s="42"/>
      <c r="R73" s="42"/>
      <c r="S73" s="42"/>
      <c r="T73" s="42"/>
      <c r="U73" s="42"/>
      <c r="V73" s="42"/>
      <c r="W73" s="42"/>
      <c r="X73" s="42"/>
      <c r="Y73" s="42"/>
      <c r="Z73" s="42"/>
      <c r="AA73" s="42"/>
      <c r="AB73" s="42"/>
      <c r="AC73" s="42"/>
      <c r="AD73" s="42"/>
      <c r="AE73" s="42"/>
      <c r="AF73" s="42"/>
      <c r="AG73" s="42"/>
      <c r="AH73" s="42"/>
      <c r="AI73" s="42"/>
    </row>
    <row r="74" spans="1:35" ht="15">
      <c r="A74" s="47">
        <f t="shared" si="2"/>
        <v>1968</v>
      </c>
      <c r="B74" s="109">
        <f>DetailsWTIDSeries!AH105</f>
        <v>0.28550000000000003</v>
      </c>
      <c r="C74" s="48">
        <f>DetailsWTIDSeries!AI105</f>
        <v>7.5399999999999995E-2</v>
      </c>
      <c r="D74" s="49">
        <f>DetailsWTIDSeries!AJ105</f>
        <v>1.8700000000000001E-2</v>
      </c>
      <c r="E74" s="109">
        <f>DetailsWTIDSeries!R105</f>
        <v>0.30299999999999999</v>
      </c>
      <c r="F74" s="48">
        <f>DetailsWTIDSeries!S105</f>
        <v>0.11199999999999999</v>
      </c>
      <c r="G74" s="49">
        <f>DetailsWTIDSeries!T105</f>
        <v>4.2999999999999997E-2</v>
      </c>
      <c r="H74" s="48">
        <f>DetailsWTIDSeries!BE105/100</f>
        <v>0.3039</v>
      </c>
      <c r="I74" s="48">
        <f>DetailsWTIDSeries!BG105/100</f>
        <v>6.5700000000000008E-2</v>
      </c>
      <c r="J74" s="48">
        <f>DetailsWTIDSeries!BH105/100</f>
        <v>1.3899999999999999E-2</v>
      </c>
      <c r="K74" s="109">
        <f>DetailsWTIDSeries!AW105/100</f>
        <v>7.5600000000000001E-2</v>
      </c>
      <c r="L74" s="49">
        <f>DetailsWTIDSeries!AX105/100</f>
        <v>1.9099999999999999E-2</v>
      </c>
      <c r="M74" s="42"/>
      <c r="N74" s="42"/>
      <c r="O74" s="42"/>
      <c r="P74" s="42"/>
      <c r="Q74" s="42"/>
      <c r="R74" s="42"/>
      <c r="S74" s="42"/>
      <c r="T74" s="42"/>
      <c r="U74" s="42"/>
      <c r="V74" s="42"/>
      <c r="W74" s="42"/>
      <c r="X74" s="42"/>
      <c r="Y74" s="42"/>
      <c r="Z74" s="42"/>
      <c r="AA74" s="42"/>
      <c r="AB74" s="42"/>
      <c r="AC74" s="42"/>
      <c r="AD74" s="42"/>
      <c r="AE74" s="42"/>
      <c r="AF74" s="42"/>
      <c r="AG74" s="42"/>
      <c r="AH74" s="42"/>
      <c r="AI74" s="42"/>
    </row>
    <row r="75" spans="1:35" ht="15">
      <c r="A75" s="47">
        <f t="shared" si="2"/>
        <v>1969</v>
      </c>
      <c r="B75" s="109">
        <f>DetailsWTIDSeries!AH106</f>
        <v>0.28720000000000001</v>
      </c>
      <c r="C75" s="48">
        <f>DetailsWTIDSeries!AI106</f>
        <v>7.46E-2</v>
      </c>
      <c r="D75" s="49">
        <f>DetailsWTIDSeries!AJ106</f>
        <v>1.8500000000000003E-2</v>
      </c>
      <c r="E75" s="109"/>
      <c r="F75" s="48"/>
      <c r="G75" s="49"/>
      <c r="H75" s="48">
        <f>DetailsWTIDSeries!BE106/100</f>
        <v>0.30020000000000002</v>
      </c>
      <c r="I75" s="48">
        <f>DetailsWTIDSeries!BG106/100</f>
        <v>6.4100000000000004E-2</v>
      </c>
      <c r="J75" s="48">
        <f>DetailsWTIDSeries!BH106/100</f>
        <v>1.34E-2</v>
      </c>
      <c r="K75" s="109">
        <f>DetailsWTIDSeries!AW106/100</f>
        <v>8.0100000000000005E-2</v>
      </c>
      <c r="L75" s="49">
        <f>DetailsWTIDSeries!AX106/100</f>
        <v>1.9099999999999999E-2</v>
      </c>
      <c r="M75" s="42"/>
      <c r="N75" s="42"/>
      <c r="O75" s="42"/>
      <c r="P75" s="42"/>
      <c r="Q75" s="42"/>
      <c r="R75" s="42"/>
      <c r="S75" s="42"/>
      <c r="T75" s="42"/>
      <c r="U75" s="42"/>
      <c r="V75" s="42"/>
      <c r="W75" s="42"/>
      <c r="X75" s="42"/>
      <c r="Y75" s="42"/>
      <c r="Z75" s="42"/>
      <c r="AA75" s="42"/>
      <c r="AB75" s="42"/>
      <c r="AC75" s="42"/>
      <c r="AD75" s="42"/>
      <c r="AE75" s="42"/>
      <c r="AF75" s="42"/>
      <c r="AG75" s="42"/>
      <c r="AH75" s="42"/>
      <c r="AI75" s="42"/>
    </row>
    <row r="76" spans="1:35" ht="15">
      <c r="A76" s="47">
        <f t="shared" si="2"/>
        <v>1970</v>
      </c>
      <c r="B76" s="109">
        <f>DetailsWTIDSeries!AH107</f>
        <v>0.28820000000000001</v>
      </c>
      <c r="C76" s="48">
        <f>DetailsWTIDSeries!AI107</f>
        <v>7.0499999999999993E-2</v>
      </c>
      <c r="D76" s="49">
        <f>DetailsWTIDSeries!AJ107</f>
        <v>1.6399999999999998E-2</v>
      </c>
      <c r="E76" s="109"/>
      <c r="F76" s="48"/>
      <c r="G76" s="49"/>
      <c r="H76" s="48">
        <f>DetailsWTIDSeries!BE107/100</f>
        <v>0.29359999999999997</v>
      </c>
      <c r="I76" s="48">
        <f>DetailsWTIDSeries!BG107/100</f>
        <v>6.1600000000000002E-2</v>
      </c>
      <c r="J76" s="48">
        <f>DetailsWTIDSeries!BH107/100</f>
        <v>1.2800000000000001E-2</v>
      </c>
      <c r="K76" s="109">
        <f>DetailsWTIDSeries!AW107/100</f>
        <v>8.1900000000000001E-2</v>
      </c>
      <c r="L76" s="49">
        <f>DetailsWTIDSeries!AX107/100</f>
        <v>2.0400000000000001E-2</v>
      </c>
      <c r="M76" s="42"/>
      <c r="N76" s="42"/>
      <c r="O76" s="42"/>
      <c r="P76" s="42"/>
      <c r="Q76" s="42"/>
      <c r="R76" s="42"/>
      <c r="S76" s="42"/>
      <c r="T76" s="42"/>
      <c r="U76" s="42"/>
      <c r="V76" s="42"/>
      <c r="W76" s="42"/>
      <c r="X76" s="42"/>
      <c r="Y76" s="42"/>
      <c r="Z76" s="42"/>
      <c r="AA76" s="42"/>
      <c r="AB76" s="42"/>
      <c r="AC76" s="42"/>
      <c r="AD76" s="42"/>
      <c r="AE76" s="42"/>
      <c r="AF76" s="42"/>
      <c r="AG76" s="42"/>
      <c r="AH76" s="42"/>
      <c r="AI76" s="42"/>
    </row>
    <row r="77" spans="1:35" ht="15">
      <c r="A77" s="47">
        <f t="shared" si="2"/>
        <v>1971</v>
      </c>
      <c r="B77" s="109">
        <f>DetailsWTIDSeries!AH108</f>
        <v>0.29289999999999999</v>
      </c>
      <c r="C77" s="48">
        <f>DetailsWTIDSeries!AI108</f>
        <v>7.0199999999999999E-2</v>
      </c>
      <c r="D77" s="49">
        <f>DetailsWTIDSeries!AJ108</f>
        <v>1.67E-2</v>
      </c>
      <c r="E77" s="109">
        <f>DetailsWTIDSeries!R108</f>
        <v>0.318</v>
      </c>
      <c r="F77" s="48">
        <f>DetailsWTIDSeries!S108</f>
        <v>0.113</v>
      </c>
      <c r="G77" s="49">
        <f>DetailsWTIDSeries!T108</f>
        <v>4.4000000000000004E-2</v>
      </c>
      <c r="H77" s="48">
        <f>DetailsWTIDSeries!BE108/100</f>
        <v>0.28360000000000002</v>
      </c>
      <c r="I77" s="48">
        <f>DetailsWTIDSeries!BG108/100</f>
        <v>5.7999999999999996E-2</v>
      </c>
      <c r="J77" s="48">
        <f>DetailsWTIDSeries!BH108/100</f>
        <v>1.1899999999999999E-2</v>
      </c>
      <c r="K77" s="109">
        <f>DetailsWTIDSeries!AW108/100</f>
        <v>8.4199999999999997E-2</v>
      </c>
      <c r="L77" s="49">
        <f>DetailsWTIDSeries!AX108/100</f>
        <v>1.9400000000000001E-2</v>
      </c>
      <c r="M77" s="42"/>
      <c r="N77" s="42"/>
      <c r="O77" s="42"/>
      <c r="P77" s="42"/>
      <c r="Q77" s="42"/>
      <c r="R77" s="42"/>
      <c r="S77" s="42"/>
      <c r="T77" s="42"/>
      <c r="U77" s="42"/>
      <c r="V77" s="42"/>
      <c r="W77" s="42"/>
      <c r="X77" s="42"/>
      <c r="Y77" s="42"/>
      <c r="Z77" s="42"/>
      <c r="AA77" s="42"/>
      <c r="AB77" s="42"/>
      <c r="AC77" s="42"/>
      <c r="AD77" s="42"/>
      <c r="AE77" s="42"/>
      <c r="AF77" s="42"/>
      <c r="AG77" s="42"/>
      <c r="AH77" s="42"/>
      <c r="AI77" s="42"/>
    </row>
    <row r="78" spans="1:35" ht="15">
      <c r="A78" s="47">
        <f t="shared" si="2"/>
        <v>1972</v>
      </c>
      <c r="B78" s="109">
        <f>DetailsWTIDSeries!AH109</f>
        <v>0.28899999999999998</v>
      </c>
      <c r="C78" s="48">
        <f>DetailsWTIDSeries!AI109</f>
        <v>6.9400000000000003E-2</v>
      </c>
      <c r="D78" s="49">
        <f>DetailsWTIDSeries!AJ109</f>
        <v>1.61E-2</v>
      </c>
      <c r="E78" s="109"/>
      <c r="F78" s="48"/>
      <c r="G78" s="49"/>
      <c r="H78" s="48">
        <f>DetailsWTIDSeries!BE109/100</f>
        <v>0.27889999999999998</v>
      </c>
      <c r="I78" s="48">
        <f>DetailsWTIDSeries!BG109/100</f>
        <v>5.67E-2</v>
      </c>
      <c r="J78" s="48">
        <f>DetailsWTIDSeries!BH109/100</f>
        <v>1.15E-2</v>
      </c>
      <c r="K78" s="109">
        <f>DetailsWTIDSeries!AW109/100</f>
        <v>8.1000000000000003E-2</v>
      </c>
      <c r="L78" s="49">
        <f>DetailsWTIDSeries!AX109/100</f>
        <v>1.6E-2</v>
      </c>
      <c r="M78" s="42"/>
      <c r="N78" s="42"/>
      <c r="O78" s="42"/>
      <c r="P78" s="42"/>
      <c r="Q78" s="42"/>
      <c r="R78" s="42"/>
      <c r="S78" s="42"/>
      <c r="T78" s="42"/>
      <c r="U78" s="42"/>
      <c r="V78" s="42"/>
      <c r="W78" s="42"/>
      <c r="X78" s="42"/>
      <c r="Y78" s="42"/>
      <c r="Z78" s="42"/>
      <c r="AA78" s="42"/>
      <c r="AB78" s="42"/>
      <c r="AC78" s="42"/>
      <c r="AD78" s="42"/>
      <c r="AE78" s="42"/>
      <c r="AF78" s="42"/>
      <c r="AG78" s="42"/>
      <c r="AH78" s="42"/>
      <c r="AI78" s="42"/>
    </row>
    <row r="79" spans="1:35" ht="15">
      <c r="A79" s="47">
        <f t="shared" si="2"/>
        <v>1973</v>
      </c>
      <c r="B79" s="109">
        <f>DetailsWTIDSeries!AH110</f>
        <v>0.28309999999999996</v>
      </c>
      <c r="C79" s="48">
        <f>DetailsWTIDSeries!AI110</f>
        <v>6.9900000000000004E-2</v>
      </c>
      <c r="D79" s="49">
        <f>DetailsWTIDSeries!AJ110</f>
        <v>1.6799999999999999E-2</v>
      </c>
      <c r="E79" s="109"/>
      <c r="F79" s="48"/>
      <c r="G79" s="49"/>
      <c r="H79" s="48">
        <f>DetailsWTIDSeries!BE110/100</f>
        <v>0.27560000000000001</v>
      </c>
      <c r="I79" s="48">
        <f>DetailsWTIDSeries!BG110/100</f>
        <v>5.57E-2</v>
      </c>
      <c r="J79" s="48">
        <f>DetailsWTIDSeries!BH110/100</f>
        <v>1.1299999999999999E-2</v>
      </c>
      <c r="K79" s="109">
        <f>DetailsWTIDSeries!AW110/100</f>
        <v>7.6200000000000004E-2</v>
      </c>
      <c r="L79" s="49">
        <f>DetailsWTIDSeries!AX110/100</f>
        <v>2.18E-2</v>
      </c>
      <c r="M79" s="42"/>
      <c r="N79" s="42"/>
      <c r="O79" s="42"/>
      <c r="P79" s="42"/>
      <c r="Q79" s="42"/>
      <c r="R79" s="42"/>
      <c r="S79" s="42"/>
      <c r="T79" s="42"/>
      <c r="U79" s="42"/>
      <c r="V79" s="42"/>
      <c r="W79" s="42"/>
      <c r="X79" s="42"/>
      <c r="Y79" s="42"/>
      <c r="Z79" s="42"/>
      <c r="AA79" s="42"/>
      <c r="AB79" s="42"/>
      <c r="AC79" s="42"/>
      <c r="AD79" s="42"/>
      <c r="AE79" s="42"/>
      <c r="AF79" s="42"/>
      <c r="AG79" s="42"/>
      <c r="AH79" s="42"/>
      <c r="AI79" s="42"/>
    </row>
    <row r="80" spans="1:35" ht="15">
      <c r="A80" s="47">
        <f t="shared" si="2"/>
        <v>1974</v>
      </c>
      <c r="B80" s="109">
        <f>DetailsWTIDSeries!AH111</f>
        <v>0.28100000000000003</v>
      </c>
      <c r="C80" s="48">
        <f>DetailsWTIDSeries!AI111</f>
        <v>6.54E-2</v>
      </c>
      <c r="D80" s="49">
        <f>DetailsWTIDSeries!AJ111</f>
        <v>1.5800000000000002E-2</v>
      </c>
      <c r="E80" s="109">
        <f>DetailsWTIDSeries!R111</f>
        <v>0.308</v>
      </c>
      <c r="F80" s="48">
        <f>DetailsWTIDSeries!S111</f>
        <v>0.10099999999999999</v>
      </c>
      <c r="G80" s="49">
        <f>DetailsWTIDSeries!T111</f>
        <v>3.6000000000000004E-2</v>
      </c>
      <c r="H80" s="48">
        <f>DetailsWTIDSeries!BE111/100</f>
        <v>0.2707</v>
      </c>
      <c r="I80" s="48">
        <f>DetailsWTIDSeries!BG111/100</f>
        <v>5.4699999999999999E-2</v>
      </c>
      <c r="J80" s="48">
        <f>DetailsWTIDSeries!BH111/100</f>
        <v>1.1200000000000002E-2</v>
      </c>
      <c r="K80" s="109">
        <f>DetailsWTIDSeries!AW111/100</f>
        <v>7.2000000000000008E-2</v>
      </c>
      <c r="L80" s="49">
        <f>DetailsWTIDSeries!AX111/100</f>
        <v>1.78E-2</v>
      </c>
      <c r="M80" s="42"/>
      <c r="N80" s="42"/>
      <c r="O80" s="42"/>
      <c r="P80" s="42"/>
      <c r="Q80" s="42"/>
      <c r="R80" s="42"/>
      <c r="S80" s="42"/>
      <c r="T80" s="42"/>
      <c r="U80" s="42"/>
      <c r="V80" s="42"/>
      <c r="W80" s="42"/>
      <c r="X80" s="42"/>
      <c r="Y80" s="42"/>
      <c r="Z80" s="42"/>
      <c r="AA80" s="42"/>
      <c r="AB80" s="42"/>
      <c r="AC80" s="42"/>
      <c r="AD80" s="42"/>
      <c r="AE80" s="42"/>
      <c r="AF80" s="42"/>
      <c r="AG80" s="42"/>
      <c r="AH80" s="42"/>
      <c r="AI80" s="42"/>
    </row>
    <row r="81" spans="1:35" ht="15">
      <c r="A81" s="47">
        <f t="shared" si="2"/>
        <v>1975</v>
      </c>
      <c r="B81" s="109">
        <f>DetailsWTIDSeries!AH112</f>
        <v>0.2782</v>
      </c>
      <c r="C81" s="48">
        <f>DetailsWTIDSeries!AI112</f>
        <v>6.0999999999999999E-2</v>
      </c>
      <c r="D81" s="49">
        <f>DetailsWTIDSeries!AJ112</f>
        <v>1.3999999999999999E-2</v>
      </c>
      <c r="E81" s="109"/>
      <c r="F81" s="48"/>
      <c r="G81" s="49"/>
      <c r="H81" s="48">
        <f>DetailsWTIDSeries!BE112/100</f>
        <v>0.26379999999999998</v>
      </c>
      <c r="I81" s="48">
        <f>DetailsWTIDSeries!BG112/100</f>
        <v>5.2900000000000003E-2</v>
      </c>
      <c r="J81" s="48">
        <f>DetailsWTIDSeries!BH112/100</f>
        <v>1.0700000000000001E-2</v>
      </c>
      <c r="K81" s="109">
        <f>DetailsWTIDSeries!AW112/100</f>
        <v>7.0800000000000002E-2</v>
      </c>
      <c r="L81" s="49">
        <f>DetailsWTIDSeries!AX112/100</f>
        <v>1.7600000000000001E-2</v>
      </c>
      <c r="M81" s="42"/>
      <c r="N81" s="42"/>
      <c r="O81" s="42"/>
      <c r="P81" s="42"/>
      <c r="Q81" s="42"/>
      <c r="R81" s="42"/>
      <c r="S81" s="42"/>
      <c r="T81" s="42"/>
      <c r="U81" s="42"/>
      <c r="V81" s="42"/>
      <c r="W81" s="42"/>
      <c r="X81" s="42"/>
      <c r="Y81" s="42"/>
      <c r="Z81" s="42"/>
      <c r="AA81" s="42"/>
      <c r="AB81" s="42"/>
      <c r="AC81" s="42"/>
      <c r="AD81" s="42"/>
      <c r="AE81" s="42"/>
      <c r="AF81" s="42"/>
      <c r="AG81" s="42"/>
      <c r="AH81" s="42"/>
      <c r="AI81" s="42"/>
    </row>
    <row r="82" spans="1:35" ht="15">
      <c r="A82" s="47">
        <f t="shared" si="2"/>
        <v>1976</v>
      </c>
      <c r="B82" s="109">
        <f>DetailsWTIDSeries!AH113</f>
        <v>0.27889999999999998</v>
      </c>
      <c r="C82" s="48">
        <f>DetailsWTIDSeries!AI113</f>
        <v>5.8899999999999994E-2</v>
      </c>
      <c r="D82" s="49">
        <f>DetailsWTIDSeries!AJ113</f>
        <v>1.3000000000000001E-2</v>
      </c>
      <c r="E82" s="109"/>
      <c r="F82" s="48"/>
      <c r="G82" s="49"/>
      <c r="H82" s="48">
        <f>DetailsWTIDSeries!BE113/100</f>
        <v>0.2555</v>
      </c>
      <c r="I82" s="48">
        <f>DetailsWTIDSeries!BG113/100</f>
        <v>4.9500000000000002E-2</v>
      </c>
      <c r="J82" s="48">
        <f>DetailsWTIDSeries!BH113/100</f>
        <v>9.5999999999999992E-3</v>
      </c>
      <c r="K82" s="109">
        <f>DetailsWTIDSeries!AW113/100</f>
        <v>6.8099999999999994E-2</v>
      </c>
      <c r="L82" s="49">
        <f>DetailsWTIDSeries!AX113/100</f>
        <v>1.5100000000000001E-2</v>
      </c>
      <c r="M82" s="42"/>
      <c r="N82" s="42"/>
      <c r="O82" s="42"/>
      <c r="P82" s="42"/>
      <c r="Q82" s="42"/>
      <c r="R82" s="42"/>
      <c r="S82" s="42"/>
      <c r="T82" s="42"/>
      <c r="U82" s="42"/>
      <c r="V82" s="42"/>
      <c r="W82" s="42"/>
      <c r="X82" s="42"/>
      <c r="Y82" s="42"/>
      <c r="Z82" s="42"/>
      <c r="AA82" s="42"/>
      <c r="AB82" s="42"/>
      <c r="AC82" s="42"/>
      <c r="AD82" s="42"/>
      <c r="AE82" s="42"/>
      <c r="AF82" s="42"/>
      <c r="AG82" s="42"/>
      <c r="AH82" s="42"/>
      <c r="AI82" s="42"/>
    </row>
    <row r="83" spans="1:35" ht="15">
      <c r="A83" s="47">
        <f t="shared" si="2"/>
        <v>1977</v>
      </c>
      <c r="B83" s="109">
        <f>DetailsWTIDSeries!AH114</f>
        <v>0.27960000000000002</v>
      </c>
      <c r="C83" s="48">
        <f>DetailsWTIDSeries!AI114</f>
        <v>5.9299999999999999E-2</v>
      </c>
      <c r="D83" s="49">
        <f>DetailsWTIDSeries!AJ114</f>
        <v>1.2699999999999999E-2</v>
      </c>
      <c r="E83" s="109">
        <f>DetailsWTIDSeries!R114</f>
        <v>0.315</v>
      </c>
      <c r="F83" s="48">
        <f>DetailsWTIDSeries!S114</f>
        <v>0.10199999999999999</v>
      </c>
      <c r="G83" s="49">
        <f>DetailsWTIDSeries!T114</f>
        <v>3.7000000000000005E-2</v>
      </c>
      <c r="H83" s="48">
        <f>DetailsWTIDSeries!BE114/100</f>
        <v>0.24719999999999998</v>
      </c>
      <c r="I83" s="48">
        <f>DetailsWTIDSeries!BG114/100</f>
        <v>4.6900000000000004E-2</v>
      </c>
      <c r="J83" s="48">
        <f>DetailsWTIDSeries!BH114/100</f>
        <v>8.3000000000000001E-3</v>
      </c>
      <c r="K83" s="109">
        <f>DetailsWTIDSeries!AW114/100</f>
        <v>6.7699999999999996E-2</v>
      </c>
      <c r="L83" s="49">
        <f>DetailsWTIDSeries!AX114/100</f>
        <v>1.4800000000000001E-2</v>
      </c>
      <c r="M83" s="42"/>
      <c r="N83" s="42"/>
      <c r="O83" s="42"/>
      <c r="P83" s="42"/>
      <c r="Q83" s="42"/>
      <c r="R83" s="42"/>
      <c r="S83" s="42"/>
      <c r="T83" s="42"/>
      <c r="U83" s="42"/>
      <c r="V83" s="42"/>
      <c r="W83" s="42"/>
      <c r="X83" s="42"/>
      <c r="Y83" s="42"/>
      <c r="Z83" s="42"/>
      <c r="AA83" s="42"/>
      <c r="AB83" s="42"/>
      <c r="AC83" s="42"/>
      <c r="AD83" s="42"/>
      <c r="AE83" s="42"/>
      <c r="AF83" s="42"/>
      <c r="AG83" s="42"/>
      <c r="AH83" s="42"/>
      <c r="AI83" s="42"/>
    </row>
    <row r="84" spans="1:35" ht="15">
      <c r="A84" s="47">
        <f t="shared" si="2"/>
        <v>1978</v>
      </c>
      <c r="B84" s="109">
        <f>DetailsWTIDSeries!AH115</f>
        <v>0.27779999999999999</v>
      </c>
      <c r="C84" s="48">
        <f>DetailsWTIDSeries!AI115</f>
        <v>5.7200000000000001E-2</v>
      </c>
      <c r="D84" s="49">
        <f>DetailsWTIDSeries!AJ115</f>
        <v>1.24E-2</v>
      </c>
      <c r="E84" s="109"/>
      <c r="F84" s="48"/>
      <c r="G84" s="49"/>
      <c r="H84" s="48">
        <f>DetailsWTIDSeries!BE115/100</f>
        <v>0.23989999999999997</v>
      </c>
      <c r="I84" s="48">
        <f>DetailsWTIDSeries!BG115/100</f>
        <v>4.4699999999999997E-2</v>
      </c>
      <c r="J84" s="48">
        <f>DetailsWTIDSeries!BH115/100</f>
        <v>8.3000000000000001E-3</v>
      </c>
      <c r="K84" s="109">
        <f>DetailsWTIDSeries!AW115/100</f>
        <v>6.9599999999999995E-2</v>
      </c>
      <c r="L84" s="49">
        <f>DetailsWTIDSeries!AX115/100</f>
        <v>1.52E-2</v>
      </c>
      <c r="M84" s="42"/>
      <c r="N84" s="42"/>
      <c r="O84" s="42"/>
      <c r="P84" s="42"/>
      <c r="Q84" s="42"/>
      <c r="R84" s="42"/>
      <c r="S84" s="42"/>
      <c r="T84" s="42"/>
      <c r="U84" s="42"/>
      <c r="V84" s="42"/>
      <c r="W84" s="42"/>
      <c r="X84" s="42"/>
      <c r="Y84" s="42"/>
      <c r="Z84" s="42"/>
      <c r="AA84" s="42"/>
      <c r="AB84" s="42"/>
      <c r="AC84" s="42"/>
      <c r="AD84" s="42"/>
      <c r="AE84" s="42"/>
      <c r="AF84" s="42"/>
      <c r="AG84" s="42"/>
      <c r="AH84" s="42"/>
      <c r="AI84" s="42"/>
    </row>
    <row r="85" spans="1:35" ht="15">
      <c r="A85" s="47">
        <f t="shared" si="2"/>
        <v>1979</v>
      </c>
      <c r="B85" s="109">
        <f>DetailsWTIDSeries!AH116</f>
        <v>0.28370000000000001</v>
      </c>
      <c r="C85" s="48">
        <f>DetailsWTIDSeries!AI116</f>
        <v>5.9299999999999999E-2</v>
      </c>
      <c r="D85" s="49">
        <f>DetailsWTIDSeries!AJ116</f>
        <v>1.3000000000000001E-2</v>
      </c>
      <c r="E85" s="109"/>
      <c r="F85" s="48"/>
      <c r="G85" s="49"/>
      <c r="H85" s="48">
        <f>DetailsWTIDSeries!BE116/100</f>
        <v>0.23469999999999999</v>
      </c>
      <c r="I85" s="48">
        <f>DetailsWTIDSeries!BG116/100</f>
        <v>4.2500000000000003E-2</v>
      </c>
      <c r="J85" s="48">
        <f>DetailsWTIDSeries!BH116/100</f>
        <v>7.7000000000000002E-3</v>
      </c>
      <c r="K85" s="109">
        <f>DetailsWTIDSeries!AW116/100</f>
        <v>7.2499999999999995E-2</v>
      </c>
      <c r="L85" s="49">
        <f>DetailsWTIDSeries!AX116/100</f>
        <v>1.6500000000000001E-2</v>
      </c>
      <c r="M85" s="42"/>
      <c r="N85" s="42"/>
      <c r="O85" s="42"/>
      <c r="P85" s="42"/>
      <c r="Q85" s="42"/>
      <c r="R85" s="42"/>
      <c r="S85" s="42"/>
      <c r="T85" s="42"/>
      <c r="U85" s="42"/>
      <c r="V85" s="42"/>
      <c r="W85" s="42"/>
      <c r="X85" s="42"/>
      <c r="Y85" s="42"/>
      <c r="Z85" s="42"/>
      <c r="AA85" s="42"/>
      <c r="AB85" s="42"/>
      <c r="AC85" s="42"/>
      <c r="AD85" s="42"/>
      <c r="AE85" s="42"/>
      <c r="AF85" s="42"/>
      <c r="AG85" s="42"/>
      <c r="AH85" s="42"/>
      <c r="AI85" s="42"/>
    </row>
    <row r="86" spans="1:35" ht="15">
      <c r="A86" s="47">
        <f t="shared" si="2"/>
        <v>1980</v>
      </c>
      <c r="B86" s="109"/>
      <c r="C86" s="48"/>
      <c r="D86" s="49"/>
      <c r="E86" s="109">
        <f>DetailsWTIDSeries!R117</f>
        <v>0.31670000000000004</v>
      </c>
      <c r="F86" s="48">
        <f>DetailsWTIDSeries!S117</f>
        <v>0.1043</v>
      </c>
      <c r="G86" s="49">
        <f>DetailsWTIDSeries!T117</f>
        <v>3.9599999999999996E-2</v>
      </c>
      <c r="H86" s="48">
        <f>DetailsWTIDSeries!BE117/100</f>
        <v>0.2273</v>
      </c>
      <c r="I86" s="48">
        <f>DetailsWTIDSeries!BG117/100</f>
        <v>4.0500000000000001E-2</v>
      </c>
      <c r="J86" s="48">
        <f>DetailsWTIDSeries!BH117/100</f>
        <v>7.4000000000000003E-3</v>
      </c>
      <c r="K86" s="109">
        <f>DetailsWTIDSeries!AW117/100</f>
        <v>7.1599999999999997E-2</v>
      </c>
      <c r="L86" s="49">
        <f>DetailsWTIDSeries!AX117/100</f>
        <v>1.6500000000000001E-2</v>
      </c>
      <c r="M86" s="42"/>
      <c r="N86" s="42"/>
      <c r="O86" s="42"/>
      <c r="P86" s="42"/>
      <c r="Q86" s="42"/>
      <c r="R86" s="42"/>
      <c r="S86" s="42"/>
      <c r="T86" s="42"/>
      <c r="U86" s="42"/>
      <c r="V86" s="42"/>
      <c r="W86" s="42"/>
      <c r="X86" s="42"/>
      <c r="Y86" s="42"/>
      <c r="Z86" s="42"/>
      <c r="AA86" s="42"/>
      <c r="AB86" s="42"/>
      <c r="AC86" s="42"/>
      <c r="AD86" s="42"/>
      <c r="AE86" s="42"/>
      <c r="AF86" s="42"/>
      <c r="AG86" s="42"/>
      <c r="AH86" s="42"/>
      <c r="AI86" s="42"/>
    </row>
    <row r="87" spans="1:35" ht="15">
      <c r="A87" s="47">
        <f t="shared" si="2"/>
        <v>1981</v>
      </c>
      <c r="B87" s="109">
        <f>DetailsWTIDSeries!AH118</f>
        <v>0.31030000000000002</v>
      </c>
      <c r="C87" s="48">
        <f>DetailsWTIDSeries!AI118</f>
        <v>6.6699999999999995E-2</v>
      </c>
      <c r="D87" s="49">
        <f>DetailsWTIDSeries!AJ118</f>
        <v>1.5300000000000001E-2</v>
      </c>
      <c r="E87" s="109"/>
      <c r="F87" s="48"/>
      <c r="G87" s="49"/>
      <c r="H87" s="48">
        <f>DetailsWTIDSeries!BE118/100</f>
        <v>0.22399999999999998</v>
      </c>
      <c r="I87" s="48">
        <f>DetailsWTIDSeries!BG118/100</f>
        <v>3.9699999999999999E-2</v>
      </c>
      <c r="J87" s="48">
        <f>DetailsWTIDSeries!BH118/100</f>
        <v>7.6E-3</v>
      </c>
      <c r="K87" s="109">
        <f>DetailsWTIDSeries!AW118/100</f>
        <v>7.1099999999999997E-2</v>
      </c>
      <c r="L87" s="49">
        <f>DetailsWTIDSeries!AX118/100</f>
        <v>1.5900000000000001E-2</v>
      </c>
      <c r="M87" s="42"/>
      <c r="N87" s="42"/>
      <c r="O87" s="42"/>
      <c r="P87" s="42"/>
      <c r="Q87" s="42"/>
      <c r="R87" s="42"/>
      <c r="S87" s="42"/>
      <c r="T87" s="42"/>
      <c r="U87" s="42"/>
      <c r="V87" s="42"/>
      <c r="W87" s="42"/>
      <c r="X87" s="42"/>
      <c r="Y87" s="42"/>
      <c r="Z87" s="42"/>
      <c r="AA87" s="42"/>
      <c r="AB87" s="42"/>
      <c r="AC87" s="42"/>
      <c r="AD87" s="42"/>
      <c r="AE87" s="42"/>
      <c r="AF87" s="42"/>
      <c r="AG87" s="42"/>
      <c r="AH87" s="42"/>
      <c r="AI87" s="42"/>
    </row>
    <row r="88" spans="1:35" ht="15">
      <c r="A88" s="47">
        <f t="shared" si="2"/>
        <v>1982</v>
      </c>
      <c r="B88" s="109">
        <f>DetailsWTIDSeries!AH119</f>
        <v>0.31230000000000002</v>
      </c>
      <c r="C88" s="48">
        <f>DetailsWTIDSeries!AI119</f>
        <v>6.8499999999999991E-2</v>
      </c>
      <c r="D88" s="49">
        <f>DetailsWTIDSeries!AJ119</f>
        <v>1.61E-2</v>
      </c>
      <c r="E88" s="109"/>
      <c r="F88" s="48"/>
      <c r="G88" s="49"/>
      <c r="H88" s="48">
        <f>DetailsWTIDSeries!BE119/100</f>
        <v>0.22329999999999997</v>
      </c>
      <c r="I88" s="48">
        <f>DetailsWTIDSeries!BG119/100</f>
        <v>3.9800000000000002E-2</v>
      </c>
      <c r="J88" s="48">
        <f>DetailsWTIDSeries!BH119/100</f>
        <v>7.7000000000000002E-3</v>
      </c>
      <c r="K88" s="109">
        <f>DetailsWTIDSeries!AW119/100</f>
        <v>7.0199999999999999E-2</v>
      </c>
      <c r="L88" s="49">
        <f>DetailsWTIDSeries!AX119/100</f>
        <v>1.6200000000000003E-2</v>
      </c>
      <c r="M88" s="42"/>
      <c r="N88" s="42"/>
      <c r="O88" s="42"/>
      <c r="P88" s="42"/>
      <c r="Q88" s="42"/>
      <c r="R88" s="42"/>
      <c r="S88" s="42"/>
      <c r="T88" s="42"/>
      <c r="U88" s="42"/>
      <c r="V88" s="42"/>
      <c r="W88" s="42"/>
      <c r="X88" s="42"/>
      <c r="Y88" s="42"/>
      <c r="Z88" s="42"/>
      <c r="AA88" s="42"/>
      <c r="AB88" s="42"/>
      <c r="AC88" s="42"/>
      <c r="AD88" s="42"/>
      <c r="AE88" s="42"/>
      <c r="AF88" s="42"/>
      <c r="AG88" s="42"/>
      <c r="AH88" s="42"/>
      <c r="AI88" s="42"/>
    </row>
    <row r="89" spans="1:35" ht="15">
      <c r="A89" s="47">
        <f t="shared" si="2"/>
        <v>1983</v>
      </c>
      <c r="B89" s="109">
        <f>DetailsWTIDSeries!AH120</f>
        <v>0.31759999999999999</v>
      </c>
      <c r="C89" s="48">
        <f>DetailsWTIDSeries!AI120</f>
        <v>6.83E-2</v>
      </c>
      <c r="D89" s="49">
        <f>DetailsWTIDSeries!AJ120</f>
        <v>1.5800000000000002E-2</v>
      </c>
      <c r="E89" s="109">
        <f>DetailsWTIDSeries!R120</f>
        <v>0.30649999999999999</v>
      </c>
      <c r="F89" s="48">
        <f>DetailsWTIDSeries!S120</f>
        <v>9.06E-2</v>
      </c>
      <c r="G89" s="49">
        <f>DetailsWTIDSeries!T120</f>
        <v>3.1800000000000002E-2</v>
      </c>
      <c r="H89" s="48">
        <f>DetailsWTIDSeries!BE120/100</f>
        <v>0.22420000000000001</v>
      </c>
      <c r="I89" s="48">
        <f>DetailsWTIDSeries!BG120/100</f>
        <v>4.0800000000000003E-2</v>
      </c>
      <c r="J89" s="48">
        <f>DetailsWTIDSeries!BH120/100</f>
        <v>8.1000000000000013E-3</v>
      </c>
      <c r="K89" s="109">
        <f>DetailsWTIDSeries!AW120/100</f>
        <v>6.9400000000000003E-2</v>
      </c>
      <c r="L89" s="49">
        <f>DetailsWTIDSeries!AX120/100</f>
        <v>1.4999999999999999E-2</v>
      </c>
      <c r="M89" s="42"/>
      <c r="N89" s="42"/>
      <c r="O89" s="42"/>
      <c r="P89" s="42"/>
      <c r="Q89" s="42"/>
      <c r="R89" s="42"/>
      <c r="S89" s="42"/>
      <c r="T89" s="42"/>
      <c r="U89" s="42"/>
      <c r="V89" s="42"/>
      <c r="W89" s="42"/>
      <c r="X89" s="42"/>
      <c r="Y89" s="42"/>
      <c r="Z89" s="42"/>
      <c r="AA89" s="42"/>
      <c r="AB89" s="42"/>
      <c r="AC89" s="42"/>
      <c r="AD89" s="42"/>
      <c r="AE89" s="42"/>
      <c r="AF89" s="42"/>
      <c r="AG89" s="42"/>
      <c r="AH89" s="42"/>
      <c r="AI89" s="42"/>
    </row>
    <row r="90" spans="1:35" ht="15">
      <c r="A90" s="47">
        <f t="shared" si="2"/>
        <v>1984</v>
      </c>
      <c r="B90" s="109">
        <f>DetailsWTIDSeries!AH121</f>
        <v>0.32520000000000004</v>
      </c>
      <c r="C90" s="48">
        <f>DetailsWTIDSeries!AI121</f>
        <v>7.1599999999999997E-2</v>
      </c>
      <c r="D90" s="49">
        <f>DetailsWTIDSeries!AJ121</f>
        <v>1.67E-2</v>
      </c>
      <c r="E90" s="109"/>
      <c r="F90" s="48"/>
      <c r="G90" s="49"/>
      <c r="H90" s="48">
        <f>DetailsWTIDSeries!BE121/100</f>
        <v>0.223</v>
      </c>
      <c r="I90" s="48">
        <f>DetailsWTIDSeries!BG121/100</f>
        <v>4.1299999999999996E-2</v>
      </c>
      <c r="J90" s="48">
        <f>DetailsWTIDSeries!BH121/100</f>
        <v>8.199999999999999E-3</v>
      </c>
      <c r="K90" s="109">
        <f>DetailsWTIDSeries!AW121/100</f>
        <v>6.9500000000000006E-2</v>
      </c>
      <c r="L90" s="49">
        <f>DetailsWTIDSeries!AX121/100</f>
        <v>1.49E-2</v>
      </c>
      <c r="M90" s="42"/>
      <c r="N90" s="42"/>
      <c r="O90" s="42"/>
      <c r="P90" s="42"/>
      <c r="Q90" s="42"/>
      <c r="R90" s="42"/>
      <c r="S90" s="42"/>
      <c r="T90" s="42"/>
      <c r="U90" s="42"/>
      <c r="V90" s="42"/>
      <c r="W90" s="42"/>
      <c r="X90" s="42"/>
      <c r="Y90" s="42"/>
      <c r="Z90" s="42"/>
      <c r="AA90" s="42"/>
      <c r="AB90" s="42"/>
      <c r="AC90" s="42"/>
      <c r="AD90" s="42"/>
      <c r="AE90" s="42"/>
      <c r="AF90" s="42"/>
      <c r="AG90" s="42"/>
      <c r="AH90" s="42"/>
      <c r="AI90" s="42"/>
    </row>
    <row r="91" spans="1:35" ht="15">
      <c r="A91" s="47">
        <f t="shared" si="2"/>
        <v>1985</v>
      </c>
      <c r="B91" s="109">
        <f>DetailsWTIDSeries!AH122</f>
        <v>0.32650000000000001</v>
      </c>
      <c r="C91" s="48">
        <f>DetailsWTIDSeries!AI122</f>
        <v>7.400000000000001E-2</v>
      </c>
      <c r="D91" s="49">
        <f>DetailsWTIDSeries!AJ122</f>
        <v>1.8200000000000001E-2</v>
      </c>
      <c r="E91" s="109"/>
      <c r="F91" s="48"/>
      <c r="G91" s="49"/>
      <c r="H91" s="48">
        <f>DetailsWTIDSeries!BE122/100</f>
        <v>0.22329999999999997</v>
      </c>
      <c r="I91" s="48">
        <f>DetailsWTIDSeries!BG122/100</f>
        <v>4.1200000000000001E-2</v>
      </c>
      <c r="J91" s="48">
        <f>DetailsWTIDSeries!BH122/100</f>
        <v>8.0000000000000002E-3</v>
      </c>
      <c r="K91" s="109">
        <f>DetailsWTIDSeries!AW122/100</f>
        <v>7.0300000000000001E-2</v>
      </c>
      <c r="L91" s="49">
        <f>DetailsWTIDSeries!AX122/100</f>
        <v>1.4999999999999999E-2</v>
      </c>
      <c r="M91" s="42"/>
      <c r="N91" s="42"/>
      <c r="O91" s="42"/>
      <c r="P91" s="42"/>
      <c r="Q91" s="42"/>
      <c r="R91" s="42"/>
      <c r="S91" s="42"/>
      <c r="T91" s="42"/>
      <c r="U91" s="42"/>
      <c r="V91" s="42"/>
      <c r="W91" s="42"/>
      <c r="X91" s="42"/>
      <c r="Y91" s="42"/>
      <c r="Z91" s="42"/>
      <c r="AA91" s="42"/>
      <c r="AB91" s="42"/>
      <c r="AC91" s="42"/>
      <c r="AD91" s="42"/>
      <c r="AE91" s="42"/>
      <c r="AF91" s="42"/>
      <c r="AG91" s="42"/>
      <c r="AH91" s="42"/>
      <c r="AI91" s="42"/>
    </row>
    <row r="92" spans="1:35" ht="15">
      <c r="A92" s="47">
        <f t="shared" si="2"/>
        <v>1986</v>
      </c>
      <c r="B92" s="109">
        <f>DetailsWTIDSeries!AH123</f>
        <v>0.32939999999999997</v>
      </c>
      <c r="C92" s="48">
        <f>DetailsWTIDSeries!AI123</f>
        <v>7.5499999999999998E-2</v>
      </c>
      <c r="D92" s="49">
        <f>DetailsWTIDSeries!AJ123</f>
        <v>1.8600000000000002E-2</v>
      </c>
      <c r="E92" s="109">
        <f>DetailsWTIDSeries!R123</f>
        <v>0.31370000000000003</v>
      </c>
      <c r="F92" s="48">
        <f>DetailsWTIDSeries!S123</f>
        <v>9.64E-2</v>
      </c>
      <c r="G92" s="49">
        <f>DetailsWTIDSeries!T123</f>
        <v>3.6000000000000004E-2</v>
      </c>
      <c r="H92" s="48">
        <f>DetailsWTIDSeries!BE123/100</f>
        <v>0.2235</v>
      </c>
      <c r="I92" s="48">
        <f>DetailsWTIDSeries!BG123/100</f>
        <v>4.1100000000000005E-2</v>
      </c>
      <c r="J92" s="48">
        <f>DetailsWTIDSeries!BH123/100</f>
        <v>7.7000000000000002E-3</v>
      </c>
      <c r="K92" s="109">
        <f>DetailsWTIDSeries!AW123/100</f>
        <v>7.2099999999999997E-2</v>
      </c>
      <c r="L92" s="49">
        <f>DetailsWTIDSeries!AX123/100</f>
        <v>1.54E-2</v>
      </c>
      <c r="M92" s="42"/>
      <c r="N92" s="42"/>
      <c r="O92" s="42"/>
      <c r="P92" s="42"/>
      <c r="Q92" s="42"/>
      <c r="R92" s="42"/>
      <c r="S92" s="42"/>
      <c r="T92" s="42"/>
      <c r="U92" s="42"/>
      <c r="V92" s="42"/>
      <c r="W92" s="42"/>
      <c r="X92" s="42"/>
      <c r="Y92" s="42"/>
      <c r="Z92" s="42"/>
      <c r="AA92" s="42"/>
      <c r="AB92" s="42"/>
      <c r="AC92" s="42"/>
      <c r="AD92" s="42"/>
      <c r="AE92" s="42"/>
      <c r="AF92" s="42"/>
      <c r="AG92" s="42"/>
      <c r="AH92" s="42"/>
      <c r="AI92" s="42"/>
    </row>
    <row r="93" spans="1:35" ht="15">
      <c r="A93" s="47">
        <f t="shared" si="2"/>
        <v>1987</v>
      </c>
      <c r="B93" s="109">
        <f>DetailsWTIDSeries!AH124</f>
        <v>0.33270000000000005</v>
      </c>
      <c r="C93" s="48">
        <f>DetailsWTIDSeries!AI124</f>
        <v>7.7800000000000008E-2</v>
      </c>
      <c r="D93" s="49">
        <f>DetailsWTIDSeries!AJ124</f>
        <v>1.9606761565836305E-2</v>
      </c>
      <c r="E93" s="109"/>
      <c r="F93" s="48"/>
      <c r="G93" s="49"/>
      <c r="H93" s="48">
        <f>DetailsWTIDSeries!BE124/100</f>
        <v>0.22539999999999999</v>
      </c>
      <c r="I93" s="48">
        <f>DetailsWTIDSeries!BG124/100</f>
        <v>4.24E-2</v>
      </c>
      <c r="J93" s="48">
        <f>DetailsWTIDSeries!BH124/100</f>
        <v>8.6E-3</v>
      </c>
      <c r="K93" s="109">
        <f>DetailsWTIDSeries!AW124/100</f>
        <v>7.6600000000000001E-2</v>
      </c>
      <c r="L93" s="49">
        <f>DetailsWTIDSeries!AX124/100</f>
        <v>1.6500000000000001E-2</v>
      </c>
      <c r="M93" s="42"/>
      <c r="N93" s="42"/>
      <c r="O93" s="42"/>
      <c r="P93" s="42"/>
      <c r="Q93" s="42"/>
      <c r="R93" s="42"/>
      <c r="S93" s="42"/>
      <c r="T93" s="42"/>
      <c r="U93" s="42"/>
      <c r="V93" s="42"/>
      <c r="W93" s="42"/>
      <c r="X93" s="42"/>
      <c r="Y93" s="42"/>
      <c r="Z93" s="42"/>
      <c r="AA93" s="42"/>
      <c r="AB93" s="42"/>
      <c r="AC93" s="42"/>
      <c r="AD93" s="42"/>
      <c r="AE93" s="42"/>
      <c r="AF93" s="42"/>
      <c r="AG93" s="42"/>
      <c r="AH93" s="42"/>
      <c r="AI93" s="42"/>
    </row>
    <row r="94" spans="1:35" ht="15">
      <c r="A94" s="47">
        <f t="shared" si="2"/>
        <v>1988</v>
      </c>
      <c r="B94" s="109">
        <f>DetailsWTIDSeries!AH125</f>
        <v>0.34210000000000002</v>
      </c>
      <c r="C94" s="48">
        <f>DetailsWTIDSeries!AI125</f>
        <v>8.6300000000000002E-2</v>
      </c>
      <c r="D94" s="49">
        <f>DetailsWTIDSeries!AJ125</f>
        <v>2.332740213523132E-2</v>
      </c>
      <c r="E94" s="109"/>
      <c r="F94" s="48"/>
      <c r="G94" s="49"/>
      <c r="H94" s="48">
        <f>DetailsWTIDSeries!BE125/100</f>
        <v>0.2253</v>
      </c>
      <c r="I94" s="48">
        <f>DetailsWTIDSeries!BG125/100</f>
        <v>4.3799999999999999E-2</v>
      </c>
      <c r="J94" s="48">
        <f>DetailsWTIDSeries!BH125/100</f>
        <v>9.8999999999999991E-3</v>
      </c>
      <c r="K94" s="109">
        <f>DetailsWTIDSeries!AW125/100</f>
        <v>7.6299999999999993E-2</v>
      </c>
      <c r="L94" s="49">
        <f>DetailsWTIDSeries!AX125/100</f>
        <v>1.6200000000000003E-2</v>
      </c>
      <c r="M94" s="42"/>
      <c r="N94" s="42"/>
      <c r="O94" s="42"/>
      <c r="P94" s="42"/>
      <c r="Q94" s="42"/>
      <c r="R94" s="42"/>
      <c r="S94" s="42"/>
      <c r="T94" s="42"/>
      <c r="U94" s="42"/>
      <c r="V94" s="42"/>
      <c r="W94" s="42"/>
      <c r="X94" s="42"/>
      <c r="Y94" s="42"/>
      <c r="Z94" s="42"/>
      <c r="AA94" s="42"/>
      <c r="AB94" s="42"/>
      <c r="AC94" s="42"/>
      <c r="AD94" s="42"/>
      <c r="AE94" s="42"/>
      <c r="AF94" s="42"/>
      <c r="AG94" s="42"/>
      <c r="AH94" s="42"/>
      <c r="AI94" s="42"/>
    </row>
    <row r="95" spans="1:35" ht="15">
      <c r="A95" s="47">
        <f t="shared" si="2"/>
        <v>1989</v>
      </c>
      <c r="B95" s="109">
        <f>DetailsWTIDSeries!AH126</f>
        <v>0.34149999999999997</v>
      </c>
      <c r="C95" s="48">
        <f>DetailsWTIDSeries!AI126</f>
        <v>8.6699999999999999E-2</v>
      </c>
      <c r="D95" s="49">
        <f>DetailsWTIDSeries!AJ126</f>
        <v>2.3502491103202849E-2</v>
      </c>
      <c r="E95" s="109">
        <f>DetailsWTIDSeries!R126</f>
        <v>0.32719999999999999</v>
      </c>
      <c r="F95" s="48">
        <f>DetailsWTIDSeries!S126</f>
        <v>0.1052</v>
      </c>
      <c r="G95" s="49">
        <f>DetailsWTIDSeries!T126</f>
        <v>4.0500000000000001E-2</v>
      </c>
      <c r="H95" s="48">
        <f>DetailsWTIDSeries!BE126/100</f>
        <v>0.22550000000000001</v>
      </c>
      <c r="I95" s="48">
        <f>DetailsWTIDSeries!BG126/100</f>
        <v>4.4800000000000006E-2</v>
      </c>
      <c r="J95" s="48">
        <f>DetailsWTIDSeries!BH126/100</f>
        <v>1.0700000000000001E-2</v>
      </c>
      <c r="K95" s="109">
        <f>DetailsWTIDSeries!AW126/100</f>
        <v>7.9000000000000001E-2</v>
      </c>
      <c r="L95" s="49">
        <f>DetailsWTIDSeries!AX126/100</f>
        <v>1.83E-2</v>
      </c>
      <c r="M95" s="42"/>
      <c r="N95" s="42"/>
      <c r="O95" s="42"/>
      <c r="P95" s="42"/>
      <c r="Q95" s="42"/>
      <c r="R95" s="42"/>
      <c r="S95" s="42"/>
      <c r="T95" s="42"/>
      <c r="U95" s="42"/>
      <c r="V95" s="42"/>
      <c r="W95" s="42"/>
      <c r="X95" s="42"/>
      <c r="Y95" s="42"/>
      <c r="Z95" s="42"/>
      <c r="AA95" s="42"/>
      <c r="AB95" s="42"/>
      <c r="AC95" s="42"/>
      <c r="AD95" s="42"/>
      <c r="AE95" s="42"/>
      <c r="AF95" s="42"/>
      <c r="AG95" s="42"/>
      <c r="AH95" s="42"/>
      <c r="AI95" s="42"/>
    </row>
    <row r="96" spans="1:35" ht="15">
      <c r="A96" s="47">
        <f t="shared" si="2"/>
        <v>1990</v>
      </c>
      <c r="B96" s="109">
        <f>DetailsWTIDSeries!AH127</f>
        <v>0.36899999999999999</v>
      </c>
      <c r="C96" s="48">
        <f>DetailsWTIDSeries!AI127</f>
        <v>9.8000000000000004E-2</v>
      </c>
      <c r="D96" s="49">
        <f>DetailsWTIDSeries!AJ127</f>
        <v>2.8448754448398578E-2</v>
      </c>
      <c r="E96" s="109"/>
      <c r="F96" s="48"/>
      <c r="G96" s="49"/>
      <c r="H96" s="48">
        <f>DetailsWTIDSeries!BE127/100</f>
        <v>0.22750000000000001</v>
      </c>
      <c r="I96" s="48">
        <f>DetailsWTIDSeries!BG127/100</f>
        <v>4.3799999999999999E-2</v>
      </c>
      <c r="J96" s="48">
        <f>DetailsWTIDSeries!BH127/100</f>
        <v>1.0200000000000001E-2</v>
      </c>
      <c r="K96" s="109">
        <f>DetailsWTIDSeries!AW127/100</f>
        <v>8.0500000000000002E-2</v>
      </c>
      <c r="L96" s="49">
        <f>DetailsWTIDSeries!AX127/100</f>
        <v>2.0400000000000001E-2</v>
      </c>
      <c r="M96" s="42"/>
      <c r="N96" s="42"/>
      <c r="O96" s="42"/>
      <c r="P96" s="42"/>
      <c r="Q96" s="42"/>
      <c r="R96" s="42"/>
      <c r="S96" s="42"/>
      <c r="T96" s="42"/>
      <c r="U96" s="42"/>
      <c r="V96" s="42"/>
      <c r="W96" s="42"/>
      <c r="X96" s="42"/>
      <c r="Y96" s="42"/>
      <c r="Z96" s="42"/>
      <c r="AA96" s="42"/>
      <c r="AB96" s="42"/>
      <c r="AC96" s="42"/>
      <c r="AD96" s="42"/>
      <c r="AE96" s="42"/>
      <c r="AF96" s="42"/>
      <c r="AG96" s="42"/>
      <c r="AH96" s="42"/>
      <c r="AI96" s="42"/>
    </row>
    <row r="97" spans="1:35" ht="15">
      <c r="A97" s="47">
        <f t="shared" si="2"/>
        <v>1991</v>
      </c>
      <c r="B97" s="109">
        <f>DetailsWTIDSeries!AH128</f>
        <v>0.3765</v>
      </c>
      <c r="C97" s="48">
        <f>DetailsWTIDSeries!AI128</f>
        <v>0.1032</v>
      </c>
      <c r="D97" s="49">
        <f>DetailsWTIDSeries!AJ128</f>
        <v>3.0724911032028467E-2</v>
      </c>
      <c r="E97" s="109"/>
      <c r="F97" s="48"/>
      <c r="G97" s="49"/>
      <c r="H97" s="48">
        <f>DetailsWTIDSeries!BE128/100</f>
        <v>0.24329999999999999</v>
      </c>
      <c r="I97" s="48">
        <f>DetailsWTIDSeries!BG128/100</f>
        <v>5.0999999999999997E-2</v>
      </c>
      <c r="J97" s="48">
        <f>DetailsWTIDSeries!BH128/100</f>
        <v>1.3000000000000001E-2</v>
      </c>
      <c r="K97" s="109">
        <f>DetailsWTIDSeries!AW128/100</f>
        <v>7.5399999999999995E-2</v>
      </c>
      <c r="L97" s="49">
        <f>DetailsWTIDSeries!AX128/100</f>
        <v>1.8100000000000002E-2</v>
      </c>
      <c r="M97" s="42"/>
      <c r="N97" s="42"/>
      <c r="O97" s="42"/>
      <c r="P97" s="42"/>
      <c r="Q97" s="42"/>
      <c r="R97" s="42"/>
      <c r="S97" s="42"/>
      <c r="T97" s="42"/>
      <c r="U97" s="42"/>
      <c r="V97" s="42"/>
      <c r="W97" s="42"/>
      <c r="X97" s="42"/>
      <c r="Y97" s="42"/>
      <c r="Z97" s="42"/>
      <c r="AA97" s="42"/>
      <c r="AB97" s="42"/>
      <c r="AC97" s="42"/>
      <c r="AD97" s="42"/>
      <c r="AE97" s="42"/>
      <c r="AF97" s="42"/>
      <c r="AG97" s="42"/>
      <c r="AH97" s="42"/>
      <c r="AI97" s="42"/>
    </row>
    <row r="98" spans="1:35" ht="15">
      <c r="A98" s="47">
        <f t="shared" si="2"/>
        <v>1992</v>
      </c>
      <c r="B98" s="109">
        <f>DetailsWTIDSeries!AH129</f>
        <v>0.37640000000000001</v>
      </c>
      <c r="C98" s="48">
        <f>DetailsWTIDSeries!AI129</f>
        <v>9.8599999999999993E-2</v>
      </c>
      <c r="D98" s="49">
        <f>DetailsWTIDSeries!AJ129</f>
        <v>2.8711387900355868E-2</v>
      </c>
      <c r="E98" s="109">
        <f>DetailsWTIDSeries!R129</f>
        <v>0.33399999999999996</v>
      </c>
      <c r="F98" s="48">
        <f>DetailsWTIDSeries!S129</f>
        <v>0.1043</v>
      </c>
      <c r="G98" s="49">
        <f>DetailsWTIDSeries!T129</f>
        <v>4.0500000000000001E-2</v>
      </c>
      <c r="H98" s="48">
        <f>DetailsWTIDSeries!BE129/100</f>
        <v>0.24329999999999999</v>
      </c>
      <c r="I98" s="48">
        <f>DetailsWTIDSeries!BG129/100</f>
        <v>5.04E-2</v>
      </c>
      <c r="J98" s="48">
        <f>DetailsWTIDSeries!BH129/100</f>
        <v>1.2199999999999999E-2</v>
      </c>
      <c r="K98" s="109">
        <f>DetailsWTIDSeries!AW129/100</f>
        <v>7.1199999999999999E-2</v>
      </c>
      <c r="L98" s="49">
        <f>DetailsWTIDSeries!AX129/100</f>
        <v>1.6399999999999998E-2</v>
      </c>
      <c r="M98" s="42"/>
      <c r="N98" s="42"/>
      <c r="O98" s="42"/>
      <c r="P98" s="42"/>
      <c r="Q98" s="42"/>
      <c r="R98" s="42"/>
      <c r="S98" s="42"/>
      <c r="T98" s="42"/>
      <c r="U98" s="42"/>
      <c r="V98" s="42"/>
      <c r="W98" s="42"/>
      <c r="X98" s="42"/>
      <c r="Y98" s="42"/>
      <c r="Z98" s="42"/>
      <c r="AA98" s="42"/>
      <c r="AB98" s="42"/>
      <c r="AC98" s="42"/>
      <c r="AD98" s="42"/>
      <c r="AE98" s="42"/>
      <c r="AF98" s="42"/>
      <c r="AG98" s="42"/>
      <c r="AH98" s="42"/>
      <c r="AI98" s="42"/>
    </row>
    <row r="99" spans="1:35" ht="15">
      <c r="A99" s="47">
        <f t="shared" si="2"/>
        <v>1993</v>
      </c>
      <c r="B99" s="109">
        <f>DetailsWTIDSeries!AH130</f>
        <v>0.38340000000000002</v>
      </c>
      <c r="C99" s="48">
        <f>DetailsWTIDSeries!AI130</f>
        <v>0.1036</v>
      </c>
      <c r="D99" s="49">
        <f>DetailsWTIDSeries!AJ130</f>
        <v>3.0899999999999997E-2</v>
      </c>
      <c r="E99" s="109"/>
      <c r="F99" s="48"/>
      <c r="G99" s="49"/>
      <c r="H99" s="48">
        <f>DetailsWTIDSeries!BE130/100</f>
        <v>0.24629999999999999</v>
      </c>
      <c r="I99" s="48">
        <f>DetailsWTIDSeries!BG130/100</f>
        <v>5.2199999999999996E-2</v>
      </c>
      <c r="J99" s="48">
        <f>DetailsWTIDSeries!BH130/100</f>
        <v>1.3000000000000001E-2</v>
      </c>
      <c r="K99" s="109">
        <f>DetailsWTIDSeries!AW130/100</f>
        <v>7.1500000000000008E-2</v>
      </c>
      <c r="L99" s="49">
        <f>DetailsWTIDSeries!AX130/100</f>
        <v>1.6200000000000003E-2</v>
      </c>
      <c r="M99" s="42"/>
      <c r="N99" s="42"/>
      <c r="O99" s="42"/>
      <c r="P99" s="42"/>
      <c r="Q99" s="42"/>
      <c r="R99" s="42"/>
      <c r="S99" s="42"/>
      <c r="T99" s="42"/>
      <c r="U99" s="42"/>
      <c r="V99" s="42"/>
      <c r="W99" s="42"/>
      <c r="X99" s="42"/>
      <c r="Y99" s="42"/>
      <c r="Z99" s="42"/>
      <c r="AA99" s="42"/>
      <c r="AB99" s="42"/>
      <c r="AC99" s="42"/>
      <c r="AD99" s="42"/>
      <c r="AE99" s="42"/>
      <c r="AF99" s="42"/>
      <c r="AG99" s="42"/>
      <c r="AH99" s="42"/>
      <c r="AI99" s="42"/>
    </row>
    <row r="100" spans="1:35" ht="15">
      <c r="A100" s="47">
        <f t="shared" si="2"/>
        <v>1994</v>
      </c>
      <c r="B100" s="109">
        <f>DetailsWTIDSeries!AH131</f>
        <v>0.38329999999999997</v>
      </c>
      <c r="C100" s="48">
        <f>DetailsWTIDSeries!AI131</f>
        <v>0.106</v>
      </c>
      <c r="D100" s="49">
        <f>DetailsWTIDSeries!AJ131</f>
        <v>3.1E-2</v>
      </c>
      <c r="E100" s="109"/>
      <c r="F100" s="48"/>
      <c r="G100" s="49"/>
      <c r="H100" s="48">
        <f>DetailsWTIDSeries!BE131/100</f>
        <v>0.25230000000000002</v>
      </c>
      <c r="I100" s="48">
        <f>DetailsWTIDSeries!BG131/100</f>
        <v>5.5300000000000002E-2</v>
      </c>
      <c r="J100" s="48">
        <f>DetailsWTIDSeries!BH131/100</f>
        <v>1.4499999999999999E-2</v>
      </c>
      <c r="K100" s="109">
        <f>DetailsWTIDSeries!AW131/100</f>
        <v>7.0599999999999996E-2</v>
      </c>
      <c r="L100" s="49">
        <f>DetailsWTIDSeries!AX131/100</f>
        <v>1.6200000000000003E-2</v>
      </c>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row>
    <row r="101" spans="1:35" ht="15">
      <c r="A101" s="47">
        <f t="shared" si="2"/>
        <v>1995</v>
      </c>
      <c r="B101" s="109">
        <f>DetailsWTIDSeries!AH132</f>
        <v>0.3851</v>
      </c>
      <c r="C101" s="48">
        <f>DetailsWTIDSeries!AI132</f>
        <v>0.1075</v>
      </c>
      <c r="D101" s="49">
        <f>DetailsWTIDSeries!AJ132</f>
        <v>3.2400000000000005E-2</v>
      </c>
      <c r="E101" s="109">
        <f>DetailsWTIDSeries!R132</f>
        <v>0.33169999999999994</v>
      </c>
      <c r="F101" s="48">
        <f>DetailsWTIDSeries!S132</f>
        <v>0.10049999999999999</v>
      </c>
      <c r="G101" s="49">
        <f>DetailsWTIDSeries!T132</f>
        <v>3.8766666666666665E-2</v>
      </c>
      <c r="H101" s="48">
        <f>DetailsWTIDSeries!BE132/100</f>
        <v>0.24929999999999999</v>
      </c>
      <c r="I101" s="48">
        <f>DetailsWTIDSeries!BG132/100</f>
        <v>5.2499999999999998E-2</v>
      </c>
      <c r="J101" s="48">
        <f>DetailsWTIDSeries!BH132/100</f>
        <v>1.3100000000000001E-2</v>
      </c>
      <c r="K101" s="109">
        <f>DetailsWTIDSeries!AW132/100</f>
        <v>7.2999999999999995E-2</v>
      </c>
      <c r="L101" s="49">
        <f>DetailsWTIDSeries!AX132/100</f>
        <v>1.6399999999999998E-2</v>
      </c>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row>
    <row r="102" spans="1:35" ht="15">
      <c r="A102" s="47">
        <f t="shared" si="2"/>
        <v>1996</v>
      </c>
      <c r="B102" s="109">
        <f>DetailsWTIDSeries!AH133</f>
        <v>0.39299999999999996</v>
      </c>
      <c r="C102" s="48">
        <f>DetailsWTIDSeries!AI133</f>
        <v>0.11900000000000001</v>
      </c>
      <c r="D102" s="49">
        <f>DetailsWTIDSeries!AJ133</f>
        <v>4.1299999999999996E-2</v>
      </c>
      <c r="E102" s="109"/>
      <c r="F102" s="48"/>
      <c r="G102" s="49"/>
      <c r="H102" s="48">
        <f>DetailsWTIDSeries!BE133/100</f>
        <v>0.25559999999999999</v>
      </c>
      <c r="I102" s="48">
        <f>DetailsWTIDSeries!BG133/100</f>
        <v>5.5899999999999998E-2</v>
      </c>
      <c r="J102" s="48">
        <f>DetailsWTIDSeries!BH133/100</f>
        <v>1.41E-2</v>
      </c>
      <c r="K102" s="109">
        <f>DetailsWTIDSeries!AW133/100</f>
        <v>7.3599999999999999E-2</v>
      </c>
      <c r="L102" s="49">
        <f>DetailsWTIDSeries!AX133/100</f>
        <v>1.6899999999999998E-2</v>
      </c>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row>
    <row r="103" spans="1:35" ht="15">
      <c r="A103" s="47">
        <f t="shared" ref="A103:A115" si="3">A102+1</f>
        <v>1997</v>
      </c>
      <c r="B103" s="109">
        <f>DetailsWTIDSeries!AH134</f>
        <v>0.38939999999999997</v>
      </c>
      <c r="C103" s="48">
        <f>DetailsWTIDSeries!AI134</f>
        <v>0.1207</v>
      </c>
      <c r="D103" s="49">
        <f>DetailsWTIDSeries!AJ134</f>
        <v>4.1500000000000002E-2</v>
      </c>
      <c r="E103" s="109"/>
      <c r="F103" s="48"/>
      <c r="G103" s="49"/>
      <c r="H103" s="48">
        <f>DetailsWTIDSeries!BE134/100</f>
        <v>0.25819999999999999</v>
      </c>
      <c r="I103" s="48">
        <f>DetailsWTIDSeries!BG134/100</f>
        <v>5.7200000000000001E-2</v>
      </c>
      <c r="J103" s="48">
        <f>DetailsWTIDSeries!BH134/100</f>
        <v>1.47E-2</v>
      </c>
      <c r="K103" s="109">
        <f>DetailsWTIDSeries!AW134/100</f>
        <v>7.3200000000000001E-2</v>
      </c>
      <c r="L103" s="49">
        <f>DetailsWTIDSeries!AX134/100</f>
        <v>1.6899999999999998E-2</v>
      </c>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row>
    <row r="104" spans="1:35" ht="15">
      <c r="A104" s="47">
        <f t="shared" si="3"/>
        <v>1998</v>
      </c>
      <c r="B104" s="109">
        <f>DetailsWTIDSeries!AH135</f>
        <v>0.3947</v>
      </c>
      <c r="C104" s="48">
        <f>DetailsWTIDSeries!AI135</f>
        <v>0.12529999999999999</v>
      </c>
      <c r="D104" s="49">
        <f>DetailsWTIDSeries!AJ135</f>
        <v>4.4400000000000002E-2</v>
      </c>
      <c r="E104" s="109">
        <f>DetailsWTIDSeries!R135</f>
        <v>0.34710000000000002</v>
      </c>
      <c r="F104" s="48">
        <f>DetailsWTIDSeries!S135</f>
        <v>0.10880000000000001</v>
      </c>
      <c r="G104" s="49">
        <f>DetailsWTIDSeries!T135</f>
        <v>4.3099999999999999E-2</v>
      </c>
      <c r="H104" s="48">
        <f>DetailsWTIDSeries!BE135/100</f>
        <v>0.2591</v>
      </c>
      <c r="I104" s="48">
        <f>DetailsWTIDSeries!BG135/100</f>
        <v>5.8700000000000002E-2</v>
      </c>
      <c r="J104" s="48">
        <f>DetailsWTIDSeries!BH135/100</f>
        <v>1.5700000000000002E-2</v>
      </c>
      <c r="K104" s="109">
        <f>DetailsWTIDSeries!AW135/100</f>
        <v>7.5899999999999995E-2</v>
      </c>
      <c r="L104" s="49">
        <f>DetailsWTIDSeries!AX135/100</f>
        <v>1.7399999999999999E-2</v>
      </c>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row>
    <row r="105" spans="1:35" ht="15">
      <c r="A105" s="47">
        <f t="shared" si="3"/>
        <v>1999</v>
      </c>
      <c r="B105" s="109">
        <f>DetailsWTIDSeries!AH136</f>
        <v>0.38969999999999999</v>
      </c>
      <c r="C105" s="48">
        <f>DetailsWTIDSeries!AI136</f>
        <v>0.12509999999999999</v>
      </c>
      <c r="D105" s="49">
        <f>DetailsWTIDSeries!AJ136</f>
        <v>4.5400000000000003E-2</v>
      </c>
      <c r="E105" s="109"/>
      <c r="F105" s="48"/>
      <c r="G105" s="49"/>
      <c r="H105" s="48">
        <f>DetailsWTIDSeries!BE136/100</f>
        <v>0.26119999999999999</v>
      </c>
      <c r="I105" s="48">
        <f>DetailsWTIDSeries!BG136/100</f>
        <v>6.0100000000000001E-2</v>
      </c>
      <c r="J105" s="48">
        <f>DetailsWTIDSeries!BH136/100</f>
        <v>1.6200000000000003E-2</v>
      </c>
      <c r="K105" s="109">
        <f>DetailsWTIDSeries!AW136/100</f>
        <v>7.7600000000000002E-2</v>
      </c>
      <c r="L105" s="49">
        <f>DetailsWTIDSeries!AX136/100</f>
        <v>1.77E-2</v>
      </c>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row>
    <row r="106" spans="1:35" ht="15">
      <c r="A106" s="47">
        <f t="shared" si="3"/>
        <v>2000</v>
      </c>
      <c r="B106" s="109">
        <f>DetailsWTIDSeries!AH137</f>
        <v>0.38429999999999997</v>
      </c>
      <c r="C106" s="48">
        <f>DetailsWTIDSeries!AI137</f>
        <v>0.12670000000000001</v>
      </c>
      <c r="D106" s="49">
        <f>DetailsWTIDSeries!AJ137</f>
        <v>4.6399999999999997E-2</v>
      </c>
      <c r="E106" s="109"/>
      <c r="F106" s="48"/>
      <c r="G106" s="49"/>
      <c r="H106" s="48">
        <f>DetailsWTIDSeries!BE137/100</f>
        <v>0.26719999999999999</v>
      </c>
      <c r="I106" s="48">
        <f>DetailsWTIDSeries!BG137/100</f>
        <v>5.9699999999999996E-2</v>
      </c>
      <c r="J106" s="48">
        <f>DetailsWTIDSeries!BH137/100</f>
        <v>1.9299999999999998E-2</v>
      </c>
      <c r="K106" s="109">
        <f>DetailsWTIDSeries!AW137/100</f>
        <v>8.2200000000000009E-2</v>
      </c>
      <c r="L106" s="49">
        <f>DetailsWTIDSeries!AX137/100</f>
        <v>2.0400000000000001E-2</v>
      </c>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row>
    <row r="107" spans="1:35" ht="15">
      <c r="A107" s="47">
        <f t="shared" si="3"/>
        <v>2001</v>
      </c>
      <c r="B107" s="109">
        <f>DetailsWTIDSeries!AH138</f>
        <v>0.39329999999999998</v>
      </c>
      <c r="C107" s="48">
        <f>DetailsWTIDSeries!AI138</f>
        <v>0.12710000000000002</v>
      </c>
      <c r="D107" s="49">
        <f>DetailsWTIDSeries!AJ138</f>
        <v>4.5100000000000001E-2</v>
      </c>
      <c r="E107" s="109">
        <f>DetailsWTIDSeries!R138</f>
        <v>0.35409999999999997</v>
      </c>
      <c r="F107" s="48">
        <f>DetailsWTIDSeries!S138</f>
        <v>0.10113931265716682</v>
      </c>
      <c r="G107" s="49">
        <f>DetailsWTIDSeries!T138</f>
        <v>3.463672727272727E-2</v>
      </c>
      <c r="H107" s="48">
        <f>DetailsWTIDSeries!BE138/100</f>
        <v>0.2676</v>
      </c>
      <c r="I107" s="48">
        <f>DetailsWTIDSeries!BG138/100</f>
        <v>5.9500000000000004E-2</v>
      </c>
      <c r="J107" s="48">
        <f>DetailsWTIDSeries!BH138/100</f>
        <v>1.8600000000000002E-2</v>
      </c>
      <c r="K107" s="109">
        <f>DetailsWTIDSeries!AW138/100</f>
        <v>8.5999999999999993E-2</v>
      </c>
      <c r="L107" s="49">
        <f>DetailsWTIDSeries!AX138/100</f>
        <v>2.1700000000000001E-2</v>
      </c>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row>
    <row r="108" spans="1:35" ht="15">
      <c r="A108" s="47">
        <f t="shared" si="3"/>
        <v>2002</v>
      </c>
      <c r="B108" s="109">
        <f>DetailsWTIDSeries!AH139</f>
        <v>0.38689999999999997</v>
      </c>
      <c r="C108" s="48">
        <f>DetailsWTIDSeries!AI139</f>
        <v>0.12269999999999999</v>
      </c>
      <c r="D108" s="49">
        <f>DetailsWTIDSeries!AJ139</f>
        <v>4.2199999999999994E-2</v>
      </c>
      <c r="E108" s="109">
        <f>DetailsWTIDSeries!R139</f>
        <v>0.35619999999999996</v>
      </c>
      <c r="F108" s="48">
        <f>DetailsWTIDSeries!S139</f>
        <v>9.5029002514668906E-2</v>
      </c>
      <c r="G108" s="49">
        <f>DetailsWTIDSeries!T139</f>
        <v>3.3031999999999999E-2</v>
      </c>
      <c r="H108" s="48">
        <f>DetailsWTIDSeries!BE139/100</f>
        <v>0.26429999999999998</v>
      </c>
      <c r="I108" s="48">
        <f>DetailsWTIDSeries!BG139/100</f>
        <v>5.67E-2</v>
      </c>
      <c r="J108" s="48">
        <f>DetailsWTIDSeries!BH139/100</f>
        <v>1.6899999999999998E-2</v>
      </c>
      <c r="K108" s="109">
        <f>DetailsWTIDSeries!AW139/100</f>
        <v>8.7300000000000003E-2</v>
      </c>
      <c r="L108" s="49">
        <f>DetailsWTIDSeries!AX139/100</f>
        <v>2.1099999999999997E-2</v>
      </c>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row>
    <row r="109" spans="1:35" ht="15">
      <c r="A109" s="47">
        <f t="shared" si="3"/>
        <v>2003</v>
      </c>
      <c r="B109" s="109">
        <f>DetailsWTIDSeries!AH140</f>
        <v>0.3775</v>
      </c>
      <c r="C109" s="48">
        <f>DetailsWTIDSeries!AI140</f>
        <v>0.12119999999999999</v>
      </c>
      <c r="D109" s="49">
        <f>DetailsWTIDSeries!AJ140</f>
        <v>4.2300000000000004E-2</v>
      </c>
      <c r="E109" s="109">
        <f>DetailsWTIDSeries!R140</f>
        <v>0.35289999999999999</v>
      </c>
      <c r="F109" s="48">
        <f>DetailsWTIDSeries!S140</f>
        <v>9.01042749371333E-2</v>
      </c>
      <c r="G109" s="49">
        <f>DetailsWTIDSeries!T140</f>
        <v>3.2446000000000003E-2</v>
      </c>
      <c r="H109" s="48">
        <f>DetailsWTIDSeries!BE140/100</f>
        <v>0.26119999999999999</v>
      </c>
      <c r="I109" s="48">
        <f>DetailsWTIDSeries!BG140/100</f>
        <v>5.5199999999999999E-2</v>
      </c>
      <c r="J109" s="48">
        <f>DetailsWTIDSeries!BH140/100</f>
        <v>1.7000000000000001E-2</v>
      </c>
      <c r="K109" s="109">
        <f>DetailsWTIDSeries!AW140/100</f>
        <v>8.9200000000000002E-2</v>
      </c>
      <c r="L109" s="49">
        <f>DetailsWTIDSeries!AX140/100</f>
        <v>2.2000000000000002E-2</v>
      </c>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row>
    <row r="110" spans="1:35" ht="15">
      <c r="A110" s="47">
        <f t="shared" si="3"/>
        <v>2004</v>
      </c>
      <c r="B110" s="109">
        <f>DetailsWTIDSeries!AH141</f>
        <v>0.39539999999999997</v>
      </c>
      <c r="C110" s="48">
        <f>DetailsWTIDSeries!AI141</f>
        <v>0.12890000000000001</v>
      </c>
      <c r="D110" s="49">
        <f>DetailsWTIDSeries!AJ141</f>
        <v>4.5700000000000005E-2</v>
      </c>
      <c r="E110" s="109">
        <f>DetailsWTIDSeries!R141</f>
        <v>0.34320000000000001</v>
      </c>
      <c r="F110" s="48">
        <f>DetailsWTIDSeries!S141</f>
        <v>0.09</v>
      </c>
      <c r="G110" s="49">
        <f>DetailsWTIDSeries!T141</f>
        <v>3.4799999999999998E-2</v>
      </c>
      <c r="H110" s="48">
        <f>DetailsWTIDSeries!BE141/100</f>
        <v>0.26340000000000002</v>
      </c>
      <c r="I110" s="48">
        <f>DetailsWTIDSeries!BG141/100</f>
        <v>5.7200000000000001E-2</v>
      </c>
      <c r="J110" s="48">
        <f>DetailsWTIDSeries!BH141/100</f>
        <v>1.7299999999999999E-2</v>
      </c>
      <c r="K110" s="109">
        <f>DetailsWTIDSeries!AW141/100</f>
        <v>9.2899999999999996E-2</v>
      </c>
      <c r="L110" s="49">
        <f>DetailsWTIDSeries!AX141/100</f>
        <v>2.3799999999999998E-2</v>
      </c>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row>
    <row r="111" spans="1:35" ht="15">
      <c r="A111" s="47">
        <f t="shared" si="3"/>
        <v>2005</v>
      </c>
      <c r="B111" s="109">
        <f>DetailsWTIDSeries!AH142</f>
        <v>0.41619999999999996</v>
      </c>
      <c r="C111" s="48">
        <f>DetailsWTIDSeries!AI142</f>
        <v>0.14249999999999999</v>
      </c>
      <c r="D111" s="49">
        <f>DetailsWTIDSeries!AJ142</f>
        <v>5.1900000000000002E-2</v>
      </c>
      <c r="E111" s="109">
        <f>DetailsWTIDSeries!R142</f>
        <v>0.36130000000000001</v>
      </c>
      <c r="F111" s="48">
        <f>DetailsWTIDSeries!S142</f>
        <v>0.10724962279966471</v>
      </c>
      <c r="G111" s="49">
        <f>DetailsWTIDSeries!T142</f>
        <v>3.7692909090909082E-2</v>
      </c>
      <c r="H111" s="48">
        <f>DetailsWTIDSeries!BE142/100</f>
        <v>0.26960000000000001</v>
      </c>
      <c r="I111" s="48">
        <f>DetailsWTIDSeries!BG142/100</f>
        <v>6.2800000000000009E-2</v>
      </c>
      <c r="J111" s="48">
        <f>DetailsWTIDSeries!BH142/100</f>
        <v>1.9099999999999999E-2</v>
      </c>
      <c r="K111" s="109">
        <f>DetailsWTIDSeries!AW142/100</f>
        <v>9.4200000000000006E-2</v>
      </c>
      <c r="L111" s="49">
        <f>DetailsWTIDSeries!AX142/100</f>
        <v>2.4799999999999999E-2</v>
      </c>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row>
    <row r="112" spans="1:35" ht="15">
      <c r="A112" s="47">
        <f t="shared" si="3"/>
        <v>2006</v>
      </c>
      <c r="B112" s="109">
        <f>DetailsWTIDSeries!AH143</f>
        <v>0.4199</v>
      </c>
      <c r="C112" s="48">
        <f>DetailsWTIDSeries!AI143</f>
        <v>0.1482</v>
      </c>
      <c r="D112" s="49">
        <f>DetailsWTIDSeries!AJ143</f>
        <v>5.5500000000000001E-2</v>
      </c>
      <c r="E112" s="109">
        <f>DetailsWTIDSeries!R143</f>
        <v>0.35840000000000005</v>
      </c>
      <c r="F112" s="48">
        <f>DetailsWTIDSeries!S143</f>
        <v>0.10889119865884325</v>
      </c>
      <c r="G112" s="49">
        <f>DetailsWTIDSeries!T143</f>
        <v>3.8476545454545458E-2</v>
      </c>
      <c r="H112" s="48">
        <f>DetailsWTIDSeries!BE143/100</f>
        <v>0.27300000000000002</v>
      </c>
      <c r="I112" s="48">
        <f>DetailsWTIDSeries!BG143/100</f>
        <v>6.6100000000000006E-2</v>
      </c>
      <c r="J112" s="48">
        <f>DetailsWTIDSeries!BH143/100</f>
        <v>2.2099999999999998E-2</v>
      </c>
      <c r="K112" s="109">
        <f>DetailsWTIDSeries!AW143/100</f>
        <v>9.6199999999999994E-2</v>
      </c>
      <c r="L112" s="49">
        <f>DetailsWTIDSeries!AX143/100</f>
        <v>2.6000000000000002E-2</v>
      </c>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row>
    <row r="113" spans="1:35" ht="15">
      <c r="A113" s="47">
        <f t="shared" si="3"/>
        <v>2007</v>
      </c>
      <c r="B113" s="109">
        <f>DetailsWTIDSeries!AH144</f>
        <v>0.42609999999999998</v>
      </c>
      <c r="C113" s="48">
        <f>DetailsWTIDSeries!AI144</f>
        <v>0.15439999999999998</v>
      </c>
      <c r="D113" s="49">
        <f>DetailsWTIDSeries!AJ144</f>
        <v>6.0499999999999998E-2</v>
      </c>
      <c r="E113" s="109">
        <f>DetailsWTIDSeries!R144</f>
        <v>0.36280000000000001</v>
      </c>
      <c r="F113" s="48">
        <f>DetailsWTIDSeries!S144</f>
        <v>0.1159134953897737</v>
      </c>
      <c r="G113" s="49">
        <f>DetailsWTIDSeries!T144</f>
        <v>4.153272727272727E-2</v>
      </c>
      <c r="H113" s="48">
        <f>DetailsWTIDSeries!BE144/100</f>
        <v>0.27760000000000001</v>
      </c>
      <c r="I113" s="48">
        <f>DetailsWTIDSeries!BG144/100</f>
        <v>6.9099999999999995E-2</v>
      </c>
      <c r="J113" s="48">
        <f>DetailsWTIDSeries!BH144/100</f>
        <v>2.2799999999999997E-2</v>
      </c>
      <c r="K113" s="109">
        <f>DetailsWTIDSeries!AW144/100</f>
        <v>9.64E-2</v>
      </c>
      <c r="L113" s="49">
        <f>DetailsWTIDSeries!AX144/100</f>
        <v>2.6200000000000001E-2</v>
      </c>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row>
    <row r="114" spans="1:35" ht="15">
      <c r="A114" s="47">
        <f t="shared" si="3"/>
        <v>2008</v>
      </c>
      <c r="B114" s="109">
        <f>DetailsWTIDSeries!AH145</f>
        <v>0.41676666666666667</v>
      </c>
      <c r="C114" s="48">
        <f>DetailsWTIDSeries!AI145</f>
        <v>0.14713333333333334</v>
      </c>
      <c r="D114" s="49">
        <f>DetailsWTIDSeries!AJ145</f>
        <v>5.57E-2</v>
      </c>
      <c r="E114" s="109">
        <f>AVERAGE(E111:E113)</f>
        <v>0.36083333333333334</v>
      </c>
      <c r="F114" s="48">
        <f>AVERAGE(F111:F113)</f>
        <v>0.11068477228276057</v>
      </c>
      <c r="G114" s="49">
        <f>AVERAGE(G111:G113)</f>
        <v>3.9234060606060606E-2</v>
      </c>
      <c r="H114" s="48">
        <f>DetailsWTIDSeries!BE145/100</f>
        <v>0.28070000000000001</v>
      </c>
      <c r="I114" s="48">
        <f>DetailsWTIDSeries!BG145/100</f>
        <v>7.0900000000000005E-2</v>
      </c>
      <c r="J114" s="48">
        <f>DetailsWTIDSeries!BH145/100</f>
        <v>2.3900000000000001E-2</v>
      </c>
      <c r="K114" s="109">
        <f>DetailsWTIDSeries!AW145/100</f>
        <v>9.7100000000000006E-2</v>
      </c>
      <c r="L114" s="49">
        <f>DetailsWTIDSeries!AX145/100</f>
        <v>2.63E-2</v>
      </c>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row>
    <row r="115" spans="1:35" ht="15">
      <c r="A115" s="47">
        <f t="shared" si="3"/>
        <v>2009</v>
      </c>
      <c r="B115" s="109">
        <f>DetailsWTIDSeries!AH146</f>
        <v>0.40429999999999999</v>
      </c>
      <c r="C115" s="48">
        <f>DetailsWTIDSeries!AI146</f>
        <v>0.13880000000000001</v>
      </c>
      <c r="D115" s="49">
        <f>DetailsWTIDSeries!AJ146</f>
        <v>5.1100000000000007E-2</v>
      </c>
      <c r="E115" s="109">
        <f t="shared" ref="E115:G116" si="4">AVERAGE(E113:E114)</f>
        <v>0.36181666666666668</v>
      </c>
      <c r="F115" s="48">
        <f t="shared" si="4"/>
        <v>0.11329913383626714</v>
      </c>
      <c r="G115" s="49">
        <f t="shared" si="4"/>
        <v>4.0383393939393941E-2</v>
      </c>
      <c r="H115" s="48">
        <f>DetailsWTIDSeries!BE146/100</f>
        <v>0.27929999999999999</v>
      </c>
      <c r="I115" s="48">
        <f>DetailsWTIDSeries!BG146/100</f>
        <v>6.7199999999999996E-2</v>
      </c>
      <c r="J115" s="48">
        <f>DetailsWTIDSeries!BH146/100</f>
        <v>2.12E-2</v>
      </c>
      <c r="K115" s="109">
        <f>DetailsWTIDSeries!AW146/100</f>
        <v>9.5600000000000004E-2</v>
      </c>
      <c r="L115" s="49">
        <f>DetailsWTIDSeries!AX146/100</f>
        <v>2.5499999999999998E-2</v>
      </c>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row>
    <row r="116" spans="1:35" ht="16" thickBot="1">
      <c r="A116" s="52">
        <v>2010</v>
      </c>
      <c r="B116" s="112">
        <f>(B113+B114+B115)/3</f>
        <v>0.41572222222222227</v>
      </c>
      <c r="C116" s="53">
        <f>(C113+C114+C115)/3</f>
        <v>0.14677777777777778</v>
      </c>
      <c r="D116" s="54">
        <f>(D113+D114+D115)/3</f>
        <v>5.5766666666666666E-2</v>
      </c>
      <c r="E116" s="112">
        <f t="shared" si="4"/>
        <v>0.36132500000000001</v>
      </c>
      <c r="F116" s="53">
        <f t="shared" si="4"/>
        <v>0.11199195305951384</v>
      </c>
      <c r="G116" s="54">
        <f t="shared" si="4"/>
        <v>3.9808727272727273E-2</v>
      </c>
      <c r="H116" s="48">
        <f>DetailsWTIDSeries!BE147/100</f>
        <v>0.28270000000000001</v>
      </c>
      <c r="I116" s="48">
        <f>DetailsWTIDSeries!BG147/100</f>
        <v>6.9099999999999995E-2</v>
      </c>
      <c r="J116" s="48">
        <f>DetailsWTIDSeries!BH147/100</f>
        <v>2.2200000000000001E-2</v>
      </c>
      <c r="K116" s="109">
        <f>DetailsWTIDSeries!AW147/100</f>
        <v>9.5100000000000004E-2</v>
      </c>
      <c r="L116" s="49">
        <f>DetailsWTIDSeries!AX147/100</f>
        <v>2.52E-2</v>
      </c>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row>
    <row r="117" spans="1:35" ht="16" thickTop="1">
      <c r="A117" s="42"/>
      <c r="B117" s="56"/>
      <c r="C117" s="56"/>
      <c r="D117" s="56"/>
      <c r="E117" s="56"/>
      <c r="F117" s="56"/>
      <c r="G117" s="56"/>
      <c r="H117" s="56"/>
      <c r="I117" s="56"/>
      <c r="J117" s="56"/>
      <c r="K117" s="56"/>
      <c r="L117" s="56"/>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row>
    <row r="118" spans="1:35" ht="15">
      <c r="A118" s="41" t="s">
        <v>26</v>
      </c>
      <c r="B118" s="56"/>
      <c r="C118" s="56"/>
      <c r="D118" s="56"/>
      <c r="E118" s="57"/>
      <c r="F118" s="57"/>
      <c r="G118" s="57"/>
      <c r="H118" s="57"/>
      <c r="I118" s="57"/>
      <c r="J118" s="57"/>
      <c r="K118" s="57"/>
      <c r="L118" s="57"/>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row>
    <row r="119" spans="1:35" ht="15">
      <c r="A119" s="42"/>
      <c r="B119" s="56"/>
      <c r="C119" s="56"/>
      <c r="D119" s="56"/>
      <c r="E119" s="57"/>
      <c r="F119" s="57"/>
      <c r="G119" s="57"/>
      <c r="H119" s="57"/>
      <c r="I119" s="57"/>
      <c r="J119" s="57"/>
      <c r="K119" s="57"/>
      <c r="L119" s="57"/>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row>
    <row r="120" spans="1:35" ht="15">
      <c r="A120" s="42"/>
      <c r="B120" s="56"/>
      <c r="C120" s="56"/>
      <c r="D120" s="56"/>
      <c r="E120" s="57"/>
      <c r="F120" s="57"/>
      <c r="G120" s="57"/>
      <c r="H120" s="57"/>
      <c r="I120" s="57"/>
      <c r="J120" s="57"/>
      <c r="K120" s="57"/>
      <c r="L120" s="57"/>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row>
    <row r="121" spans="1:35" ht="15">
      <c r="A121" s="42"/>
      <c r="B121" s="56"/>
      <c r="C121" s="56"/>
      <c r="D121" s="56"/>
      <c r="E121" s="57"/>
      <c r="F121" s="57"/>
      <c r="G121" s="57"/>
      <c r="H121" s="57"/>
      <c r="I121" s="57"/>
      <c r="J121" s="57"/>
      <c r="K121" s="57"/>
      <c r="L121" s="57"/>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row>
    <row r="122" spans="1:35" ht="15">
      <c r="A122" s="42"/>
      <c r="B122" s="56"/>
      <c r="C122" s="56"/>
      <c r="D122" s="56"/>
      <c r="E122" s="57"/>
      <c r="F122" s="57"/>
      <c r="G122" s="57"/>
      <c r="H122" s="57"/>
      <c r="I122" s="57"/>
      <c r="J122" s="57"/>
      <c r="K122" s="57"/>
      <c r="L122" s="57"/>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row>
    <row r="123" spans="1:35" ht="15">
      <c r="A123" s="42"/>
      <c r="B123" s="56"/>
      <c r="C123" s="56"/>
      <c r="D123" s="56"/>
      <c r="E123" s="57"/>
      <c r="F123" s="57"/>
      <c r="G123" s="57"/>
      <c r="H123" s="57"/>
      <c r="I123" s="57"/>
      <c r="J123" s="57"/>
      <c r="K123" s="57"/>
      <c r="L123" s="57"/>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row>
    <row r="124" spans="1:35" ht="15">
      <c r="A124" s="42"/>
      <c r="B124" s="56"/>
      <c r="C124" s="56"/>
      <c r="D124" s="56"/>
      <c r="E124" s="57"/>
      <c r="F124" s="57"/>
      <c r="G124" s="57"/>
      <c r="H124" s="57"/>
      <c r="I124" s="57"/>
      <c r="J124" s="57"/>
      <c r="K124" s="57"/>
      <c r="L124" s="57"/>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row>
    <row r="125" spans="1:35" ht="15">
      <c r="A125" s="42"/>
      <c r="B125" s="56"/>
      <c r="C125" s="56"/>
      <c r="D125" s="56"/>
      <c r="E125" s="57"/>
      <c r="F125" s="57"/>
      <c r="G125" s="57"/>
      <c r="H125" s="57"/>
      <c r="I125" s="57"/>
      <c r="J125" s="57"/>
      <c r="K125" s="57"/>
      <c r="L125" s="57"/>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row>
    <row r="126" spans="1:35" ht="15">
      <c r="A126" s="42"/>
      <c r="B126" s="56"/>
      <c r="C126" s="56"/>
      <c r="D126" s="56"/>
      <c r="E126" s="57"/>
      <c r="F126" s="57"/>
      <c r="G126" s="57"/>
      <c r="H126" s="57"/>
      <c r="I126" s="57"/>
      <c r="J126" s="57"/>
      <c r="K126" s="57"/>
      <c r="L126" s="57"/>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row>
    <row r="127" spans="1:35" ht="15">
      <c r="A127" s="42"/>
      <c r="B127" s="42"/>
      <c r="C127" s="42"/>
      <c r="D127" s="42"/>
      <c r="E127" s="57"/>
      <c r="F127" s="57"/>
      <c r="G127" s="57"/>
      <c r="H127" s="57"/>
      <c r="I127" s="57"/>
      <c r="J127" s="57"/>
      <c r="K127" s="57"/>
      <c r="L127" s="57"/>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row>
    <row r="128" spans="1:35" ht="15">
      <c r="A128" s="42"/>
      <c r="B128" s="42"/>
      <c r="C128" s="42"/>
      <c r="D128" s="42"/>
      <c r="E128" s="57"/>
      <c r="F128" s="57"/>
      <c r="G128" s="57"/>
      <c r="H128" s="57"/>
      <c r="I128" s="57"/>
      <c r="J128" s="57"/>
      <c r="K128" s="57"/>
      <c r="L128" s="57"/>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row>
    <row r="129" spans="1:35" ht="15">
      <c r="A129" s="42"/>
      <c r="B129" s="42"/>
      <c r="C129" s="42"/>
      <c r="D129" s="42"/>
      <c r="E129" s="57"/>
      <c r="F129" s="57"/>
      <c r="G129" s="57"/>
      <c r="H129" s="57"/>
      <c r="I129" s="57"/>
      <c r="J129" s="57"/>
      <c r="K129" s="57"/>
      <c r="L129" s="57"/>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row>
    <row r="130" spans="1:35" ht="15">
      <c r="A130" s="42"/>
      <c r="B130" s="42"/>
      <c r="C130" s="42"/>
      <c r="D130" s="42"/>
      <c r="E130" s="57"/>
      <c r="F130" s="57"/>
      <c r="G130" s="57"/>
      <c r="H130" s="57"/>
      <c r="I130" s="57"/>
      <c r="J130" s="57"/>
      <c r="K130" s="57"/>
      <c r="L130" s="57"/>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row>
    <row r="131" spans="1:35" ht="15">
      <c r="A131" s="42"/>
      <c r="B131" s="42"/>
      <c r="C131" s="42"/>
      <c r="D131" s="42"/>
      <c r="E131" s="57"/>
      <c r="F131" s="57"/>
      <c r="G131" s="57"/>
      <c r="H131" s="57"/>
      <c r="I131" s="57"/>
      <c r="J131" s="57"/>
      <c r="K131" s="57"/>
      <c r="L131" s="57"/>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row>
    <row r="132" spans="1:35" ht="15">
      <c r="A132" s="42"/>
      <c r="B132" s="42"/>
      <c r="C132" s="42"/>
      <c r="D132" s="42"/>
      <c r="E132" s="57"/>
      <c r="F132" s="57"/>
      <c r="G132" s="57"/>
      <c r="H132" s="57"/>
      <c r="I132" s="57"/>
      <c r="J132" s="57"/>
      <c r="K132" s="57"/>
      <c r="L132" s="57"/>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row>
    <row r="133" spans="1:35" ht="15">
      <c r="A133" s="42"/>
      <c r="B133" s="42"/>
      <c r="C133" s="42"/>
      <c r="D133" s="42"/>
      <c r="E133" s="57"/>
      <c r="F133" s="57"/>
      <c r="G133" s="57"/>
      <c r="H133" s="57"/>
      <c r="I133" s="57"/>
      <c r="J133" s="57"/>
      <c r="K133" s="57"/>
      <c r="L133" s="57"/>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row>
    <row r="134" spans="1:35" ht="15">
      <c r="A134" s="42"/>
      <c r="B134" s="42"/>
      <c r="C134" s="42"/>
      <c r="D134" s="42"/>
      <c r="E134" s="57"/>
      <c r="F134" s="57"/>
      <c r="G134" s="57"/>
      <c r="H134" s="57"/>
      <c r="I134" s="57"/>
      <c r="J134" s="57"/>
      <c r="K134" s="57"/>
      <c r="L134" s="57"/>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row>
    <row r="135" spans="1:35" ht="15">
      <c r="A135" s="42"/>
      <c r="B135" s="42"/>
      <c r="C135" s="42"/>
      <c r="D135" s="42"/>
      <c r="E135" s="57"/>
      <c r="F135" s="57"/>
      <c r="G135" s="57"/>
      <c r="H135" s="57"/>
      <c r="I135" s="57"/>
      <c r="J135" s="57"/>
      <c r="K135" s="57"/>
      <c r="L135" s="57"/>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row>
    <row r="136" spans="1:35" ht="15">
      <c r="A136" s="42"/>
      <c r="B136" s="42"/>
      <c r="C136" s="42"/>
      <c r="D136" s="42"/>
      <c r="E136" s="57"/>
      <c r="F136" s="57"/>
      <c r="G136" s="57"/>
      <c r="H136" s="57"/>
      <c r="I136" s="57"/>
      <c r="J136" s="57"/>
      <c r="K136" s="57"/>
      <c r="L136" s="57"/>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row>
    <row r="137" spans="1:35" ht="15">
      <c r="A137" s="42"/>
      <c r="B137" s="42"/>
      <c r="C137" s="42"/>
      <c r="D137" s="42"/>
      <c r="E137" s="57"/>
      <c r="F137" s="57"/>
      <c r="G137" s="57"/>
      <c r="H137" s="57"/>
      <c r="I137" s="57"/>
      <c r="J137" s="57"/>
      <c r="K137" s="57"/>
      <c r="L137" s="57"/>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row>
    <row r="138" spans="1:35" ht="15">
      <c r="A138" s="42"/>
      <c r="B138" s="42"/>
      <c r="C138" s="42"/>
      <c r="D138" s="42"/>
      <c r="E138" s="57"/>
      <c r="F138" s="57"/>
      <c r="G138" s="57"/>
      <c r="H138" s="57"/>
      <c r="I138" s="57"/>
      <c r="J138" s="57"/>
      <c r="K138" s="57"/>
      <c r="L138" s="57"/>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row>
    <row r="139" spans="1:35" ht="15">
      <c r="A139" s="42"/>
      <c r="B139" s="42"/>
      <c r="C139" s="42"/>
      <c r="D139" s="42"/>
      <c r="E139" s="57"/>
      <c r="F139" s="57"/>
      <c r="G139" s="57"/>
      <c r="H139" s="57"/>
      <c r="I139" s="57"/>
      <c r="J139" s="57"/>
      <c r="K139" s="57"/>
      <c r="L139" s="57"/>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row>
    <row r="140" spans="1:35" ht="15">
      <c r="A140" s="42"/>
      <c r="B140" s="42"/>
      <c r="C140" s="42"/>
      <c r="D140" s="42"/>
      <c r="E140" s="57"/>
      <c r="F140" s="57"/>
      <c r="G140" s="57"/>
      <c r="H140" s="57"/>
      <c r="I140" s="57"/>
      <c r="J140" s="57"/>
      <c r="K140" s="57"/>
      <c r="L140" s="57"/>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row>
    <row r="141" spans="1:35" ht="15">
      <c r="A141" s="42"/>
      <c r="B141" s="42"/>
      <c r="C141" s="42"/>
      <c r="D141" s="42"/>
      <c r="E141" s="57"/>
      <c r="F141" s="57"/>
      <c r="G141" s="57"/>
      <c r="H141" s="57"/>
      <c r="I141" s="57"/>
      <c r="J141" s="57"/>
      <c r="K141" s="57"/>
      <c r="L141" s="57"/>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row>
    <row r="142" spans="1:35" ht="15">
      <c r="A142" s="42"/>
      <c r="B142" s="42"/>
      <c r="C142" s="42"/>
      <c r="D142" s="42"/>
      <c r="E142" s="57"/>
      <c r="F142" s="57"/>
      <c r="G142" s="57"/>
      <c r="H142" s="57"/>
      <c r="I142" s="57"/>
      <c r="J142" s="57"/>
      <c r="K142" s="57"/>
      <c r="L142" s="57"/>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row>
    <row r="143" spans="1:35" ht="15">
      <c r="A143" s="42"/>
      <c r="B143" s="42"/>
      <c r="C143" s="42"/>
      <c r="D143" s="42"/>
      <c r="E143" s="57"/>
      <c r="F143" s="57"/>
      <c r="G143" s="57"/>
      <c r="H143" s="57"/>
      <c r="I143" s="57"/>
      <c r="J143" s="57"/>
      <c r="K143" s="57"/>
      <c r="L143" s="57"/>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row>
    <row r="144" spans="1:35" ht="15">
      <c r="A144" s="42"/>
      <c r="B144" s="42"/>
      <c r="C144" s="42"/>
      <c r="D144" s="42"/>
      <c r="E144" s="57"/>
      <c r="F144" s="57"/>
      <c r="G144" s="57"/>
      <c r="H144" s="57"/>
      <c r="I144" s="57"/>
      <c r="J144" s="57"/>
      <c r="K144" s="57"/>
      <c r="L144" s="57"/>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row>
    <row r="145" spans="1:35" ht="15">
      <c r="A145" s="42"/>
      <c r="B145" s="42"/>
      <c r="C145" s="42"/>
      <c r="D145" s="42"/>
      <c r="E145" s="57"/>
      <c r="F145" s="57"/>
      <c r="G145" s="57"/>
      <c r="H145" s="57"/>
      <c r="I145" s="57"/>
      <c r="J145" s="57"/>
      <c r="K145" s="57"/>
      <c r="L145" s="57"/>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row>
    <row r="146" spans="1:35" ht="15">
      <c r="A146" s="42"/>
      <c r="B146" s="42"/>
      <c r="C146" s="42"/>
      <c r="D146" s="42"/>
      <c r="E146" s="57"/>
      <c r="F146" s="57"/>
      <c r="G146" s="57"/>
      <c r="H146" s="57"/>
      <c r="I146" s="57"/>
      <c r="J146" s="57"/>
      <c r="K146" s="57"/>
      <c r="L146" s="57"/>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row>
    <row r="147" spans="1:35" ht="15">
      <c r="A147" s="42"/>
      <c r="B147" s="42"/>
      <c r="C147" s="42"/>
      <c r="D147" s="42"/>
      <c r="E147" s="57"/>
      <c r="F147" s="57"/>
      <c r="G147" s="57"/>
      <c r="H147" s="57"/>
      <c r="I147" s="57"/>
      <c r="J147" s="57"/>
      <c r="K147" s="57"/>
      <c r="L147" s="57"/>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row>
    <row r="148" spans="1:35" ht="15">
      <c r="A148" s="42"/>
      <c r="B148" s="42"/>
      <c r="C148" s="42"/>
      <c r="D148" s="42"/>
      <c r="E148" s="57"/>
      <c r="F148" s="57"/>
      <c r="G148" s="57"/>
      <c r="H148" s="57"/>
      <c r="I148" s="57"/>
      <c r="J148" s="57"/>
      <c r="K148" s="57"/>
      <c r="L148" s="57"/>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row>
    <row r="149" spans="1:35" ht="15">
      <c r="A149" s="42"/>
      <c r="B149" s="42"/>
      <c r="C149" s="42"/>
      <c r="D149" s="42"/>
      <c r="E149" s="57"/>
      <c r="F149" s="57"/>
      <c r="G149" s="57"/>
      <c r="H149" s="57"/>
      <c r="I149" s="57"/>
      <c r="J149" s="57"/>
      <c r="K149" s="57"/>
      <c r="L149" s="57"/>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row>
    <row r="150" spans="1:35" ht="15">
      <c r="A150" s="42"/>
      <c r="B150" s="42"/>
      <c r="C150" s="42"/>
      <c r="D150" s="42"/>
      <c r="E150" s="57"/>
      <c r="F150" s="57"/>
      <c r="G150" s="57"/>
      <c r="H150" s="57"/>
      <c r="I150" s="57"/>
      <c r="J150" s="57"/>
      <c r="K150" s="57"/>
      <c r="L150" s="57"/>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row>
    <row r="151" spans="1:35" ht="15">
      <c r="A151" s="42"/>
      <c r="B151" s="42"/>
      <c r="C151" s="42"/>
      <c r="D151" s="42"/>
      <c r="E151" s="57"/>
      <c r="F151" s="57"/>
      <c r="G151" s="57"/>
      <c r="H151" s="57"/>
      <c r="I151" s="57"/>
      <c r="J151" s="57"/>
      <c r="K151" s="57"/>
      <c r="L151" s="57"/>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row>
    <row r="152" spans="1:35" ht="15">
      <c r="A152" s="42"/>
      <c r="B152" s="42"/>
      <c r="C152" s="42"/>
      <c r="D152" s="42"/>
      <c r="E152" s="57"/>
      <c r="F152" s="57"/>
      <c r="G152" s="57"/>
      <c r="H152" s="57"/>
      <c r="I152" s="57"/>
      <c r="J152" s="57"/>
      <c r="K152" s="57"/>
      <c r="L152" s="57"/>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row>
    <row r="153" spans="1:35" ht="15">
      <c r="A153" s="42"/>
      <c r="B153" s="42"/>
      <c r="C153" s="42"/>
      <c r="D153" s="42"/>
      <c r="E153" s="57"/>
      <c r="F153" s="57"/>
      <c r="G153" s="57"/>
      <c r="H153" s="57"/>
      <c r="I153" s="57"/>
      <c r="J153" s="57"/>
      <c r="K153" s="57"/>
      <c r="L153" s="57"/>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row>
    <row r="154" spans="1:35" ht="15">
      <c r="A154" s="42"/>
      <c r="B154" s="42"/>
      <c r="C154" s="42"/>
      <c r="D154" s="42"/>
      <c r="E154" s="57"/>
      <c r="F154" s="57"/>
      <c r="G154" s="57"/>
      <c r="H154" s="57"/>
      <c r="I154" s="57"/>
      <c r="J154" s="57"/>
      <c r="K154" s="57"/>
      <c r="L154" s="57"/>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row>
    <row r="155" spans="1:35" ht="15">
      <c r="A155" s="42"/>
      <c r="B155" s="42"/>
      <c r="C155" s="42"/>
      <c r="D155" s="42"/>
      <c r="E155" s="57"/>
      <c r="F155" s="57"/>
      <c r="G155" s="57"/>
      <c r="H155" s="57"/>
      <c r="I155" s="57"/>
      <c r="J155" s="57"/>
      <c r="K155" s="57"/>
      <c r="L155" s="57"/>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row>
    <row r="156" spans="1:35" ht="15">
      <c r="A156" s="42"/>
      <c r="B156" s="42"/>
      <c r="C156" s="42"/>
      <c r="D156" s="42"/>
      <c r="E156" s="57"/>
      <c r="F156" s="57"/>
      <c r="G156" s="57"/>
      <c r="H156" s="57"/>
      <c r="I156" s="57"/>
      <c r="J156" s="57"/>
      <c r="K156" s="57"/>
      <c r="L156" s="57"/>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row>
    <row r="157" spans="1:35" ht="15">
      <c r="A157" s="42"/>
      <c r="B157" s="42"/>
      <c r="C157" s="42"/>
      <c r="D157" s="42"/>
      <c r="E157" s="57"/>
      <c r="F157" s="57"/>
      <c r="G157" s="57"/>
      <c r="H157" s="57"/>
      <c r="I157" s="57"/>
      <c r="J157" s="57"/>
      <c r="K157" s="57"/>
      <c r="L157" s="57"/>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row>
    <row r="158" spans="1:35" ht="15">
      <c r="A158" s="42"/>
      <c r="B158" s="42"/>
      <c r="C158" s="42"/>
      <c r="D158" s="42"/>
      <c r="E158" s="57"/>
      <c r="F158" s="57"/>
      <c r="G158" s="57"/>
      <c r="H158" s="57"/>
      <c r="I158" s="57"/>
      <c r="J158" s="57"/>
      <c r="K158" s="57"/>
      <c r="L158" s="57"/>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row>
    <row r="159" spans="1:35" ht="15">
      <c r="A159" s="42"/>
      <c r="B159" s="42"/>
      <c r="C159" s="42"/>
      <c r="D159" s="42"/>
      <c r="E159" s="57"/>
      <c r="F159" s="57"/>
      <c r="G159" s="57"/>
      <c r="H159" s="57"/>
      <c r="I159" s="57"/>
      <c r="J159" s="57"/>
      <c r="K159" s="57"/>
      <c r="L159" s="57"/>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row>
    <row r="160" spans="1:35" ht="15">
      <c r="A160" s="42"/>
      <c r="B160" s="42"/>
      <c r="C160" s="42"/>
      <c r="D160" s="42"/>
      <c r="E160" s="57"/>
      <c r="F160" s="57"/>
      <c r="G160" s="57"/>
      <c r="H160" s="57"/>
      <c r="I160" s="57"/>
      <c r="J160" s="57"/>
      <c r="K160" s="57"/>
      <c r="L160" s="57"/>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row>
    <row r="161" spans="1:35" ht="15">
      <c r="A161" s="42"/>
      <c r="B161" s="42"/>
      <c r="C161" s="42"/>
      <c r="D161" s="42"/>
      <c r="E161" s="57"/>
      <c r="F161" s="57"/>
      <c r="G161" s="57"/>
      <c r="H161" s="57"/>
      <c r="I161" s="57"/>
      <c r="J161" s="57"/>
      <c r="K161" s="57"/>
      <c r="L161" s="57"/>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row>
    <row r="162" spans="1:35" ht="15">
      <c r="A162" s="42"/>
      <c r="B162" s="42"/>
      <c r="C162" s="42"/>
      <c r="D162" s="42"/>
      <c r="E162" s="57"/>
      <c r="F162" s="57"/>
      <c r="G162" s="57"/>
      <c r="H162" s="57"/>
      <c r="I162" s="57"/>
      <c r="J162" s="57"/>
      <c r="K162" s="57"/>
      <c r="L162" s="57"/>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row>
    <row r="163" spans="1:35" ht="15">
      <c r="A163" s="42"/>
      <c r="B163" s="42"/>
      <c r="C163" s="42"/>
      <c r="D163" s="42"/>
      <c r="E163" s="57"/>
      <c r="F163" s="57"/>
      <c r="G163" s="57"/>
      <c r="H163" s="57"/>
      <c r="I163" s="57"/>
      <c r="J163" s="57"/>
      <c r="K163" s="57"/>
      <c r="L163" s="57"/>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row>
    <row r="164" spans="1:35" ht="15">
      <c r="A164" s="42"/>
      <c r="B164" s="42"/>
      <c r="C164" s="42"/>
      <c r="D164" s="42"/>
      <c r="E164" s="57"/>
      <c r="F164" s="57"/>
      <c r="G164" s="57"/>
      <c r="H164" s="57"/>
      <c r="I164" s="57"/>
      <c r="J164" s="57"/>
      <c r="K164" s="57"/>
      <c r="L164" s="57"/>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row>
    <row r="165" spans="1:35" ht="15">
      <c r="A165" s="42"/>
      <c r="B165" s="42"/>
      <c r="C165" s="42"/>
      <c r="D165" s="42"/>
      <c r="E165" s="57"/>
      <c r="F165" s="57"/>
      <c r="G165" s="57"/>
      <c r="H165" s="57"/>
      <c r="I165" s="57"/>
      <c r="J165" s="57"/>
      <c r="K165" s="57"/>
      <c r="L165" s="57"/>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row>
    <row r="166" spans="1:35" ht="15">
      <c r="A166" s="42"/>
      <c r="B166" s="42"/>
      <c r="C166" s="42"/>
      <c r="D166" s="42"/>
      <c r="E166" s="57"/>
      <c r="F166" s="57"/>
      <c r="G166" s="57"/>
      <c r="H166" s="57"/>
      <c r="I166" s="57"/>
      <c r="J166" s="57"/>
      <c r="K166" s="57"/>
      <c r="L166" s="57"/>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row>
    <row r="167" spans="1:35" ht="15">
      <c r="A167" s="42"/>
      <c r="B167" s="42"/>
      <c r="C167" s="42"/>
      <c r="D167" s="42"/>
      <c r="E167" s="57"/>
      <c r="F167" s="57"/>
      <c r="G167" s="57"/>
      <c r="H167" s="57"/>
      <c r="I167" s="57"/>
      <c r="J167" s="57"/>
      <c r="K167" s="57"/>
      <c r="L167" s="57"/>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row>
    <row r="168" spans="1:35" ht="15">
      <c r="A168" s="42"/>
      <c r="B168" s="42"/>
      <c r="C168" s="42"/>
      <c r="D168" s="42"/>
      <c r="E168" s="57"/>
      <c r="F168" s="57"/>
      <c r="G168" s="57"/>
      <c r="H168" s="57"/>
      <c r="I168" s="57"/>
      <c r="J168" s="57"/>
      <c r="K168" s="57"/>
      <c r="L168" s="57"/>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row>
    <row r="169" spans="1:35" ht="15">
      <c r="A169" s="42"/>
      <c r="B169" s="42"/>
      <c r="C169" s="42"/>
      <c r="D169" s="42"/>
      <c r="E169" s="57"/>
      <c r="F169" s="57"/>
      <c r="G169" s="57"/>
      <c r="H169" s="57"/>
      <c r="I169" s="57"/>
      <c r="J169" s="57"/>
      <c r="K169" s="57"/>
      <c r="L169" s="57"/>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row>
    <row r="170" spans="1:35" ht="15">
      <c r="A170" s="42"/>
      <c r="B170" s="42"/>
      <c r="C170" s="42"/>
      <c r="D170" s="42"/>
      <c r="E170" s="57"/>
      <c r="F170" s="57"/>
      <c r="G170" s="57"/>
      <c r="H170" s="57"/>
      <c r="I170" s="57"/>
      <c r="J170" s="57"/>
      <c r="K170" s="57"/>
      <c r="L170" s="57"/>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row>
    <row r="171" spans="1:35" ht="15">
      <c r="A171" s="42"/>
      <c r="B171" s="42"/>
      <c r="C171" s="42"/>
      <c r="D171" s="42"/>
      <c r="E171" s="57"/>
      <c r="F171" s="57"/>
      <c r="G171" s="57"/>
      <c r="H171" s="57"/>
      <c r="I171" s="57"/>
      <c r="J171" s="57"/>
      <c r="K171" s="57"/>
      <c r="L171" s="57"/>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row>
    <row r="172" spans="1:35" ht="15">
      <c r="A172" s="42"/>
      <c r="B172" s="42"/>
      <c r="C172" s="42"/>
      <c r="D172" s="42"/>
      <c r="E172" s="57"/>
      <c r="F172" s="57"/>
      <c r="G172" s="57"/>
      <c r="H172" s="57"/>
      <c r="I172" s="57"/>
      <c r="J172" s="57"/>
      <c r="K172" s="57"/>
      <c r="L172" s="57"/>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row>
    <row r="173" spans="1:35" ht="15">
      <c r="A173" s="42"/>
      <c r="B173" s="42"/>
      <c r="C173" s="42"/>
      <c r="D173" s="42"/>
      <c r="E173" s="57"/>
      <c r="F173" s="57"/>
      <c r="G173" s="57"/>
      <c r="H173" s="57"/>
      <c r="I173" s="57"/>
      <c r="J173" s="57"/>
      <c r="K173" s="57"/>
      <c r="L173" s="57"/>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row>
    <row r="174" spans="1:35" ht="15">
      <c r="A174" s="42"/>
      <c r="B174" s="42"/>
      <c r="C174" s="42"/>
      <c r="D174" s="42"/>
      <c r="E174" s="57"/>
      <c r="F174" s="57"/>
      <c r="G174" s="57"/>
      <c r="H174" s="57"/>
      <c r="I174" s="57"/>
      <c r="J174" s="57"/>
      <c r="K174" s="57"/>
      <c r="L174" s="57"/>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row>
    <row r="175" spans="1:35" ht="15">
      <c r="A175" s="42"/>
      <c r="B175" s="42"/>
      <c r="C175" s="42"/>
      <c r="D175" s="42"/>
      <c r="E175" s="57"/>
      <c r="F175" s="57"/>
      <c r="G175" s="57"/>
      <c r="H175" s="57"/>
      <c r="I175" s="57"/>
      <c r="J175" s="57"/>
      <c r="K175" s="57"/>
      <c r="L175" s="57"/>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row>
    <row r="176" spans="1:35" ht="15">
      <c r="A176" s="42"/>
      <c r="B176" s="42"/>
      <c r="C176" s="42"/>
      <c r="D176" s="42"/>
      <c r="E176" s="57"/>
      <c r="F176" s="57"/>
      <c r="G176" s="57"/>
      <c r="H176" s="57"/>
      <c r="I176" s="57"/>
      <c r="J176" s="57"/>
      <c r="K176" s="57"/>
      <c r="L176" s="57"/>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row>
    <row r="177" spans="1:35" ht="15">
      <c r="A177" s="42"/>
      <c r="B177" s="42"/>
      <c r="C177" s="42"/>
      <c r="D177" s="42"/>
      <c r="E177" s="57"/>
      <c r="F177" s="57"/>
      <c r="G177" s="57"/>
      <c r="H177" s="57"/>
      <c r="I177" s="57"/>
      <c r="J177" s="57"/>
      <c r="K177" s="57"/>
      <c r="L177" s="57"/>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row>
    <row r="178" spans="1:35" ht="15">
      <c r="A178" s="42"/>
      <c r="B178" s="42"/>
      <c r="C178" s="42"/>
      <c r="D178" s="42"/>
      <c r="E178" s="57"/>
      <c r="F178" s="57"/>
      <c r="G178" s="57"/>
      <c r="H178" s="57"/>
      <c r="I178" s="57"/>
      <c r="J178" s="57"/>
      <c r="K178" s="57"/>
      <c r="L178" s="57"/>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row>
    <row r="179" spans="1:35" ht="15">
      <c r="A179" s="42"/>
      <c r="B179" s="42"/>
      <c r="C179" s="42"/>
      <c r="D179" s="42"/>
      <c r="E179" s="57"/>
      <c r="F179" s="57"/>
      <c r="G179" s="57"/>
      <c r="H179" s="57"/>
      <c r="I179" s="57"/>
      <c r="J179" s="57"/>
      <c r="K179" s="57"/>
      <c r="L179" s="57"/>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row>
    <row r="180" spans="1:35" ht="15">
      <c r="A180" s="42"/>
      <c r="B180" s="42"/>
      <c r="C180" s="42"/>
      <c r="D180" s="42"/>
      <c r="E180" s="57"/>
      <c r="F180" s="57"/>
      <c r="G180" s="57"/>
      <c r="H180" s="57"/>
      <c r="I180" s="57"/>
      <c r="J180" s="57"/>
      <c r="K180" s="57"/>
      <c r="L180" s="57"/>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row>
    <row r="181" spans="1:35" ht="15">
      <c r="A181" s="42"/>
      <c r="B181" s="42"/>
      <c r="C181" s="42"/>
      <c r="D181" s="42"/>
      <c r="E181" s="57"/>
      <c r="F181" s="57"/>
      <c r="G181" s="57"/>
      <c r="H181" s="57"/>
      <c r="I181" s="57"/>
      <c r="J181" s="57"/>
      <c r="K181" s="57"/>
      <c r="L181" s="57"/>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row>
    <row r="182" spans="1:35" ht="15">
      <c r="A182" s="42"/>
      <c r="B182" s="42"/>
      <c r="C182" s="42"/>
      <c r="D182" s="42"/>
      <c r="E182" s="57"/>
      <c r="F182" s="57"/>
      <c r="G182" s="57"/>
      <c r="H182" s="57"/>
      <c r="I182" s="57"/>
      <c r="J182" s="57"/>
      <c r="K182" s="57"/>
      <c r="L182" s="57"/>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row>
    <row r="183" spans="1:35" ht="15">
      <c r="A183" s="42"/>
      <c r="B183" s="42"/>
      <c r="C183" s="42"/>
      <c r="D183" s="42"/>
      <c r="E183" s="57"/>
      <c r="F183" s="57"/>
      <c r="G183" s="57"/>
      <c r="H183" s="57"/>
      <c r="I183" s="57"/>
      <c r="J183" s="57"/>
      <c r="K183" s="57"/>
      <c r="L183" s="57"/>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row>
    <row r="184" spans="1:35" ht="15">
      <c r="A184" s="42"/>
      <c r="B184" s="42"/>
      <c r="C184" s="42"/>
      <c r="D184" s="42"/>
      <c r="E184" s="57"/>
      <c r="F184" s="57"/>
      <c r="G184" s="57"/>
      <c r="H184" s="57"/>
      <c r="I184" s="57"/>
      <c r="J184" s="57"/>
      <c r="K184" s="57"/>
      <c r="L184" s="57"/>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row>
    <row r="185" spans="1:35" ht="15">
      <c r="A185" s="42"/>
      <c r="B185" s="42"/>
      <c r="C185" s="42"/>
      <c r="D185" s="42"/>
      <c r="E185" s="57"/>
      <c r="F185" s="57"/>
      <c r="G185" s="57"/>
      <c r="H185" s="57"/>
      <c r="I185" s="57"/>
      <c r="J185" s="57"/>
      <c r="K185" s="57"/>
      <c r="L185" s="57"/>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row>
    <row r="186" spans="1:35" ht="15">
      <c r="A186" s="42"/>
      <c r="B186" s="42"/>
      <c r="C186" s="42"/>
      <c r="D186" s="42"/>
      <c r="E186" s="57"/>
      <c r="F186" s="57"/>
      <c r="G186" s="57"/>
      <c r="H186" s="57"/>
      <c r="I186" s="57"/>
      <c r="J186" s="57"/>
      <c r="K186" s="57"/>
      <c r="L186" s="57"/>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row>
    <row r="187" spans="1:35" ht="15">
      <c r="A187" s="42"/>
      <c r="B187" s="42"/>
      <c r="C187" s="42"/>
      <c r="D187" s="42"/>
      <c r="E187" s="57"/>
      <c r="F187" s="57"/>
      <c r="G187" s="57"/>
      <c r="H187" s="57"/>
      <c r="I187" s="57"/>
      <c r="J187" s="57"/>
      <c r="K187" s="57"/>
      <c r="L187" s="57"/>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row>
    <row r="188" spans="1:35" ht="15">
      <c r="A188" s="42"/>
      <c r="B188" s="42"/>
      <c r="C188" s="42"/>
      <c r="D188" s="42"/>
      <c r="E188" s="57"/>
      <c r="F188" s="57"/>
      <c r="G188" s="57"/>
      <c r="H188" s="57"/>
      <c r="I188" s="57"/>
      <c r="J188" s="57"/>
      <c r="K188" s="57"/>
      <c r="L188" s="57"/>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row>
    <row r="189" spans="1:35" ht="15">
      <c r="A189" s="42"/>
      <c r="B189" s="42"/>
      <c r="C189" s="42"/>
      <c r="D189" s="42"/>
      <c r="E189" s="57"/>
      <c r="F189" s="57"/>
      <c r="G189" s="57"/>
      <c r="H189" s="57"/>
      <c r="I189" s="57"/>
      <c r="J189" s="57"/>
      <c r="K189" s="57"/>
      <c r="L189" s="57"/>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row>
    <row r="190" spans="1:35" ht="15">
      <c r="A190" s="42"/>
      <c r="B190" s="42"/>
      <c r="C190" s="42"/>
      <c r="D190" s="42"/>
      <c r="E190" s="57"/>
      <c r="F190" s="57"/>
      <c r="G190" s="57"/>
      <c r="H190" s="57"/>
      <c r="I190" s="57"/>
      <c r="J190" s="57"/>
      <c r="K190" s="57"/>
      <c r="L190" s="57"/>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row>
    <row r="191" spans="1:35" ht="15">
      <c r="A191" s="42"/>
      <c r="B191" s="42"/>
      <c r="C191" s="42"/>
      <c r="D191" s="42"/>
      <c r="E191" s="57"/>
      <c r="F191" s="57"/>
      <c r="G191" s="57"/>
      <c r="H191" s="57"/>
      <c r="I191" s="57"/>
      <c r="J191" s="57"/>
      <c r="K191" s="57"/>
      <c r="L191" s="57"/>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row>
    <row r="192" spans="1:35" ht="15">
      <c r="A192" s="42"/>
      <c r="B192" s="42"/>
      <c r="C192" s="42"/>
      <c r="D192" s="42"/>
      <c r="E192" s="57"/>
      <c r="F192" s="57"/>
      <c r="G192" s="57"/>
      <c r="H192" s="57"/>
      <c r="I192" s="57"/>
      <c r="J192" s="57"/>
      <c r="K192" s="57"/>
      <c r="L192" s="57"/>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row>
    <row r="193" spans="1:35" ht="15">
      <c r="A193" s="42"/>
      <c r="B193" s="42"/>
      <c r="C193" s="42"/>
      <c r="D193" s="42"/>
      <c r="E193" s="57"/>
      <c r="F193" s="57"/>
      <c r="G193" s="57"/>
      <c r="H193" s="57"/>
      <c r="I193" s="57"/>
      <c r="J193" s="57"/>
      <c r="K193" s="57"/>
      <c r="L193" s="57"/>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row>
    <row r="194" spans="1:35" ht="15">
      <c r="A194" s="42"/>
      <c r="B194" s="42"/>
      <c r="C194" s="42"/>
      <c r="D194" s="42"/>
      <c r="E194" s="57"/>
      <c r="F194" s="57"/>
      <c r="G194" s="57"/>
      <c r="H194" s="57"/>
      <c r="I194" s="57"/>
      <c r="J194" s="57"/>
      <c r="K194" s="57"/>
      <c r="L194" s="57"/>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row>
    <row r="195" spans="1:35" ht="15">
      <c r="A195" s="42"/>
      <c r="B195" s="42"/>
      <c r="C195" s="42"/>
      <c r="D195" s="42"/>
      <c r="E195" s="57"/>
      <c r="F195" s="57"/>
      <c r="G195" s="57"/>
      <c r="H195" s="57"/>
      <c r="I195" s="57"/>
      <c r="J195" s="57"/>
      <c r="K195" s="57"/>
      <c r="L195" s="57"/>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row>
    <row r="196" spans="1:35" ht="15">
      <c r="A196" s="42"/>
      <c r="B196" s="42"/>
      <c r="C196" s="42"/>
      <c r="D196" s="42"/>
      <c r="E196" s="57"/>
      <c r="F196" s="57"/>
      <c r="G196" s="57"/>
      <c r="H196" s="57"/>
      <c r="I196" s="57"/>
      <c r="J196" s="57"/>
      <c r="K196" s="57"/>
      <c r="L196" s="57"/>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row>
    <row r="197" spans="1:35" ht="15">
      <c r="A197" s="42"/>
      <c r="B197" s="42"/>
      <c r="C197" s="42"/>
      <c r="D197" s="42"/>
      <c r="E197" s="57"/>
      <c r="F197" s="57"/>
      <c r="G197" s="57"/>
      <c r="H197" s="57"/>
      <c r="I197" s="57"/>
      <c r="J197" s="57"/>
      <c r="K197" s="57"/>
      <c r="L197" s="57"/>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row>
    <row r="198" spans="1:35" ht="15">
      <c r="A198" s="42"/>
      <c r="B198" s="42"/>
      <c r="C198" s="42"/>
      <c r="D198" s="42"/>
      <c r="E198" s="57"/>
      <c r="F198" s="57"/>
      <c r="G198" s="57"/>
      <c r="H198" s="57"/>
      <c r="I198" s="57"/>
      <c r="J198" s="57"/>
      <c r="K198" s="57"/>
      <c r="L198" s="57"/>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row>
    <row r="199" spans="1:35" ht="15">
      <c r="A199" s="42"/>
      <c r="B199" s="42"/>
      <c r="C199" s="42"/>
      <c r="D199" s="42"/>
      <c r="E199" s="57"/>
      <c r="F199" s="57"/>
      <c r="G199" s="57"/>
      <c r="H199" s="57"/>
      <c r="I199" s="57"/>
      <c r="J199" s="57"/>
      <c r="K199" s="57"/>
      <c r="L199" s="57"/>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row>
    <row r="200" spans="1:35" ht="15">
      <c r="A200" s="42"/>
      <c r="B200" s="42"/>
      <c r="C200" s="42"/>
      <c r="D200" s="42"/>
      <c r="E200" s="57"/>
      <c r="F200" s="57"/>
      <c r="G200" s="57"/>
      <c r="H200" s="57"/>
      <c r="I200" s="57"/>
      <c r="J200" s="57"/>
      <c r="K200" s="57"/>
      <c r="L200" s="57"/>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row>
    <row r="201" spans="1:35" ht="15">
      <c r="A201" s="42"/>
      <c r="B201" s="42"/>
      <c r="C201" s="42"/>
      <c r="D201" s="42"/>
      <c r="E201" s="57"/>
      <c r="F201" s="57"/>
      <c r="G201" s="57"/>
      <c r="H201" s="57"/>
      <c r="I201" s="57"/>
      <c r="J201" s="57"/>
      <c r="K201" s="57"/>
      <c r="L201" s="57"/>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row>
    <row r="202" spans="1:35">
      <c r="E202" s="1"/>
      <c r="F202" s="1"/>
      <c r="G202" s="1"/>
      <c r="H202" s="1"/>
      <c r="I202" s="1"/>
      <c r="J202" s="1"/>
      <c r="K202" s="1"/>
      <c r="L202" s="1"/>
    </row>
    <row r="203" spans="1:35">
      <c r="E203" s="1"/>
      <c r="F203" s="1"/>
      <c r="G203" s="1"/>
      <c r="H203" s="1"/>
      <c r="I203" s="1"/>
      <c r="J203" s="1"/>
      <c r="K203" s="1"/>
      <c r="L203" s="1"/>
    </row>
    <row r="204" spans="1:35">
      <c r="E204" s="1"/>
      <c r="F204" s="1"/>
      <c r="G204" s="1"/>
      <c r="H204" s="1"/>
      <c r="I204" s="1"/>
      <c r="J204" s="1"/>
      <c r="K204" s="1"/>
      <c r="L204" s="1"/>
    </row>
    <row r="205" spans="1:35">
      <c r="E205" s="1"/>
      <c r="F205" s="1"/>
      <c r="G205" s="1"/>
      <c r="H205" s="1"/>
      <c r="I205" s="1"/>
      <c r="J205" s="1"/>
      <c r="K205" s="1"/>
      <c r="L205" s="1"/>
    </row>
    <row r="206" spans="1:35">
      <c r="E206" s="1"/>
      <c r="F206" s="1"/>
      <c r="G206" s="1"/>
      <c r="H206" s="1"/>
      <c r="I206" s="1"/>
      <c r="J206" s="1"/>
      <c r="K206" s="1"/>
      <c r="L206" s="1"/>
    </row>
    <row r="207" spans="1:35">
      <c r="E207" s="1"/>
      <c r="F207" s="1"/>
      <c r="G207" s="1"/>
      <c r="H207" s="1"/>
      <c r="I207" s="1"/>
      <c r="J207" s="1"/>
      <c r="K207" s="1"/>
      <c r="L207" s="1"/>
    </row>
    <row r="208" spans="1:35">
      <c r="E208" s="1"/>
      <c r="F208" s="1"/>
      <c r="G208" s="1"/>
      <c r="H208" s="1"/>
      <c r="I208" s="1"/>
      <c r="J208" s="1"/>
      <c r="K208" s="1"/>
      <c r="L208" s="1"/>
    </row>
    <row r="209" spans="5:12">
      <c r="E209" s="1"/>
      <c r="F209" s="1"/>
      <c r="G209" s="1"/>
      <c r="H209" s="1"/>
      <c r="I209" s="1"/>
      <c r="J209" s="1"/>
      <c r="K209" s="1"/>
      <c r="L209" s="1"/>
    </row>
    <row r="210" spans="5:12">
      <c r="E210" s="1"/>
      <c r="F210" s="1"/>
      <c r="G210" s="1"/>
      <c r="H210" s="1"/>
      <c r="I210" s="1"/>
      <c r="J210" s="1"/>
      <c r="K210" s="1"/>
      <c r="L210" s="1"/>
    </row>
    <row r="211" spans="5:12">
      <c r="E211" s="1"/>
      <c r="F211" s="1"/>
      <c r="G211" s="1"/>
      <c r="H211" s="1"/>
      <c r="I211" s="1"/>
      <c r="J211" s="1"/>
      <c r="K211" s="1"/>
      <c r="L211" s="1"/>
    </row>
    <row r="212" spans="5:12">
      <c r="E212" s="1"/>
      <c r="F212" s="1"/>
      <c r="G212" s="1"/>
      <c r="H212" s="1"/>
      <c r="I212" s="1"/>
      <c r="J212" s="1"/>
      <c r="K212" s="1"/>
      <c r="L212" s="1"/>
    </row>
    <row r="213" spans="5:12">
      <c r="E213" s="1"/>
      <c r="F213" s="1"/>
      <c r="G213" s="1"/>
      <c r="H213" s="1"/>
      <c r="I213" s="1"/>
      <c r="J213" s="1"/>
      <c r="K213" s="1"/>
      <c r="L213" s="1"/>
    </row>
    <row r="214" spans="5:12">
      <c r="E214" s="1"/>
      <c r="F214" s="1"/>
      <c r="G214" s="1"/>
      <c r="H214" s="1"/>
      <c r="I214" s="1"/>
      <c r="J214" s="1"/>
      <c r="K214" s="1"/>
      <c r="L214" s="1"/>
    </row>
    <row r="215" spans="5:12">
      <c r="E215" s="1"/>
      <c r="F215" s="1"/>
      <c r="G215" s="1"/>
      <c r="H215" s="1"/>
      <c r="I215" s="1"/>
      <c r="J215" s="1"/>
      <c r="K215" s="1"/>
      <c r="L215" s="1"/>
    </row>
    <row r="216" spans="5:12">
      <c r="E216" s="1"/>
      <c r="F216" s="1"/>
      <c r="G216" s="1"/>
      <c r="H216" s="1"/>
      <c r="I216" s="1"/>
      <c r="J216" s="1"/>
      <c r="K216" s="1"/>
      <c r="L216" s="1"/>
    </row>
    <row r="217" spans="5:12">
      <c r="E217" s="1"/>
      <c r="F217" s="1"/>
      <c r="G217" s="1"/>
      <c r="H217" s="1"/>
      <c r="I217" s="1"/>
      <c r="J217" s="1"/>
      <c r="K217" s="1"/>
      <c r="L217" s="1"/>
    </row>
    <row r="218" spans="5:12">
      <c r="E218" s="1"/>
      <c r="F218" s="1"/>
      <c r="G218" s="1"/>
      <c r="H218" s="1"/>
      <c r="I218" s="1"/>
      <c r="J218" s="1"/>
      <c r="K218" s="1"/>
      <c r="L218" s="1"/>
    </row>
  </sheetData>
  <mergeCells count="5">
    <mergeCell ref="A3:L3"/>
    <mergeCell ref="B4:D4"/>
    <mergeCell ref="E4:G4"/>
    <mergeCell ref="K4:L4"/>
    <mergeCell ref="H4:J4"/>
  </mergeCells>
  <phoneticPr fontId="24"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8"/>
  <sheetViews>
    <sheetView workbookViewId="0">
      <pane xSplit="1" ySplit="5" topLeftCell="B107" activePane="bottomRight" state="frozen"/>
      <selection pane="topRight" activeCell="B1" sqref="B1"/>
      <selection pane="bottomLeft" activeCell="A10" sqref="A10"/>
      <selection pane="bottomRight" activeCell="A3" sqref="A3:O3"/>
    </sheetView>
  </sheetViews>
  <sheetFormatPr baseColWidth="10" defaultRowHeight="12" x14ac:dyDescent="0"/>
  <cols>
    <col min="1" max="27" width="12.83203125" customWidth="1"/>
  </cols>
  <sheetData>
    <row r="1" spans="1:27" ht="15">
      <c r="A1" s="41" t="s">
        <v>178</v>
      </c>
      <c r="B1" s="42"/>
      <c r="C1" s="42"/>
      <c r="D1" s="42"/>
      <c r="E1" s="42"/>
      <c r="F1" s="42"/>
      <c r="G1" s="42"/>
      <c r="H1" s="42"/>
      <c r="I1" s="42"/>
      <c r="J1" s="42"/>
      <c r="K1" s="42"/>
      <c r="L1" s="42"/>
      <c r="M1" s="42"/>
      <c r="N1" s="42"/>
      <c r="O1" s="42"/>
      <c r="P1" s="42"/>
      <c r="Q1" s="42"/>
      <c r="R1" s="42"/>
      <c r="S1" s="42"/>
      <c r="T1" s="42"/>
      <c r="U1" s="42"/>
      <c r="V1" s="42"/>
      <c r="W1" s="42"/>
      <c r="X1" s="42"/>
      <c r="Y1" s="42"/>
      <c r="Z1" s="42"/>
      <c r="AA1" s="42"/>
    </row>
    <row r="2" spans="1:27" ht="16" thickBot="1">
      <c r="A2" s="42"/>
      <c r="B2" s="43"/>
      <c r="C2" s="43"/>
      <c r="D2" s="43"/>
      <c r="E2" s="43"/>
      <c r="F2" s="43"/>
      <c r="G2" s="43"/>
      <c r="H2" s="43"/>
      <c r="I2" s="43"/>
      <c r="J2" s="43"/>
      <c r="K2" s="43"/>
      <c r="L2" s="43"/>
      <c r="M2" s="43"/>
      <c r="N2" s="43"/>
      <c r="O2" s="43"/>
      <c r="P2" s="42"/>
      <c r="Q2" s="42"/>
      <c r="R2" s="42"/>
      <c r="S2" s="42"/>
      <c r="T2" s="42"/>
      <c r="U2" s="42"/>
      <c r="V2" s="42"/>
      <c r="W2" s="42"/>
      <c r="X2" s="42"/>
      <c r="Y2" s="42"/>
      <c r="Z2" s="42"/>
      <c r="AA2" s="42"/>
    </row>
    <row r="3" spans="1:27" ht="34.75" customHeight="1" thickTop="1" thickBot="1">
      <c r="A3" s="155" t="s">
        <v>204</v>
      </c>
      <c r="B3" s="158"/>
      <c r="C3" s="158"/>
      <c r="D3" s="158"/>
      <c r="E3" s="158"/>
      <c r="F3" s="158"/>
      <c r="G3" s="158"/>
      <c r="H3" s="158"/>
      <c r="I3" s="158"/>
      <c r="J3" s="158"/>
      <c r="K3" s="158"/>
      <c r="L3" s="158"/>
      <c r="M3" s="158"/>
      <c r="N3" s="158"/>
      <c r="O3" s="159"/>
      <c r="P3" s="42"/>
      <c r="Q3" s="42"/>
      <c r="R3" s="42"/>
      <c r="S3" s="42"/>
      <c r="T3" s="42"/>
      <c r="U3" s="42"/>
      <c r="V3" s="42"/>
      <c r="W3" s="42"/>
      <c r="X3" s="42"/>
      <c r="Y3" s="42"/>
      <c r="Z3" s="42"/>
      <c r="AA3" s="42"/>
    </row>
    <row r="4" spans="1:27" ht="25" customHeight="1" thickTop="1">
      <c r="A4" s="96"/>
      <c r="B4" s="175" t="s">
        <v>153</v>
      </c>
      <c r="C4" s="171"/>
      <c r="D4" s="175" t="s">
        <v>188</v>
      </c>
      <c r="E4" s="172"/>
      <c r="F4" s="175" t="s">
        <v>195</v>
      </c>
      <c r="G4" s="172"/>
      <c r="H4" s="175" t="s">
        <v>196</v>
      </c>
      <c r="I4" s="172"/>
      <c r="J4" s="175" t="s">
        <v>189</v>
      </c>
      <c r="K4" s="172"/>
      <c r="L4" s="175" t="s">
        <v>177</v>
      </c>
      <c r="M4" s="172"/>
      <c r="N4" s="175" t="s">
        <v>190</v>
      </c>
      <c r="O4" s="172"/>
      <c r="P4" s="42"/>
      <c r="Q4" s="42"/>
      <c r="R4" s="42"/>
      <c r="S4" s="42"/>
      <c r="T4" s="42"/>
      <c r="U4" s="42"/>
      <c r="V4" s="42"/>
      <c r="W4" s="42"/>
      <c r="X4" s="42"/>
      <c r="Y4" s="42"/>
      <c r="Z4" s="42"/>
      <c r="AA4" s="42"/>
    </row>
    <row r="5" spans="1:27" ht="60" customHeight="1">
      <c r="A5" s="44"/>
      <c r="B5" s="58" t="s">
        <v>143</v>
      </c>
      <c r="C5" s="45" t="s">
        <v>144</v>
      </c>
      <c r="D5" s="58" t="s">
        <v>143</v>
      </c>
      <c r="E5" s="46" t="s">
        <v>144</v>
      </c>
      <c r="F5" s="58" t="s">
        <v>143</v>
      </c>
      <c r="G5" s="46" t="s">
        <v>144</v>
      </c>
      <c r="H5" s="58" t="s">
        <v>143</v>
      </c>
      <c r="I5" s="46" t="s">
        <v>144</v>
      </c>
      <c r="J5" s="58" t="s">
        <v>143</v>
      </c>
      <c r="K5" s="46" t="s">
        <v>144</v>
      </c>
      <c r="L5" s="58" t="s">
        <v>143</v>
      </c>
      <c r="M5" s="46" t="s">
        <v>144</v>
      </c>
      <c r="N5" s="58" t="s">
        <v>143</v>
      </c>
      <c r="O5" s="46" t="s">
        <v>144</v>
      </c>
      <c r="P5" s="42"/>
      <c r="Q5" s="42"/>
      <c r="R5" s="42"/>
      <c r="S5" s="42"/>
      <c r="T5" s="42"/>
      <c r="U5" s="42"/>
      <c r="V5" s="42"/>
      <c r="W5" s="42"/>
      <c r="X5" s="42"/>
      <c r="Y5" s="42"/>
      <c r="Z5" s="42"/>
      <c r="AA5" s="42"/>
    </row>
    <row r="6" spans="1:27" ht="15">
      <c r="A6" s="47">
        <v>1900</v>
      </c>
      <c r="B6" s="48"/>
      <c r="C6" s="48"/>
      <c r="D6" s="109"/>
      <c r="E6" s="49"/>
      <c r="F6" s="109"/>
      <c r="G6" s="49"/>
      <c r="H6" s="48"/>
      <c r="I6" s="48"/>
      <c r="J6" s="48"/>
      <c r="K6" s="48"/>
      <c r="L6" s="48"/>
      <c r="M6" s="48"/>
      <c r="N6" s="48"/>
      <c r="O6" s="49"/>
      <c r="P6" s="42"/>
      <c r="Q6" s="42"/>
      <c r="R6" s="42"/>
      <c r="S6" s="42"/>
      <c r="T6" s="42"/>
      <c r="U6" s="42"/>
      <c r="V6" s="42"/>
      <c r="W6" s="42"/>
      <c r="X6" s="42"/>
      <c r="Y6" s="42"/>
      <c r="Z6" s="42"/>
      <c r="AA6" s="42"/>
    </row>
    <row r="7" spans="1:27" ht="15">
      <c r="A7" s="47">
        <f t="shared" ref="A7:A38" si="0">A6+1</f>
        <v>1901</v>
      </c>
      <c r="B7" s="48"/>
      <c r="C7" s="48"/>
      <c r="D7" s="109"/>
      <c r="E7" s="49"/>
      <c r="F7" s="109"/>
      <c r="G7" s="49"/>
      <c r="H7" s="48"/>
      <c r="I7" s="48"/>
      <c r="J7" s="48"/>
      <c r="K7" s="48"/>
      <c r="L7" s="48"/>
      <c r="M7" s="48"/>
      <c r="N7" s="48"/>
      <c r="O7" s="49"/>
      <c r="P7" s="42"/>
      <c r="Q7" s="42"/>
      <c r="R7" s="42"/>
      <c r="S7" s="42"/>
      <c r="T7" s="42"/>
      <c r="U7" s="42"/>
      <c r="V7" s="42"/>
      <c r="W7" s="42"/>
      <c r="X7" s="42"/>
      <c r="Y7" s="42"/>
      <c r="Z7" s="42"/>
      <c r="AA7" s="42"/>
    </row>
    <row r="8" spans="1:27" ht="15">
      <c r="A8" s="47">
        <f t="shared" si="0"/>
        <v>1902</v>
      </c>
      <c r="B8" s="48"/>
      <c r="C8" s="48"/>
      <c r="D8" s="109"/>
      <c r="E8" s="49"/>
      <c r="F8" s="109"/>
      <c r="G8" s="49"/>
      <c r="H8" s="48"/>
      <c r="I8" s="48"/>
      <c r="J8" s="48"/>
      <c r="K8" s="48"/>
      <c r="L8" s="48"/>
      <c r="M8" s="48"/>
      <c r="N8" s="48"/>
      <c r="O8" s="49"/>
      <c r="P8" s="42"/>
      <c r="Q8" s="42"/>
      <c r="R8" s="42"/>
      <c r="S8" s="42"/>
      <c r="T8" s="42"/>
      <c r="U8" s="42"/>
      <c r="V8" s="42"/>
      <c r="W8" s="42"/>
      <c r="X8" s="42"/>
      <c r="Y8" s="42"/>
      <c r="Z8" s="42"/>
      <c r="AA8" s="42"/>
    </row>
    <row r="9" spans="1:27" ht="15">
      <c r="A9" s="47">
        <f t="shared" si="0"/>
        <v>1903</v>
      </c>
      <c r="B9" s="48"/>
      <c r="C9" s="48"/>
      <c r="D9" s="109"/>
      <c r="E9" s="49"/>
      <c r="F9" s="109"/>
      <c r="G9" s="49"/>
      <c r="H9" s="48">
        <f>DetailsWTIDSeries!CR40/100</f>
        <v>0.16210000000000002</v>
      </c>
      <c r="I9" s="48">
        <f>DetailsWTIDSeries!CT40/100</f>
        <v>6.13E-2</v>
      </c>
      <c r="J9" s="48"/>
      <c r="K9" s="48"/>
      <c r="L9" s="48"/>
      <c r="M9" s="48"/>
      <c r="N9" s="48"/>
      <c r="O9" s="49"/>
      <c r="P9" s="42"/>
      <c r="Q9" s="42"/>
      <c r="R9" s="42"/>
      <c r="S9" s="42"/>
      <c r="T9" s="42"/>
      <c r="U9" s="42"/>
      <c r="V9" s="42"/>
      <c r="W9" s="42"/>
      <c r="X9" s="42"/>
      <c r="Y9" s="42"/>
      <c r="Z9" s="42"/>
      <c r="AA9" s="42"/>
    </row>
    <row r="10" spans="1:27" ht="15">
      <c r="A10" s="47">
        <f t="shared" si="0"/>
        <v>1904</v>
      </c>
      <c r="B10" s="48"/>
      <c r="C10" s="48"/>
      <c r="D10" s="109"/>
      <c r="E10" s="49"/>
      <c r="F10" s="109"/>
      <c r="G10" s="49"/>
      <c r="H10" s="48"/>
      <c r="I10" s="48"/>
      <c r="J10" s="48"/>
      <c r="K10" s="48"/>
      <c r="L10" s="48"/>
      <c r="M10" s="48"/>
      <c r="N10" s="48"/>
      <c r="O10" s="49"/>
      <c r="P10" s="42"/>
      <c r="Q10" s="42"/>
      <c r="R10" s="42"/>
      <c r="S10" s="42"/>
      <c r="T10" s="42"/>
      <c r="U10" s="42"/>
      <c r="V10" s="42"/>
      <c r="W10" s="42"/>
      <c r="X10" s="42"/>
      <c r="Y10" s="42"/>
      <c r="Z10" s="42"/>
      <c r="AA10" s="42"/>
    </row>
    <row r="11" spans="1:27" ht="15">
      <c r="A11" s="47">
        <f t="shared" si="0"/>
        <v>1905</v>
      </c>
      <c r="B11" s="48"/>
      <c r="C11" s="48"/>
      <c r="D11" s="109"/>
      <c r="E11" s="49"/>
      <c r="F11" s="109"/>
      <c r="G11" s="49"/>
      <c r="H11" s="48"/>
      <c r="I11" s="48"/>
      <c r="J11" s="48"/>
      <c r="K11" s="48"/>
      <c r="L11" s="48"/>
      <c r="M11" s="48"/>
      <c r="N11" s="48"/>
      <c r="O11" s="49"/>
      <c r="P11" s="42"/>
      <c r="Q11" s="42"/>
      <c r="R11" s="42"/>
      <c r="S11" s="42"/>
      <c r="T11" s="42"/>
      <c r="U11" s="42"/>
      <c r="V11" s="42"/>
      <c r="W11" s="42"/>
      <c r="X11" s="42"/>
      <c r="Y11" s="42"/>
      <c r="Z11" s="42"/>
      <c r="AA11" s="42"/>
    </row>
    <row r="12" spans="1:27" ht="15">
      <c r="A12" s="47">
        <f t="shared" si="0"/>
        <v>1906</v>
      </c>
      <c r="B12" s="48"/>
      <c r="C12" s="48"/>
      <c r="D12" s="109"/>
      <c r="E12" s="49"/>
      <c r="F12" s="109"/>
      <c r="G12" s="49"/>
      <c r="H12" s="48"/>
      <c r="I12" s="48"/>
      <c r="J12" s="48"/>
      <c r="K12" s="48"/>
      <c r="L12" s="48"/>
      <c r="M12" s="48"/>
      <c r="N12" s="48"/>
      <c r="O12" s="49"/>
      <c r="P12" s="42"/>
      <c r="Q12" s="42"/>
      <c r="R12" s="42"/>
      <c r="S12" s="42"/>
      <c r="T12" s="42"/>
      <c r="U12" s="42"/>
      <c r="V12" s="42"/>
      <c r="W12" s="42"/>
      <c r="X12" s="42"/>
      <c r="Y12" s="42"/>
      <c r="Z12" s="42"/>
      <c r="AA12" s="42"/>
    </row>
    <row r="13" spans="1:27" ht="15">
      <c r="A13" s="47">
        <f t="shared" si="0"/>
        <v>1907</v>
      </c>
      <c r="B13" s="48"/>
      <c r="C13" s="48"/>
      <c r="D13" s="109"/>
      <c r="E13" s="49"/>
      <c r="F13" s="109"/>
      <c r="G13" s="49"/>
      <c r="H13" s="48"/>
      <c r="I13" s="48"/>
      <c r="J13" s="48"/>
      <c r="K13" s="48"/>
      <c r="L13" s="48"/>
      <c r="M13" s="48"/>
      <c r="N13" s="48"/>
      <c r="O13" s="49"/>
      <c r="P13" s="42"/>
      <c r="Q13" s="42"/>
      <c r="R13" s="42"/>
      <c r="S13" s="42"/>
      <c r="T13" s="42"/>
      <c r="U13" s="42"/>
      <c r="V13" s="42"/>
      <c r="W13" s="42"/>
      <c r="X13" s="42"/>
      <c r="Y13" s="42"/>
      <c r="Z13" s="42"/>
      <c r="AA13" s="42"/>
    </row>
    <row r="14" spans="1:27" ht="15">
      <c r="A14" s="47">
        <f t="shared" si="0"/>
        <v>1908</v>
      </c>
      <c r="B14" s="48"/>
      <c r="C14" s="48"/>
      <c r="D14" s="109"/>
      <c r="E14" s="49"/>
      <c r="F14" s="109"/>
      <c r="G14" s="49"/>
      <c r="H14" s="48">
        <f>DetailsWTIDSeries!CR45/100</f>
        <v>0.16449999999999998</v>
      </c>
      <c r="I14" s="48">
        <f>DetailsWTIDSeries!CT45/100</f>
        <v>6.2600000000000003E-2</v>
      </c>
      <c r="J14" s="48"/>
      <c r="K14" s="48"/>
      <c r="L14" s="48"/>
      <c r="M14" s="48"/>
      <c r="N14" s="48"/>
      <c r="O14" s="49"/>
      <c r="P14" s="42"/>
      <c r="Q14" s="42"/>
      <c r="R14" s="42"/>
      <c r="S14" s="42"/>
      <c r="T14" s="42"/>
      <c r="U14" s="42"/>
      <c r="V14" s="42"/>
      <c r="W14" s="42"/>
      <c r="X14" s="42"/>
      <c r="Y14" s="42"/>
      <c r="Z14" s="42"/>
      <c r="AA14" s="42"/>
    </row>
    <row r="15" spans="1:27" ht="15">
      <c r="A15" s="47">
        <f t="shared" si="0"/>
        <v>1909</v>
      </c>
      <c r="B15" s="48"/>
      <c r="C15" s="48"/>
      <c r="D15" s="109"/>
      <c r="E15" s="49"/>
      <c r="F15" s="109"/>
      <c r="G15" s="49"/>
      <c r="H15" s="48"/>
      <c r="I15" s="48"/>
      <c r="J15" s="48"/>
      <c r="K15" s="48"/>
      <c r="L15" s="48"/>
      <c r="M15" s="48"/>
      <c r="N15" s="48"/>
      <c r="O15" s="49"/>
      <c r="P15" s="42"/>
      <c r="Q15" s="42"/>
      <c r="R15" s="42"/>
      <c r="S15" s="42"/>
      <c r="T15" s="42"/>
      <c r="U15" s="42"/>
      <c r="V15" s="42"/>
      <c r="W15" s="42"/>
      <c r="X15" s="42"/>
      <c r="Y15" s="42"/>
      <c r="Z15" s="42"/>
      <c r="AA15" s="42"/>
    </row>
    <row r="16" spans="1:27" ht="15">
      <c r="A16" s="47">
        <f t="shared" si="0"/>
        <v>1910</v>
      </c>
      <c r="B16" s="48"/>
      <c r="C16" s="48"/>
      <c r="D16" s="109"/>
      <c r="E16" s="49"/>
      <c r="F16" s="109"/>
      <c r="G16" s="49"/>
      <c r="H16" s="48">
        <f>(H14+H21)/2</f>
        <v>0.19984999999999997</v>
      </c>
      <c r="I16" s="48">
        <f>(I14+I21)/2</f>
        <v>8.6199999999999999E-2</v>
      </c>
      <c r="J16" s="48"/>
      <c r="K16" s="48"/>
      <c r="L16" s="48"/>
      <c r="M16" s="48"/>
      <c r="N16" s="48"/>
      <c r="O16" s="49"/>
      <c r="P16" s="42"/>
      <c r="Q16" s="42"/>
      <c r="R16" s="42"/>
      <c r="S16" s="42"/>
      <c r="T16" s="42"/>
      <c r="U16" s="42"/>
      <c r="V16" s="42"/>
      <c r="W16" s="42"/>
      <c r="X16" s="42"/>
      <c r="Y16" s="42"/>
      <c r="Z16" s="42"/>
      <c r="AA16" s="42"/>
    </row>
    <row r="17" spans="1:27" ht="15">
      <c r="A17" s="47">
        <f t="shared" si="0"/>
        <v>1911</v>
      </c>
      <c r="B17" s="48"/>
      <c r="C17" s="48"/>
      <c r="D17" s="109"/>
      <c r="E17" s="49"/>
      <c r="F17" s="109"/>
      <c r="G17" s="49"/>
      <c r="H17" s="48"/>
      <c r="I17" s="48"/>
      <c r="J17" s="48"/>
      <c r="K17" s="48"/>
      <c r="L17" s="48"/>
      <c r="M17" s="48"/>
      <c r="N17" s="48"/>
      <c r="O17" s="49"/>
      <c r="P17" s="42"/>
      <c r="Q17" s="42"/>
      <c r="R17" s="42"/>
      <c r="S17" s="42"/>
      <c r="T17" s="42"/>
      <c r="U17" s="42"/>
      <c r="V17" s="42"/>
      <c r="W17" s="42"/>
      <c r="X17" s="42"/>
      <c r="Y17" s="42"/>
      <c r="Z17" s="42"/>
      <c r="AA17" s="42"/>
    </row>
    <row r="18" spans="1:27" ht="15">
      <c r="A18" s="47">
        <f t="shared" si="0"/>
        <v>1912</v>
      </c>
      <c r="B18" s="48"/>
      <c r="C18" s="48"/>
      <c r="D18" s="109"/>
      <c r="E18" s="49"/>
      <c r="F18" s="109"/>
      <c r="G18" s="49"/>
      <c r="H18" s="48"/>
      <c r="I18" s="48"/>
      <c r="J18" s="48"/>
      <c r="K18" s="48"/>
      <c r="L18" s="48"/>
      <c r="M18" s="48"/>
      <c r="N18" s="48"/>
      <c r="O18" s="49"/>
      <c r="P18" s="42"/>
      <c r="Q18" s="42"/>
      <c r="R18" s="42"/>
      <c r="S18" s="42"/>
      <c r="T18" s="42"/>
      <c r="U18" s="42"/>
      <c r="V18" s="42"/>
      <c r="W18" s="42"/>
      <c r="X18" s="42"/>
      <c r="Y18" s="42"/>
      <c r="Z18" s="42"/>
      <c r="AA18" s="42"/>
    </row>
    <row r="19" spans="1:27" ht="15">
      <c r="A19" s="47">
        <f t="shared" si="0"/>
        <v>1913</v>
      </c>
      <c r="B19" s="48"/>
      <c r="C19" s="48"/>
      <c r="D19" s="109"/>
      <c r="E19" s="49"/>
      <c r="F19" s="109"/>
      <c r="G19" s="49"/>
      <c r="H19" s="48"/>
      <c r="I19" s="48"/>
      <c r="J19" s="48"/>
      <c r="K19" s="48"/>
      <c r="L19" s="48"/>
      <c r="M19" s="48"/>
      <c r="N19" s="48"/>
      <c r="O19" s="49"/>
      <c r="P19" s="42"/>
      <c r="Q19" s="42"/>
      <c r="R19" s="42"/>
      <c r="S19" s="42"/>
      <c r="T19" s="42"/>
      <c r="U19" s="42"/>
      <c r="V19" s="42"/>
      <c r="W19" s="42"/>
      <c r="X19" s="42"/>
      <c r="Y19" s="42"/>
      <c r="Z19" s="42"/>
      <c r="AA19" s="42"/>
    </row>
    <row r="20" spans="1:27" ht="15">
      <c r="A20" s="47">
        <f t="shared" si="0"/>
        <v>1914</v>
      </c>
      <c r="B20" s="48"/>
      <c r="C20" s="48"/>
      <c r="D20" s="109"/>
      <c r="E20" s="49"/>
      <c r="F20" s="109"/>
      <c r="G20" s="49"/>
      <c r="H20" s="48"/>
      <c r="I20" s="48"/>
      <c r="J20" s="48"/>
      <c r="K20" s="48"/>
      <c r="L20" s="48">
        <f>DetailsWTIDSeries!DU51/100</f>
        <v>0.20960000000000001</v>
      </c>
      <c r="M20" s="48">
        <f>DetailsWTIDSeries!DV51/100</f>
        <v>8.6300000000000002E-2</v>
      </c>
      <c r="N20" s="48"/>
      <c r="O20" s="49"/>
      <c r="P20" s="42"/>
      <c r="Q20" s="42"/>
      <c r="R20" s="42"/>
      <c r="S20" s="42"/>
      <c r="T20" s="42"/>
      <c r="U20" s="42"/>
      <c r="V20" s="42"/>
      <c r="W20" s="42"/>
      <c r="X20" s="42"/>
      <c r="Y20" s="42"/>
      <c r="Z20" s="42"/>
      <c r="AA20" s="42"/>
    </row>
    <row r="21" spans="1:27" ht="15">
      <c r="A21" s="47">
        <f t="shared" si="0"/>
        <v>1915</v>
      </c>
      <c r="B21" s="48"/>
      <c r="C21" s="48"/>
      <c r="D21" s="109"/>
      <c r="E21" s="49"/>
      <c r="F21" s="109"/>
      <c r="G21" s="49"/>
      <c r="H21" s="48">
        <f>DetailsWTIDSeries!CR52/100-0.005</f>
        <v>0.23519999999999999</v>
      </c>
      <c r="I21" s="48">
        <f>DetailsWTIDSeries!CT52/100-0.01</f>
        <v>0.10980000000000001</v>
      </c>
      <c r="J21" s="48"/>
      <c r="K21" s="48"/>
      <c r="L21" s="48">
        <f>DetailsWTIDSeries!DU52/100-0.02</f>
        <v>0.23579999999999998</v>
      </c>
      <c r="M21" s="48">
        <f>DetailsWTIDSeries!DV52/100</f>
        <v>0.1144</v>
      </c>
      <c r="N21" s="48"/>
      <c r="O21" s="49"/>
      <c r="P21" s="42"/>
      <c r="Q21" s="42"/>
      <c r="R21" s="42"/>
      <c r="S21" s="42"/>
      <c r="T21" s="42"/>
      <c r="U21" s="42"/>
      <c r="V21" s="42"/>
      <c r="W21" s="42"/>
      <c r="X21" s="42"/>
      <c r="Y21" s="42"/>
      <c r="Z21" s="42"/>
      <c r="AA21" s="42"/>
    </row>
    <row r="22" spans="1:27" ht="15">
      <c r="A22" s="47">
        <f t="shared" si="0"/>
        <v>1916</v>
      </c>
      <c r="B22" s="48"/>
      <c r="C22" s="48"/>
      <c r="D22" s="109"/>
      <c r="E22" s="49"/>
      <c r="F22" s="109"/>
      <c r="G22" s="49"/>
      <c r="H22" s="48"/>
      <c r="I22" s="48"/>
      <c r="J22" s="48"/>
      <c r="K22" s="48"/>
      <c r="L22" s="48">
        <f>DetailsWTIDSeries!DU53/100-0.04</f>
        <v>0.23879999999999998</v>
      </c>
      <c r="M22" s="48">
        <f>DetailsWTIDSeries!DV53/100</f>
        <v>0.13019999999999998</v>
      </c>
      <c r="N22" s="48"/>
      <c r="O22" s="49"/>
      <c r="P22" s="42"/>
      <c r="Q22" s="42"/>
      <c r="R22" s="42"/>
      <c r="S22" s="42"/>
      <c r="T22" s="42"/>
      <c r="U22" s="42"/>
      <c r="V22" s="42"/>
      <c r="W22" s="42"/>
      <c r="X22" s="42"/>
      <c r="Y22" s="42"/>
      <c r="Z22" s="42"/>
      <c r="AA22" s="42"/>
    </row>
    <row r="23" spans="1:27" ht="15">
      <c r="A23" s="47">
        <f t="shared" si="0"/>
        <v>1917</v>
      </c>
      <c r="B23" s="48"/>
      <c r="C23" s="48"/>
      <c r="D23" s="109"/>
      <c r="E23" s="49"/>
      <c r="F23" s="109"/>
      <c r="G23" s="49"/>
      <c r="H23" s="48">
        <f>DetailsWTIDSeries!CR54/100-0.04</f>
        <v>0.2361</v>
      </c>
      <c r="I23" s="48">
        <f>DetailsWTIDSeries!CT54/100-0.02</f>
        <v>0.1123</v>
      </c>
      <c r="J23" s="48"/>
      <c r="K23" s="48"/>
      <c r="L23" s="48">
        <f>DetailsWTIDSeries!DU54/100-0.03</f>
        <v>0.2351</v>
      </c>
      <c r="M23" s="48">
        <f>DetailsWTIDSeries!DV54/100</f>
        <v>0.12390000000000001</v>
      </c>
      <c r="N23" s="48"/>
      <c r="O23" s="49"/>
      <c r="P23" s="42"/>
      <c r="Q23" s="42"/>
      <c r="R23" s="42"/>
      <c r="S23" s="42"/>
      <c r="T23" s="42"/>
      <c r="U23" s="42"/>
      <c r="V23" s="42"/>
      <c r="W23" s="42"/>
      <c r="X23" s="42"/>
      <c r="Y23" s="42"/>
      <c r="Z23" s="42"/>
      <c r="AA23" s="42"/>
    </row>
    <row r="24" spans="1:27" ht="15">
      <c r="A24" s="47">
        <f t="shared" si="0"/>
        <v>1918</v>
      </c>
      <c r="B24" s="48"/>
      <c r="C24" s="48"/>
      <c r="D24" s="109"/>
      <c r="E24" s="49"/>
      <c r="F24" s="109"/>
      <c r="G24" s="49"/>
      <c r="H24" s="48">
        <f>DetailsWTIDSeries!CR55/100-0.03</f>
        <v>0.23079999999999998</v>
      </c>
      <c r="I24" s="48">
        <f>DetailsWTIDSeries!CT55/100-0.01</f>
        <v>0.10560000000000001</v>
      </c>
      <c r="J24" s="48"/>
      <c r="K24" s="48"/>
      <c r="L24" s="48">
        <f>DetailsWTIDSeries!DU55/100</f>
        <v>0.2195</v>
      </c>
      <c r="M24" s="48">
        <f>DetailsWTIDSeries!DV55/100</f>
        <v>9.6500000000000002E-2</v>
      </c>
      <c r="N24" s="48"/>
      <c r="O24" s="49"/>
      <c r="P24" s="42"/>
      <c r="Q24" s="42"/>
      <c r="R24" s="42"/>
      <c r="S24" s="42"/>
      <c r="T24" s="42"/>
      <c r="U24" s="42"/>
      <c r="V24" s="42"/>
      <c r="W24" s="42"/>
      <c r="X24" s="42"/>
      <c r="Y24" s="42"/>
      <c r="Z24" s="42"/>
      <c r="AA24" s="42"/>
    </row>
    <row r="25" spans="1:27" ht="15">
      <c r="A25" s="47">
        <f t="shared" si="0"/>
        <v>1919</v>
      </c>
      <c r="B25" s="48"/>
      <c r="C25" s="48"/>
      <c r="D25" s="109"/>
      <c r="E25" s="49"/>
      <c r="F25" s="109"/>
      <c r="G25" s="49"/>
      <c r="H25" s="48">
        <f>DetailsWTIDSeries!CR56/100</f>
        <v>0.21280000000000002</v>
      </c>
      <c r="I25" s="48">
        <f>DetailsWTIDSeries!CT56/100</f>
        <v>9.8000000000000004E-2</v>
      </c>
      <c r="J25" s="48"/>
      <c r="K25" s="48"/>
      <c r="L25" s="48">
        <f>DetailsWTIDSeries!DU56/100</f>
        <v>0.23739999999999997</v>
      </c>
      <c r="M25" s="48">
        <f>DetailsWTIDSeries!DV56/100</f>
        <v>0.1079</v>
      </c>
      <c r="N25" s="48"/>
      <c r="O25" s="49"/>
      <c r="P25" s="42"/>
      <c r="Q25" s="42"/>
      <c r="R25" s="42"/>
      <c r="S25" s="42"/>
      <c r="T25" s="42"/>
      <c r="U25" s="42"/>
      <c r="V25" s="42"/>
      <c r="W25" s="42"/>
      <c r="X25" s="42"/>
      <c r="Y25" s="42"/>
      <c r="Z25" s="42"/>
      <c r="AA25" s="42"/>
    </row>
    <row r="26" spans="1:27" ht="15">
      <c r="A26" s="47">
        <f t="shared" si="0"/>
        <v>1920</v>
      </c>
      <c r="B26" s="48">
        <f>DetailsWTIDSeries!CB57/100</f>
        <v>0.14400000000000002</v>
      </c>
      <c r="C26" s="48">
        <f>DetailsWTIDSeries!CD57/100</f>
        <v>5.3600000000000002E-2</v>
      </c>
      <c r="D26" s="109"/>
      <c r="E26" s="49"/>
      <c r="F26" s="109"/>
      <c r="G26" s="49"/>
      <c r="H26" s="48">
        <f>DetailsWTIDSeries!CR57/100</f>
        <v>0.1532</v>
      </c>
      <c r="I26" s="48">
        <f>DetailsWTIDSeries!CT57/100</f>
        <v>6.1399999999999996E-2</v>
      </c>
      <c r="J26" s="48"/>
      <c r="K26" s="48"/>
      <c r="L26" s="48">
        <f>DetailsWTIDSeries!DU57/100</f>
        <v>0.2059</v>
      </c>
      <c r="M26" s="48">
        <f>DetailsWTIDSeries!DV57/100</f>
        <v>8.9200000000000002E-2</v>
      </c>
      <c r="N26" s="48"/>
      <c r="O26" s="49"/>
      <c r="P26" s="42"/>
      <c r="Q26" s="42"/>
      <c r="R26" s="42"/>
      <c r="S26" s="42"/>
      <c r="T26" s="42"/>
      <c r="U26" s="42"/>
      <c r="V26" s="42"/>
      <c r="W26" s="42"/>
      <c r="X26" s="42"/>
      <c r="Y26" s="42"/>
      <c r="Z26" s="42"/>
      <c r="AA26" s="42"/>
    </row>
    <row r="27" spans="1:27" ht="15">
      <c r="A27" s="47">
        <f t="shared" si="0"/>
        <v>1921</v>
      </c>
      <c r="B27" s="48">
        <f>DetailsWTIDSeries!CB58/100</f>
        <v>0.17600000000000002</v>
      </c>
      <c r="C27" s="48">
        <f>DetailsWTIDSeries!CD58/100</f>
        <v>5.8099999999999999E-2</v>
      </c>
      <c r="D27" s="109">
        <f>DetailsWTIDSeries!CX58/100</f>
        <v>0.11630000000000001</v>
      </c>
      <c r="E27" s="49">
        <f>DetailsWTIDSeries!CY58/100</f>
        <v>3.9699999999999999E-2</v>
      </c>
      <c r="F27" s="109">
        <f>DetailsWTIDSeries!DB58/100</f>
        <v>0.1134</v>
      </c>
      <c r="G27" s="49">
        <f>DetailsWTIDSeries!DC58/100</f>
        <v>3.1300000000000001E-2</v>
      </c>
      <c r="H27" s="48">
        <f>DetailsWTIDSeries!CR58/100</f>
        <v>0.1278</v>
      </c>
      <c r="I27" s="48">
        <f>DetailsWTIDSeries!CT58/100</f>
        <v>4.4500000000000005E-2</v>
      </c>
      <c r="J27" s="48"/>
      <c r="K27" s="48"/>
      <c r="L27" s="48">
        <f>DetailsWTIDSeries!DU58/100</f>
        <v>0.18289999999999998</v>
      </c>
      <c r="M27" s="48">
        <f>DetailsWTIDSeries!DV58/100</f>
        <v>7.5999999999999998E-2</v>
      </c>
      <c r="N27" s="48"/>
      <c r="O27" s="49"/>
      <c r="P27" s="42"/>
      <c r="Q27" s="42"/>
      <c r="R27" s="42"/>
      <c r="S27" s="42"/>
      <c r="T27" s="42"/>
      <c r="U27" s="42"/>
      <c r="V27" s="42"/>
      <c r="W27" s="42"/>
      <c r="X27" s="42"/>
      <c r="Y27" s="42"/>
      <c r="Z27" s="42"/>
      <c r="AA27" s="42"/>
    </row>
    <row r="28" spans="1:27" ht="15">
      <c r="A28" s="47">
        <f t="shared" si="0"/>
        <v>1922</v>
      </c>
      <c r="B28" s="48">
        <f>DetailsWTIDSeries!CB59/100</f>
        <v>0.1517</v>
      </c>
      <c r="C28" s="48">
        <f>DetailsWTIDSeries!CD59/100</f>
        <v>5.04E-2</v>
      </c>
      <c r="D28" s="109">
        <f>DetailsWTIDSeries!CX59/100</f>
        <v>0.10679999999999999</v>
      </c>
      <c r="E28" s="49">
        <f>DetailsWTIDSeries!CY59/100</f>
        <v>3.5699999999999996E-2</v>
      </c>
      <c r="F28" s="109">
        <f>DetailsWTIDSeries!DB59/100</f>
        <v>0.1047</v>
      </c>
      <c r="G28" s="49">
        <f>DetailsWTIDSeries!DC59/100</f>
        <v>2.8900000000000002E-2</v>
      </c>
      <c r="H28" s="48">
        <f>DetailsWTIDSeries!CR59/100</f>
        <v>0.1275</v>
      </c>
      <c r="I28" s="48">
        <f>DetailsWTIDSeries!CT59/100</f>
        <v>4.1100000000000005E-2</v>
      </c>
      <c r="J28" s="48"/>
      <c r="K28" s="48"/>
      <c r="L28" s="48">
        <f>DetailsWTIDSeries!DU59/100</f>
        <v>0.16820000000000002</v>
      </c>
      <c r="M28" s="48">
        <f>DetailsWTIDSeries!DV59/100</f>
        <v>6.5700000000000008E-2</v>
      </c>
      <c r="N28" s="48"/>
      <c r="O28" s="49"/>
      <c r="P28" s="42"/>
      <c r="Q28" s="42"/>
      <c r="R28" s="42"/>
      <c r="S28" s="42"/>
      <c r="T28" s="42"/>
      <c r="U28" s="42"/>
      <c r="V28" s="42"/>
      <c r="W28" s="42"/>
      <c r="X28" s="42"/>
      <c r="Y28" s="42"/>
      <c r="Z28" s="42"/>
      <c r="AA28" s="42"/>
    </row>
    <row r="29" spans="1:27" ht="15">
      <c r="A29" s="47">
        <f t="shared" si="0"/>
        <v>1923</v>
      </c>
      <c r="B29" s="48">
        <f>DetailsWTIDSeries!CB60/100</f>
        <v>0.14380000000000001</v>
      </c>
      <c r="C29" s="48">
        <f>DetailsWTIDSeries!CD60/100</f>
        <v>4.6900000000000004E-2</v>
      </c>
      <c r="D29" s="109">
        <f>DetailsWTIDSeries!CX60/100</f>
        <v>0.1176</v>
      </c>
      <c r="E29" s="49">
        <f>DetailsWTIDSeries!CY60/100</f>
        <v>3.9800000000000002E-2</v>
      </c>
      <c r="F29" s="109">
        <f>DetailsWTIDSeries!DB60/100</f>
        <v>0.1094</v>
      </c>
      <c r="G29" s="49">
        <f>DetailsWTIDSeries!DC60/100</f>
        <v>2.9600000000000001E-2</v>
      </c>
      <c r="H29" s="48">
        <f>DetailsWTIDSeries!CR60/100</f>
        <v>0.1386</v>
      </c>
      <c r="I29" s="48">
        <f>DetailsWTIDSeries!CT60/100</f>
        <v>4.8099999999999997E-2</v>
      </c>
      <c r="J29" s="48"/>
      <c r="K29" s="48"/>
      <c r="L29" s="48">
        <f>DetailsWTIDSeries!DU60/100</f>
        <v>0.16449999999999998</v>
      </c>
      <c r="M29" s="48">
        <f>DetailsWTIDSeries!DV60/100</f>
        <v>6.3E-2</v>
      </c>
      <c r="N29" s="48"/>
      <c r="O29" s="49"/>
      <c r="P29" s="42"/>
      <c r="Q29" s="42"/>
      <c r="R29" s="42"/>
      <c r="S29" s="42"/>
      <c r="T29" s="42"/>
      <c r="U29" s="42"/>
      <c r="V29" s="42"/>
      <c r="W29" s="42"/>
      <c r="X29" s="42"/>
      <c r="Y29" s="42"/>
      <c r="Z29" s="42"/>
      <c r="AA29" s="42"/>
    </row>
    <row r="30" spans="1:27" ht="15">
      <c r="A30" s="47">
        <f t="shared" si="0"/>
        <v>1924</v>
      </c>
      <c r="B30" s="48">
        <f>DetailsWTIDSeries!CB61/100</f>
        <v>0.14529999999999998</v>
      </c>
      <c r="C30" s="48">
        <f>DetailsWTIDSeries!CD61/100</f>
        <v>4.8899999999999999E-2</v>
      </c>
      <c r="D30" s="109">
        <f>DetailsWTIDSeries!CX61/100</f>
        <v>0.1167</v>
      </c>
      <c r="E30" s="49">
        <f>DetailsWTIDSeries!CY61/100</f>
        <v>4.2500000000000003E-2</v>
      </c>
      <c r="F30" s="109">
        <f>DetailsWTIDSeries!DB61/100</f>
        <v>0.10890000000000001</v>
      </c>
      <c r="G30" s="49">
        <f>DetailsWTIDSeries!DC61/100</f>
        <v>2.9100000000000001E-2</v>
      </c>
      <c r="H30" s="48">
        <f>DetailsWTIDSeries!CR61/100</f>
        <v>0.13780000000000001</v>
      </c>
      <c r="I30" s="48">
        <f>DetailsWTIDSeries!CT61/100</f>
        <v>4.8399999999999999E-2</v>
      </c>
      <c r="J30" s="48"/>
      <c r="K30" s="48"/>
      <c r="L30" s="48">
        <f>DetailsWTIDSeries!DU61/100</f>
        <v>0.1734</v>
      </c>
      <c r="M30" s="48">
        <f>DetailsWTIDSeries!DV61/100</f>
        <v>6.88E-2</v>
      </c>
      <c r="N30" s="48"/>
      <c r="O30" s="49"/>
      <c r="P30" s="42"/>
      <c r="Q30" s="42"/>
      <c r="R30" s="42"/>
      <c r="S30" s="42"/>
      <c r="T30" s="42"/>
      <c r="U30" s="42"/>
      <c r="V30" s="42"/>
      <c r="W30" s="42"/>
      <c r="X30" s="42"/>
      <c r="Y30" s="42"/>
      <c r="Z30" s="42"/>
      <c r="AA30" s="42"/>
    </row>
    <row r="31" spans="1:27" ht="15">
      <c r="A31" s="47">
        <f t="shared" si="0"/>
        <v>1925</v>
      </c>
      <c r="B31" s="48">
        <f>DetailsWTIDSeries!CB62/100</f>
        <v>0.1318</v>
      </c>
      <c r="C31" s="48">
        <f>DetailsWTIDSeries!CD62/100</f>
        <v>4.3400000000000001E-2</v>
      </c>
      <c r="D31" s="109">
        <f>DetailsWTIDSeries!CX62/100</f>
        <v>0.11310000000000001</v>
      </c>
      <c r="E31" s="49">
        <f>DetailsWTIDSeries!CY62/100</f>
        <v>3.9900000000000005E-2</v>
      </c>
      <c r="F31" s="109">
        <f>DetailsWTIDSeries!DB62/100</f>
        <v>0.1108</v>
      </c>
      <c r="G31" s="49">
        <f>DetailsWTIDSeries!DC62/100</f>
        <v>2.92E-2</v>
      </c>
      <c r="H31" s="48">
        <f>DetailsWTIDSeries!CR62/100</f>
        <v>0.12539999999999998</v>
      </c>
      <c r="I31" s="48">
        <f>DetailsWTIDSeries!CT62/100</f>
        <v>4.0999999999999995E-2</v>
      </c>
      <c r="J31" s="48"/>
      <c r="K31" s="48"/>
      <c r="L31" s="48">
        <f>DetailsWTIDSeries!DU62/100</f>
        <v>0.17749999999999999</v>
      </c>
      <c r="M31" s="48">
        <f>DetailsWTIDSeries!DV62/100</f>
        <v>7.1900000000000006E-2</v>
      </c>
      <c r="N31" s="48"/>
      <c r="O31" s="49"/>
      <c r="P31" s="42"/>
      <c r="Q31" s="42"/>
      <c r="R31" s="42"/>
      <c r="S31" s="42"/>
      <c r="T31" s="42"/>
      <c r="U31" s="42"/>
      <c r="V31" s="42"/>
      <c r="W31" s="42"/>
      <c r="X31" s="42"/>
      <c r="Y31" s="42"/>
      <c r="Z31" s="42"/>
      <c r="AA31" s="42"/>
    </row>
    <row r="32" spans="1:27" ht="15">
      <c r="A32" s="47">
        <f t="shared" si="0"/>
        <v>1926</v>
      </c>
      <c r="B32" s="48">
        <f>DetailsWTIDSeries!CB63/100</f>
        <v>0.1401</v>
      </c>
      <c r="C32" s="48">
        <f>DetailsWTIDSeries!CD63/100</f>
        <v>4.8099999999999997E-2</v>
      </c>
      <c r="D32" s="109">
        <f>DetailsWTIDSeries!CX63/100</f>
        <v>0.11070000000000001</v>
      </c>
      <c r="E32" s="49">
        <f>DetailsWTIDSeries!CY63/100</f>
        <v>3.8800000000000001E-2</v>
      </c>
      <c r="F32" s="109">
        <f>DetailsWTIDSeries!DB63/100</f>
        <v>0.1084</v>
      </c>
      <c r="G32" s="49">
        <f>DetailsWTIDSeries!DC63/100</f>
        <v>2.7900000000000001E-2</v>
      </c>
      <c r="H32" s="48">
        <f>DetailsWTIDSeries!CR63/100</f>
        <v>0.121</v>
      </c>
      <c r="I32" s="48">
        <f>DetailsWTIDSeries!CT63/100</f>
        <v>3.7900000000000003E-2</v>
      </c>
      <c r="J32" s="48"/>
      <c r="K32" s="48"/>
      <c r="L32" s="48">
        <f>DetailsWTIDSeries!DU63/100</f>
        <v>0.17989999999999998</v>
      </c>
      <c r="M32" s="48">
        <f>DetailsWTIDSeries!DV63/100</f>
        <v>7.2599999999999998E-2</v>
      </c>
      <c r="N32" s="48"/>
      <c r="O32" s="49"/>
      <c r="P32" s="42"/>
      <c r="Q32" s="42"/>
      <c r="R32" s="42"/>
      <c r="S32" s="42"/>
      <c r="T32" s="42"/>
      <c r="U32" s="42"/>
      <c r="V32" s="42"/>
      <c r="W32" s="42"/>
      <c r="X32" s="42"/>
      <c r="Y32" s="42"/>
      <c r="Z32" s="42"/>
      <c r="AA32" s="42"/>
    </row>
    <row r="33" spans="1:27" ht="15">
      <c r="A33" s="47">
        <f t="shared" si="0"/>
        <v>1927</v>
      </c>
      <c r="B33" s="48">
        <f>DetailsWTIDSeries!CB64/100</f>
        <v>0.1469</v>
      </c>
      <c r="C33" s="48">
        <f>DetailsWTIDSeries!CD64/100</f>
        <v>5.1299999999999998E-2</v>
      </c>
      <c r="D33" s="109">
        <f>DetailsWTIDSeries!CX64/100</f>
        <v>0.1168</v>
      </c>
      <c r="E33" s="49">
        <f>DetailsWTIDSeries!CY64/100</f>
        <v>3.8599999999999995E-2</v>
      </c>
      <c r="F33" s="109">
        <f>DetailsWTIDSeries!DB64/100</f>
        <v>0.10640000000000001</v>
      </c>
      <c r="G33" s="49">
        <f>DetailsWTIDSeries!DC64/100</f>
        <v>2.69E-2</v>
      </c>
      <c r="H33" s="48">
        <f>DetailsWTIDSeries!CR64/100</f>
        <v>0.12960000000000002</v>
      </c>
      <c r="I33" s="48">
        <f>DetailsWTIDSeries!CT64/100</f>
        <v>4.2699999999999995E-2</v>
      </c>
      <c r="J33" s="48"/>
      <c r="K33" s="48"/>
      <c r="L33" s="48">
        <f>DetailsWTIDSeries!DU64/100</f>
        <v>0.1837</v>
      </c>
      <c r="M33" s="48">
        <f>DetailsWTIDSeries!DV64/100</f>
        <v>7.3899999999999993E-2</v>
      </c>
      <c r="N33" s="48"/>
      <c r="O33" s="49"/>
      <c r="P33" s="42"/>
      <c r="Q33" s="42"/>
      <c r="R33" s="42"/>
      <c r="S33" s="42"/>
      <c r="T33" s="42"/>
      <c r="U33" s="42"/>
      <c r="V33" s="42"/>
      <c r="W33" s="42"/>
      <c r="X33" s="42"/>
      <c r="Y33" s="42"/>
      <c r="Z33" s="42"/>
      <c r="AA33" s="42"/>
    </row>
    <row r="34" spans="1:27" ht="15">
      <c r="A34" s="47">
        <f t="shared" si="0"/>
        <v>1928</v>
      </c>
      <c r="B34" s="48">
        <f>DetailsWTIDSeries!CB65/100</f>
        <v>0.1532</v>
      </c>
      <c r="C34" s="48">
        <f>DetailsWTIDSeries!CD65/100</f>
        <v>5.2900000000000003E-2</v>
      </c>
      <c r="D34" s="109">
        <f>DetailsWTIDSeries!CX65/100</f>
        <v>0.11849999999999999</v>
      </c>
      <c r="E34" s="49">
        <f>DetailsWTIDSeries!CY65/100</f>
        <v>4.2599999999999999E-2</v>
      </c>
      <c r="F34" s="109">
        <f>DetailsWTIDSeries!DB65/100</f>
        <v>0.11470000000000001</v>
      </c>
      <c r="G34" s="49">
        <f>DetailsWTIDSeries!DC65/100</f>
        <v>3.1699999999999999E-2</v>
      </c>
      <c r="H34" s="48">
        <f>DetailsWTIDSeries!CR65/100</f>
        <v>0.13250000000000001</v>
      </c>
      <c r="I34" s="48">
        <f>DetailsWTIDSeries!CT65/100</f>
        <v>4.3799999999999999E-2</v>
      </c>
      <c r="J34" s="48"/>
      <c r="K34" s="48"/>
      <c r="L34" s="48">
        <f>DetailsWTIDSeries!DU65/100</f>
        <v>0.18629999999999999</v>
      </c>
      <c r="M34" s="48">
        <f>DetailsWTIDSeries!DV65/100</f>
        <v>7.5700000000000003E-2</v>
      </c>
      <c r="N34" s="48"/>
      <c r="O34" s="49"/>
      <c r="P34" s="42"/>
      <c r="Q34" s="42"/>
      <c r="R34" s="42"/>
      <c r="S34" s="42"/>
      <c r="T34" s="42"/>
      <c r="U34" s="42"/>
      <c r="V34" s="42"/>
      <c r="W34" s="42"/>
      <c r="X34" s="42"/>
      <c r="Y34" s="42"/>
      <c r="Z34" s="42"/>
      <c r="AA34" s="42"/>
    </row>
    <row r="35" spans="1:27" ht="15">
      <c r="A35" s="47">
        <f t="shared" si="0"/>
        <v>1929</v>
      </c>
      <c r="B35" s="48">
        <f>DetailsWTIDSeries!CB66/100</f>
        <v>0.15640000000000001</v>
      </c>
      <c r="C35" s="48">
        <f>DetailsWTIDSeries!CD66/100</f>
        <v>5.3399999999999996E-2</v>
      </c>
      <c r="D35" s="109">
        <f>DetailsWTIDSeries!CX66/100</f>
        <v>0.1067</v>
      </c>
      <c r="E35" s="49">
        <f>DetailsWTIDSeries!CY66/100</f>
        <v>3.5799999999999998E-2</v>
      </c>
      <c r="F35" s="109">
        <f>DetailsWTIDSeries!DB66/100</f>
        <v>0.1099</v>
      </c>
      <c r="G35" s="49">
        <f>DetailsWTIDSeries!DC66/100</f>
        <v>2.8799999999999999E-2</v>
      </c>
      <c r="H35" s="48">
        <f>DetailsWTIDSeries!CR66/100</f>
        <v>0.13289999999999999</v>
      </c>
      <c r="I35" s="48">
        <f>DetailsWTIDSeries!CT66/100</f>
        <v>4.36E-2</v>
      </c>
      <c r="J35" s="48"/>
      <c r="K35" s="48"/>
      <c r="L35" s="48">
        <f>DetailsWTIDSeries!DU66/100</f>
        <v>0.18090000000000001</v>
      </c>
      <c r="M35" s="48">
        <f>DetailsWTIDSeries!DV66/100</f>
        <v>7.0999999999999994E-2</v>
      </c>
      <c r="N35" s="48"/>
      <c r="O35" s="49"/>
      <c r="P35" s="42"/>
      <c r="Q35" s="42"/>
      <c r="R35" s="42"/>
      <c r="S35" s="42"/>
      <c r="T35" s="42"/>
      <c r="U35" s="42"/>
      <c r="V35" s="42"/>
      <c r="W35" s="42"/>
      <c r="X35" s="42"/>
      <c r="Y35" s="42"/>
      <c r="Z35" s="42"/>
      <c r="AA35" s="42"/>
    </row>
    <row r="36" spans="1:27" ht="15">
      <c r="A36" s="47">
        <f t="shared" si="0"/>
        <v>1930</v>
      </c>
      <c r="B36" s="48">
        <f>DetailsWTIDSeries!CB67/100</f>
        <v>0.161</v>
      </c>
      <c r="C36" s="48">
        <f>DetailsWTIDSeries!CD67/100</f>
        <v>5.6799999999999996E-2</v>
      </c>
      <c r="D36" s="109">
        <f>DetailsWTIDSeries!CX67/100</f>
        <v>9.7500000000000003E-2</v>
      </c>
      <c r="E36" s="49">
        <f>DetailsWTIDSeries!CY67/100</f>
        <v>3.2000000000000001E-2</v>
      </c>
      <c r="F36" s="109">
        <f>DetailsWTIDSeries!DB67/100</f>
        <v>0.1057</v>
      </c>
      <c r="G36" s="49">
        <f>DetailsWTIDSeries!DC67/100</f>
        <v>2.6000000000000002E-2</v>
      </c>
      <c r="H36" s="48">
        <f>DetailsWTIDSeries!CR67/100</f>
        <v>0.1328</v>
      </c>
      <c r="I36" s="48">
        <f>DetailsWTIDSeries!CT67/100</f>
        <v>4.3200000000000002E-2</v>
      </c>
      <c r="J36" s="48"/>
      <c r="K36" s="48"/>
      <c r="L36" s="48">
        <f>DetailsWTIDSeries!DU67/100</f>
        <v>0.17149999999999999</v>
      </c>
      <c r="M36" s="48">
        <f>DetailsWTIDSeries!DV67/100</f>
        <v>6.4699999999999994E-2</v>
      </c>
      <c r="N36" s="48"/>
      <c r="O36" s="49"/>
      <c r="P36" s="42"/>
      <c r="Q36" s="42"/>
      <c r="R36" s="42"/>
      <c r="S36" s="42"/>
      <c r="T36" s="42"/>
      <c r="U36" s="42"/>
      <c r="V36" s="42"/>
      <c r="W36" s="42"/>
      <c r="X36" s="42"/>
      <c r="Y36" s="42"/>
      <c r="Z36" s="42"/>
      <c r="AA36" s="42"/>
    </row>
    <row r="37" spans="1:27" ht="15">
      <c r="A37" s="47">
        <f t="shared" si="0"/>
        <v>1931</v>
      </c>
      <c r="B37" s="48">
        <f>DetailsWTIDSeries!CB68/100</f>
        <v>0.16600000000000001</v>
      </c>
      <c r="C37" s="48">
        <f>DetailsWTIDSeries!CD68/100</f>
        <v>5.5500000000000001E-2</v>
      </c>
      <c r="D37" s="109">
        <f>DetailsWTIDSeries!CX68/100</f>
        <v>9.3399999999999997E-2</v>
      </c>
      <c r="E37" s="49">
        <f>DetailsWTIDSeries!CY68/100</f>
        <v>3.0699999999999998E-2</v>
      </c>
      <c r="F37" s="109"/>
      <c r="G37" s="49"/>
      <c r="H37" s="48">
        <f>DetailsWTIDSeries!CR68/100</f>
        <v>0.13439999999999999</v>
      </c>
      <c r="I37" s="48">
        <f>DetailsWTIDSeries!CT68/100</f>
        <v>4.36E-2</v>
      </c>
      <c r="J37" s="48"/>
      <c r="K37" s="48"/>
      <c r="L37" s="48">
        <f>DetailsWTIDSeries!DU68/100</f>
        <v>0.15590000000000001</v>
      </c>
      <c r="M37" s="48">
        <f>DetailsWTIDSeries!DV68/100</f>
        <v>5.4699999999999999E-2</v>
      </c>
      <c r="N37" s="48"/>
      <c r="O37" s="49"/>
      <c r="P37" s="42"/>
      <c r="Q37" s="42"/>
      <c r="R37" s="42"/>
      <c r="S37" s="42"/>
      <c r="T37" s="42"/>
      <c r="U37" s="42"/>
      <c r="V37" s="42"/>
      <c r="W37" s="42"/>
      <c r="X37" s="42"/>
      <c r="Y37" s="42"/>
      <c r="Z37" s="42"/>
      <c r="AA37" s="42"/>
    </row>
    <row r="38" spans="1:27" ht="15">
      <c r="A38" s="47">
        <f t="shared" si="0"/>
        <v>1932</v>
      </c>
      <c r="B38" s="48">
        <f>DetailsWTIDSeries!CB69/100</f>
        <v>0.17670000000000002</v>
      </c>
      <c r="C38" s="48">
        <f>DetailsWTIDSeries!CD69/100</f>
        <v>5.9800000000000006E-2</v>
      </c>
      <c r="D38" s="109">
        <f>DetailsWTIDSeries!CX69/100</f>
        <v>9.2699999999999991E-2</v>
      </c>
      <c r="E38" s="49">
        <f>DetailsWTIDSeries!CY69/100</f>
        <v>3.0800000000000001E-2</v>
      </c>
      <c r="F38" s="109"/>
      <c r="G38" s="49"/>
      <c r="H38" s="48">
        <f>DetailsWTIDSeries!CR69/100</f>
        <v>0.1353</v>
      </c>
      <c r="I38" s="48">
        <f>DetailsWTIDSeries!CT69/100</f>
        <v>4.4000000000000004E-2</v>
      </c>
      <c r="J38" s="48"/>
      <c r="K38" s="48"/>
      <c r="L38" s="48">
        <f>DetailsWTIDSeries!DU69/100</f>
        <v>0.14429999999999998</v>
      </c>
      <c r="M38" s="48">
        <f>DetailsWTIDSeries!DV69/100</f>
        <v>4.7899999999999998E-2</v>
      </c>
      <c r="N38" s="48"/>
      <c r="O38" s="49"/>
      <c r="P38" s="42"/>
      <c r="Q38" s="42"/>
      <c r="R38" s="42"/>
      <c r="S38" s="42"/>
      <c r="T38" s="42"/>
      <c r="U38" s="42"/>
      <c r="V38" s="42"/>
      <c r="W38" s="42"/>
      <c r="X38" s="42"/>
      <c r="Y38" s="42"/>
      <c r="Z38" s="42"/>
      <c r="AA38" s="42"/>
    </row>
    <row r="39" spans="1:27" ht="15">
      <c r="A39" s="47">
        <f t="shared" ref="A39:A70" si="1">A38+1</f>
        <v>1933</v>
      </c>
      <c r="B39" s="48">
        <f>DetailsWTIDSeries!CB70/100</f>
        <v>0.18030000000000002</v>
      </c>
      <c r="C39" s="48">
        <f>DetailsWTIDSeries!CD70/100</f>
        <v>5.91E-2</v>
      </c>
      <c r="D39" s="109">
        <f>DetailsWTIDSeries!CX70/100</f>
        <v>0.1032</v>
      </c>
      <c r="E39" s="49">
        <f>DetailsWTIDSeries!CY70/100</f>
        <v>3.5299999999999998E-2</v>
      </c>
      <c r="F39" s="109">
        <f>DetailsWTIDSeries!DB70/100</f>
        <v>0.10859999999999999</v>
      </c>
      <c r="G39" s="49">
        <f>DetailsWTIDSeries!DC70/100</f>
        <v>2.81E-2</v>
      </c>
      <c r="H39" s="48">
        <f>DetailsWTIDSeries!CR70/100</f>
        <v>0.1386</v>
      </c>
      <c r="I39" s="48">
        <f>DetailsWTIDSeries!CT70/100</f>
        <v>4.7100000000000003E-2</v>
      </c>
      <c r="J39" s="48"/>
      <c r="K39" s="48"/>
      <c r="L39" s="48">
        <f>DetailsWTIDSeries!DU70/100</f>
        <v>0.14199999999999999</v>
      </c>
      <c r="M39" s="48">
        <f>DetailsWTIDSeries!DV70/100</f>
        <v>4.6300000000000001E-2</v>
      </c>
      <c r="N39" s="48">
        <f>N$87*(1+0.5*(O39-O$87)/O$87)</f>
        <v>0.13936891070251262</v>
      </c>
      <c r="O39" s="49">
        <f>O$60*(1+(DetailsWTIDSeries!BW70-DetailsWTIDSeries!BW$91)/DetailsWTIDSeries!BW$91)</f>
        <v>5.0798630136986302E-2</v>
      </c>
      <c r="P39" s="42"/>
      <c r="Q39" s="42"/>
      <c r="R39" s="42"/>
      <c r="S39" s="42"/>
      <c r="T39" s="42"/>
      <c r="U39" s="42"/>
      <c r="V39" s="42"/>
      <c r="W39" s="42"/>
      <c r="X39" s="42"/>
      <c r="Y39" s="42"/>
      <c r="Z39" s="42"/>
      <c r="AA39" s="42"/>
    </row>
    <row r="40" spans="1:27" ht="15">
      <c r="A40" s="47">
        <f t="shared" si="1"/>
        <v>1934</v>
      </c>
      <c r="B40" s="48">
        <f>DetailsWTIDSeries!CB71/100</f>
        <v>0.17499999999999999</v>
      </c>
      <c r="C40" s="48">
        <f>DetailsWTIDSeries!CD71/100</f>
        <v>5.8600000000000006E-2</v>
      </c>
      <c r="D40" s="109">
        <f>DetailsWTIDSeries!CX71/100</f>
        <v>0.1036</v>
      </c>
      <c r="E40" s="49">
        <f>DetailsWTIDSeries!CY71/100</f>
        <v>3.49E-2</v>
      </c>
      <c r="F40" s="109">
        <f>DetailsWTIDSeries!DB71/100</f>
        <v>0.1042</v>
      </c>
      <c r="G40" s="49">
        <f>DetailsWTIDSeries!DC71/100</f>
        <v>2.4900000000000002E-2</v>
      </c>
      <c r="H40" s="48">
        <f>DetailsWTIDSeries!CR71/100</f>
        <v>0.14360000000000001</v>
      </c>
      <c r="I40" s="48">
        <f>DetailsWTIDSeries!CT71/100</f>
        <v>4.9299999999999997E-2</v>
      </c>
      <c r="J40" s="48"/>
      <c r="K40" s="48"/>
      <c r="L40" s="48">
        <f>DetailsWTIDSeries!DU71/100</f>
        <v>0.14019999999999999</v>
      </c>
      <c r="M40" s="48">
        <f>DetailsWTIDSeries!DV71/100</f>
        <v>4.53E-2</v>
      </c>
      <c r="N40" s="48">
        <f>N$87*(1+0.5*(O40-O$87)/O$87)</f>
        <v>0.13864643615852318</v>
      </c>
      <c r="O40" s="49">
        <f>O$60*(1+(DetailsWTIDSeries!BW71-DetailsWTIDSeries!BW$91)/DetailsWTIDSeries!BW$91)</f>
        <v>5.0438356164383559E-2</v>
      </c>
      <c r="P40" s="42"/>
      <c r="Q40" s="42"/>
      <c r="R40" s="42"/>
      <c r="S40" s="42"/>
      <c r="T40" s="42"/>
      <c r="U40" s="42"/>
      <c r="V40" s="42"/>
      <c r="W40" s="42"/>
      <c r="X40" s="42"/>
      <c r="Y40" s="42"/>
      <c r="Z40" s="42"/>
      <c r="AA40" s="42"/>
    </row>
    <row r="41" spans="1:27" ht="15">
      <c r="A41" s="47">
        <f t="shared" si="1"/>
        <v>1935</v>
      </c>
      <c r="B41" s="48">
        <f>DetailsWTIDSeries!CB72/100</f>
        <v>0.1699</v>
      </c>
      <c r="C41" s="48">
        <f>DetailsWTIDSeries!CD72/100</f>
        <v>5.6299999999999996E-2</v>
      </c>
      <c r="D41" s="109">
        <f>DetailsWTIDSeries!CX72/100</f>
        <v>0.10539999999999999</v>
      </c>
      <c r="E41" s="49">
        <f>DetailsWTIDSeries!CY72/100</f>
        <v>3.49E-2</v>
      </c>
      <c r="F41" s="109">
        <f>DetailsWTIDSeries!DB72/100</f>
        <v>0.1036</v>
      </c>
      <c r="G41" s="49">
        <f>DetailsWTIDSeries!DC72/100</f>
        <v>2.7699999999999999E-2</v>
      </c>
      <c r="H41" s="48">
        <f>DetailsWTIDSeries!CR72/100</f>
        <v>0.14199999999999999</v>
      </c>
      <c r="I41" s="48">
        <f>DetailsWTIDSeries!CT72/100</f>
        <v>4.99E-2</v>
      </c>
      <c r="J41" s="48"/>
      <c r="K41" s="48"/>
      <c r="L41" s="48">
        <f>DetailsWTIDSeries!DU72/100</f>
        <v>0.14000000000000001</v>
      </c>
      <c r="M41" s="48">
        <f>DetailsWTIDSeries!DV72/100</f>
        <v>4.5499999999999999E-2</v>
      </c>
      <c r="N41" s="48">
        <f>N$87*(1+0.5*(O41-O$87)/O$87)</f>
        <v>0.14803860523038603</v>
      </c>
      <c r="O41" s="49">
        <f>O$60*(1+(DetailsWTIDSeries!BW72-DetailsWTIDSeries!BW$91)/DetailsWTIDSeries!BW$91)</f>
        <v>5.5121917808219179E-2</v>
      </c>
      <c r="P41" s="42"/>
      <c r="Q41" s="42"/>
      <c r="R41" s="42"/>
      <c r="S41" s="42"/>
      <c r="T41" s="42"/>
      <c r="U41" s="42"/>
      <c r="V41" s="42"/>
      <c r="W41" s="42"/>
      <c r="X41" s="42"/>
      <c r="Y41" s="42"/>
      <c r="Z41" s="42"/>
      <c r="AA41" s="42"/>
    </row>
    <row r="42" spans="1:27" ht="15">
      <c r="A42" s="47">
        <f t="shared" si="1"/>
        <v>1936</v>
      </c>
      <c r="B42" s="48">
        <f>DetailsWTIDSeries!CB73/100</f>
        <v>0.17449999999999999</v>
      </c>
      <c r="C42" s="48">
        <f>DetailsWTIDSeries!CD73/100</f>
        <v>0.06</v>
      </c>
      <c r="D42" s="109">
        <f>DetailsWTIDSeries!CX73/100</f>
        <v>0.1128</v>
      </c>
      <c r="E42" s="49">
        <f>DetailsWTIDSeries!CY73/100</f>
        <v>3.7100000000000001E-2</v>
      </c>
      <c r="F42" s="109">
        <f>DetailsWTIDSeries!DB73/100</f>
        <v>0.1066</v>
      </c>
      <c r="G42" s="49">
        <f>DetailsWTIDSeries!DC73/100</f>
        <v>2.81E-2</v>
      </c>
      <c r="H42" s="48">
        <f>DetailsWTIDSeries!CR73/100</f>
        <v>0.14429999999999998</v>
      </c>
      <c r="I42" s="48">
        <f>DetailsWTIDSeries!CT73/100</f>
        <v>5.0700000000000002E-2</v>
      </c>
      <c r="J42" s="48"/>
      <c r="K42" s="48"/>
      <c r="L42" s="48">
        <f>DetailsWTIDSeries!DU73/100</f>
        <v>0.14829999999999999</v>
      </c>
      <c r="M42" s="48">
        <f>DetailsWTIDSeries!DV73/100</f>
        <v>5.1500000000000004E-2</v>
      </c>
      <c r="N42" s="48"/>
      <c r="O42" s="49"/>
      <c r="P42" s="42"/>
      <c r="Q42" s="42"/>
      <c r="R42" s="42"/>
      <c r="S42" s="42"/>
      <c r="T42" s="42"/>
      <c r="U42" s="42"/>
      <c r="V42" s="42"/>
      <c r="W42" s="42"/>
      <c r="X42" s="42"/>
      <c r="Y42" s="42"/>
      <c r="Z42" s="42"/>
      <c r="AA42" s="42"/>
    </row>
    <row r="43" spans="1:27" ht="15">
      <c r="A43" s="47">
        <f t="shared" si="1"/>
        <v>1937</v>
      </c>
      <c r="B43" s="48">
        <f>DetailsWTIDSeries!CB74/100</f>
        <v>0.16260000000000002</v>
      </c>
      <c r="C43" s="48">
        <f>DetailsWTIDSeries!CD74/100</f>
        <v>5.4800000000000001E-2</v>
      </c>
      <c r="D43" s="109">
        <f>DetailsWTIDSeries!CX74/100</f>
        <v>9.8299999999999998E-2</v>
      </c>
      <c r="E43" s="49">
        <f>DetailsWTIDSeries!CY74/100</f>
        <v>3.1899999999999998E-2</v>
      </c>
      <c r="F43" s="109">
        <f>DetailsWTIDSeries!DB74/100</f>
        <v>8.3299999999999999E-2</v>
      </c>
      <c r="G43" s="49">
        <f>DetailsWTIDSeries!DC74/100</f>
        <v>1.9099999999999999E-2</v>
      </c>
      <c r="H43" s="48">
        <f>DetailsWTIDSeries!CR74/100</f>
        <v>0.1431</v>
      </c>
      <c r="I43" s="48">
        <f>DetailsWTIDSeries!CT74/100</f>
        <v>4.9800000000000004E-2</v>
      </c>
      <c r="J43" s="48"/>
      <c r="K43" s="48"/>
      <c r="L43" s="48">
        <f>DetailsWTIDSeries!DU74/100</f>
        <v>0.1605</v>
      </c>
      <c r="M43" s="48">
        <f>DetailsWTIDSeries!DV74/100</f>
        <v>6.13E-2</v>
      </c>
      <c r="N43" s="48"/>
      <c r="O43" s="49"/>
      <c r="P43" s="42"/>
      <c r="Q43" s="42"/>
      <c r="R43" s="42"/>
      <c r="S43" s="42"/>
      <c r="T43" s="42"/>
      <c r="U43" s="42"/>
      <c r="V43" s="42"/>
      <c r="W43" s="42"/>
      <c r="X43" s="42"/>
      <c r="Y43" s="42"/>
      <c r="Z43" s="42"/>
      <c r="AA43" s="42"/>
    </row>
    <row r="44" spans="1:27" ht="15">
      <c r="A44" s="47">
        <f t="shared" si="1"/>
        <v>1938</v>
      </c>
      <c r="B44" s="48">
        <f>DetailsWTIDSeries!CB75/100</f>
        <v>0.184</v>
      </c>
      <c r="C44" s="48">
        <f>DetailsWTIDSeries!CD75/100</f>
        <v>6.0499999999999998E-2</v>
      </c>
      <c r="D44" s="109">
        <f>DetailsWTIDSeries!CX75/100</f>
        <v>0.10390000000000001</v>
      </c>
      <c r="E44" s="49">
        <f>DetailsWTIDSeries!CY75/100</f>
        <v>3.4099999999999998E-2</v>
      </c>
      <c r="F44" s="109">
        <f>DetailsWTIDSeries!DB75/100</f>
        <v>7.3200000000000001E-2</v>
      </c>
      <c r="G44" s="49">
        <f>DetailsWTIDSeries!DC75/100</f>
        <v>1.66E-2</v>
      </c>
      <c r="H44" s="48">
        <f>DetailsWTIDSeries!CR75/100</f>
        <v>0.1333</v>
      </c>
      <c r="I44" s="48">
        <f>DetailsWTIDSeries!CT75/100</f>
        <v>4.4699999999999997E-2</v>
      </c>
      <c r="J44" s="48"/>
      <c r="K44" s="48"/>
      <c r="L44" s="48">
        <f>DetailsWTIDSeries!DU75/100</f>
        <v>0.15679999999999999</v>
      </c>
      <c r="M44" s="48">
        <f>DetailsWTIDSeries!DV75/100</f>
        <v>5.5999999999999994E-2</v>
      </c>
      <c r="N44" s="48"/>
      <c r="O44" s="49"/>
      <c r="P44" s="42"/>
      <c r="Q44" s="42"/>
      <c r="R44" s="42"/>
      <c r="S44" s="42"/>
      <c r="T44" s="42"/>
      <c r="U44" s="42"/>
      <c r="V44" s="42"/>
      <c r="W44" s="42"/>
      <c r="X44" s="42"/>
      <c r="Y44" s="42"/>
      <c r="Z44" s="42"/>
      <c r="AA44" s="42"/>
    </row>
    <row r="45" spans="1:27" ht="15">
      <c r="A45" s="47">
        <f t="shared" si="1"/>
        <v>1939</v>
      </c>
      <c r="B45" s="48">
        <f>DetailsWTIDSeries!CB76/100</f>
        <v>0.16879999999999998</v>
      </c>
      <c r="C45" s="48">
        <f>DetailsWTIDSeries!CD76/100</f>
        <v>5.6299999999999996E-2</v>
      </c>
      <c r="D45" s="109">
        <f>DetailsWTIDSeries!CX76/100</f>
        <v>0.10730000000000001</v>
      </c>
      <c r="E45" s="49">
        <f>DetailsWTIDSeries!CY76/100</f>
        <v>3.5000000000000003E-2</v>
      </c>
      <c r="F45" s="109">
        <f>DetailsWTIDSeries!DB76/100</f>
        <v>7.85E-2</v>
      </c>
      <c r="G45" s="49">
        <f>DetailsWTIDSeries!DC76/100</f>
        <v>1.8600000000000002E-2</v>
      </c>
      <c r="H45" s="48">
        <f>DetailsWTIDSeries!CR76/100</f>
        <v>0.1346</v>
      </c>
      <c r="I45" s="48">
        <f>DetailsWTIDSeries!CT76/100</f>
        <v>4.5700000000000005E-2</v>
      </c>
      <c r="J45" s="48"/>
      <c r="K45" s="48"/>
      <c r="L45" s="48">
        <f>DetailsWTIDSeries!DU76/100</f>
        <v>0.15789999999999998</v>
      </c>
      <c r="M45" s="48">
        <f>DetailsWTIDSeries!DV76/100</f>
        <v>5.5399999999999998E-2</v>
      </c>
      <c r="N45" s="48"/>
      <c r="O45" s="49"/>
      <c r="P45" s="42"/>
      <c r="Q45" s="42"/>
      <c r="R45" s="42"/>
      <c r="S45" s="42"/>
      <c r="T45" s="42"/>
      <c r="U45" s="42"/>
      <c r="V45" s="42"/>
      <c r="W45" s="42"/>
      <c r="X45" s="42"/>
      <c r="Y45" s="42"/>
      <c r="Z45" s="42"/>
      <c r="AA45" s="42"/>
    </row>
    <row r="46" spans="1:27" ht="15">
      <c r="A46" s="47">
        <f t="shared" si="1"/>
        <v>1940</v>
      </c>
      <c r="B46" s="48">
        <f>DetailsWTIDSeries!CB77/100</f>
        <v>0.14710000000000001</v>
      </c>
      <c r="C46" s="48">
        <f>DetailsWTIDSeries!CD77/100</f>
        <v>4.5199999999999997E-2</v>
      </c>
      <c r="D46" s="109">
        <f>DetailsWTIDSeries!CX77/100</f>
        <v>0.10300000000000001</v>
      </c>
      <c r="E46" s="49">
        <f>DetailsWTIDSeries!CY77/100</f>
        <v>3.3700000000000001E-2</v>
      </c>
      <c r="F46" s="109">
        <f>DetailsWTIDSeries!DB77/100</f>
        <v>7.4200000000000002E-2</v>
      </c>
      <c r="G46" s="49">
        <f>DetailsWTIDSeries!DC77/100</f>
        <v>1.67E-2</v>
      </c>
      <c r="H46" s="48">
        <f>DetailsWTIDSeries!CR77/100</f>
        <v>0.13819999999999999</v>
      </c>
      <c r="I46" s="48">
        <f>DetailsWTIDSeries!CT77/100</f>
        <v>4.9100000000000005E-2</v>
      </c>
      <c r="J46" s="48"/>
      <c r="K46" s="48"/>
      <c r="L46" s="48"/>
      <c r="M46" s="48"/>
      <c r="N46" s="48">
        <f t="shared" ref="N46:N61" si="2">N$87*(1+0.5*(O46-O$87)/O$87)</f>
        <v>0.1321441652626181</v>
      </c>
      <c r="O46" s="49">
        <f>O$60*(1+(DetailsWTIDSeries!BW77-DetailsWTIDSeries!BW$91)/DetailsWTIDSeries!BW$91)</f>
        <v>4.719589041095891E-2</v>
      </c>
      <c r="P46" s="42"/>
      <c r="Q46" s="42"/>
      <c r="R46" s="42"/>
      <c r="S46" s="42"/>
      <c r="T46" s="42"/>
      <c r="U46" s="42"/>
      <c r="V46" s="42"/>
      <c r="W46" s="42"/>
      <c r="X46" s="42"/>
      <c r="Y46" s="42"/>
      <c r="Z46" s="42"/>
      <c r="AA46" s="42"/>
    </row>
    <row r="47" spans="1:27" ht="15">
      <c r="A47" s="47">
        <f t="shared" si="1"/>
        <v>1941</v>
      </c>
      <c r="B47" s="48">
        <f>DetailsWTIDSeries!CB78/100</f>
        <v>0.13300000000000001</v>
      </c>
      <c r="C47" s="48">
        <f>DetailsWTIDSeries!CD78/100</f>
        <v>4.24E-2</v>
      </c>
      <c r="D47" s="109">
        <f>DetailsWTIDSeries!CX78/100</f>
        <v>0.10779999999999999</v>
      </c>
      <c r="E47" s="49">
        <f>DetailsWTIDSeries!CY78/100</f>
        <v>3.3399999999999999E-2</v>
      </c>
      <c r="F47" s="109"/>
      <c r="G47" s="49"/>
      <c r="H47" s="48">
        <f>DetailsWTIDSeries!CR78/100</f>
        <v>0.1368</v>
      </c>
      <c r="I47" s="48">
        <f>DetailsWTIDSeries!CT78/100</f>
        <v>4.6500000000000007E-2</v>
      </c>
      <c r="J47" s="48"/>
      <c r="K47" s="48"/>
      <c r="L47" s="48">
        <f>DetailsWTIDSeries!DU78/100</f>
        <v>0.1764</v>
      </c>
      <c r="M47" s="48">
        <f>DetailsWTIDSeries!DV78/100</f>
        <v>6.3600000000000004E-2</v>
      </c>
      <c r="N47" s="48">
        <f t="shared" si="2"/>
        <v>0.13720148707054428</v>
      </c>
      <c r="O47" s="49">
        <f>O$60*(1+(DetailsWTIDSeries!BW78-DetailsWTIDSeries!BW$91)/DetailsWTIDSeries!BW$91)</f>
        <v>4.9717808219178081E-2</v>
      </c>
      <c r="P47" s="42"/>
      <c r="Q47" s="42"/>
      <c r="R47" s="42"/>
      <c r="S47" s="42"/>
      <c r="T47" s="42"/>
      <c r="U47" s="42"/>
      <c r="V47" s="42"/>
      <c r="W47" s="42"/>
      <c r="X47" s="42"/>
      <c r="Y47" s="42"/>
      <c r="Z47" s="42"/>
      <c r="AA47" s="42"/>
    </row>
    <row r="48" spans="1:27" ht="15">
      <c r="A48" s="47">
        <f t="shared" si="1"/>
        <v>1942</v>
      </c>
      <c r="B48" s="48">
        <f>DetailsWTIDSeries!CB79/100</f>
        <v>0.113</v>
      </c>
      <c r="C48" s="48">
        <f>DetailsWTIDSeries!CD79/100</f>
        <v>3.5299999999999998E-2</v>
      </c>
      <c r="D48" s="109">
        <f>DetailsWTIDSeries!CX79/100</f>
        <v>0.1043</v>
      </c>
      <c r="E48" s="49">
        <f>DetailsWTIDSeries!CY79/100</f>
        <v>3.1099999999999999E-2</v>
      </c>
      <c r="F48" s="109"/>
      <c r="G48" s="49"/>
      <c r="H48" s="48">
        <f>DetailsWTIDSeries!CR79/100</f>
        <v>0.13400000000000001</v>
      </c>
      <c r="I48" s="48">
        <f>DetailsWTIDSeries!CT79/100</f>
        <v>4.3700000000000003E-2</v>
      </c>
      <c r="J48" s="48"/>
      <c r="K48" s="48"/>
      <c r="L48" s="48"/>
      <c r="M48" s="48"/>
      <c r="N48" s="48">
        <f t="shared" si="2"/>
        <v>0.12419694527873415</v>
      </c>
      <c r="O48" s="49">
        <f>O$60*(1+(DetailsWTIDSeries!BW79-DetailsWTIDSeries!BW$91)/DetailsWTIDSeries!BW$91)</f>
        <v>4.3232876712328769E-2</v>
      </c>
      <c r="P48" s="42"/>
      <c r="Q48" s="42"/>
      <c r="R48" s="42"/>
      <c r="S48" s="42"/>
      <c r="T48" s="42"/>
      <c r="U48" s="42"/>
      <c r="V48" s="42"/>
      <c r="W48" s="42"/>
      <c r="X48" s="42"/>
      <c r="Y48" s="42"/>
      <c r="Z48" s="42"/>
      <c r="AA48" s="42"/>
    </row>
    <row r="49" spans="1:27" ht="15">
      <c r="A49" s="47">
        <f t="shared" si="1"/>
        <v>1943</v>
      </c>
      <c r="B49" s="48">
        <f>DetailsWTIDSeries!CB80/100</f>
        <v>0.1072</v>
      </c>
      <c r="C49" s="48">
        <f>DetailsWTIDSeries!CD80/100</f>
        <v>3.2199999999999999E-2</v>
      </c>
      <c r="D49" s="109">
        <f>DetailsWTIDSeries!CX80/100</f>
        <v>0.1045</v>
      </c>
      <c r="E49" s="49">
        <f>DetailsWTIDSeries!CY80/100</f>
        <v>3.0899999999999997E-2</v>
      </c>
      <c r="F49" s="109"/>
      <c r="G49" s="49"/>
      <c r="H49" s="48">
        <f>DetailsWTIDSeries!CR80/100</f>
        <v>0.1206</v>
      </c>
      <c r="I49" s="48">
        <f>DetailsWTIDSeries!CT80/100</f>
        <v>3.6900000000000002E-2</v>
      </c>
      <c r="J49" s="48"/>
      <c r="K49" s="48"/>
      <c r="L49" s="48"/>
      <c r="M49" s="48"/>
      <c r="N49" s="48">
        <f t="shared" si="2"/>
        <v>0.12130704710277633</v>
      </c>
      <c r="O49" s="49">
        <f>O$60*(1+(DetailsWTIDSeries!BW80-DetailsWTIDSeries!BW$91)/DetailsWTIDSeries!BW$91)</f>
        <v>4.1791780821917805E-2</v>
      </c>
      <c r="P49" s="42"/>
      <c r="Q49" s="42"/>
      <c r="R49" s="42"/>
      <c r="S49" s="42"/>
      <c r="T49" s="42"/>
      <c r="U49" s="42"/>
      <c r="V49" s="42"/>
      <c r="W49" s="42"/>
      <c r="X49" s="42"/>
      <c r="Y49" s="42"/>
      <c r="Z49" s="42"/>
      <c r="AA49" s="42"/>
    </row>
    <row r="50" spans="1:27" ht="15">
      <c r="A50" s="47">
        <f t="shared" si="1"/>
        <v>1944</v>
      </c>
      <c r="B50" s="48">
        <f>DetailsWTIDSeries!CB81/100</f>
        <v>0.10009999999999999</v>
      </c>
      <c r="C50" s="48">
        <f>DetailsWTIDSeries!CD81/100</f>
        <v>2.92E-2</v>
      </c>
      <c r="D50" s="109">
        <f>DetailsWTIDSeries!CX81/100</f>
        <v>9.0299999999999991E-2</v>
      </c>
      <c r="E50" s="49">
        <f>DetailsWTIDSeries!CY81/100</f>
        <v>2.4900000000000002E-2</v>
      </c>
      <c r="F50" s="109"/>
      <c r="G50" s="49"/>
      <c r="H50" s="48">
        <f>DetailsWTIDSeries!CR81/100</f>
        <v>0.1116</v>
      </c>
      <c r="I50" s="48">
        <f>DetailsWTIDSeries!CT81/100</f>
        <v>3.3000000000000002E-2</v>
      </c>
      <c r="J50" s="48"/>
      <c r="K50" s="48"/>
      <c r="L50" s="48"/>
      <c r="M50" s="48"/>
      <c r="N50" s="48">
        <f t="shared" si="2"/>
        <v>0.11408230166288184</v>
      </c>
      <c r="O50" s="49">
        <f>O$60*(1+(DetailsWTIDSeries!BW81-DetailsWTIDSeries!BW$91)/DetailsWTIDSeries!BW$91)</f>
        <v>3.8189041095890414E-2</v>
      </c>
      <c r="P50" s="42"/>
      <c r="Q50" s="42"/>
      <c r="R50" s="42"/>
      <c r="S50" s="42"/>
      <c r="T50" s="42"/>
      <c r="U50" s="42"/>
      <c r="V50" s="42"/>
      <c r="W50" s="42"/>
      <c r="X50" s="42"/>
      <c r="Y50" s="42"/>
      <c r="Z50" s="42"/>
      <c r="AA50" s="42"/>
    </row>
    <row r="51" spans="1:27" ht="15">
      <c r="A51" s="47">
        <f t="shared" si="1"/>
        <v>1945</v>
      </c>
      <c r="B51" s="48">
        <f>DetailsWTIDSeries!CB82/100</f>
        <v>0.1012</v>
      </c>
      <c r="C51" s="48">
        <f>DetailsWTIDSeries!CD82/100</f>
        <v>2.8900000000000002E-2</v>
      </c>
      <c r="D51" s="109">
        <f>DetailsWTIDSeries!CX82/100</f>
        <v>8.4399999999999989E-2</v>
      </c>
      <c r="E51" s="49">
        <f>DetailsWTIDSeries!CY82/100</f>
        <v>2.3099999999999999E-2</v>
      </c>
      <c r="F51" s="109">
        <f>DetailsWTIDSeries!DB82/100</f>
        <v>6.88E-2</v>
      </c>
      <c r="G51" s="49">
        <f>DetailsWTIDSeries!DC82/100</f>
        <v>1.6E-2</v>
      </c>
      <c r="H51" s="48">
        <f>DetailsWTIDSeries!CR82/100</f>
        <v>0.1137</v>
      </c>
      <c r="I51" s="48">
        <f>DetailsWTIDSeries!CT82/100</f>
        <v>3.3799999999999997E-2</v>
      </c>
      <c r="J51" s="48"/>
      <c r="K51" s="48"/>
      <c r="L51" s="48"/>
      <c r="M51" s="48"/>
      <c r="N51" s="48">
        <f t="shared" si="2"/>
        <v>0.11841714892681855</v>
      </c>
      <c r="O51" s="49">
        <f>O$60*(1+(DetailsWTIDSeries!BW82-DetailsWTIDSeries!BW$91)/DetailsWTIDSeries!BW$91)</f>
        <v>4.0350684931506856E-2</v>
      </c>
      <c r="P51" s="42"/>
      <c r="Q51" s="42"/>
      <c r="R51" s="42"/>
      <c r="S51" s="42"/>
      <c r="T51" s="42"/>
      <c r="U51" s="42"/>
      <c r="V51" s="42"/>
      <c r="W51" s="42"/>
      <c r="X51" s="42"/>
      <c r="Y51" s="42"/>
      <c r="Z51" s="42"/>
      <c r="AA51" s="42"/>
    </row>
    <row r="52" spans="1:27" ht="15">
      <c r="A52" s="47">
        <f t="shared" si="1"/>
        <v>1946</v>
      </c>
      <c r="B52" s="48">
        <f>DetailsWTIDSeries!CB83/100</f>
        <v>0.1072</v>
      </c>
      <c r="C52" s="48">
        <f>DetailsWTIDSeries!CD83/100</f>
        <v>3.0200000000000001E-2</v>
      </c>
      <c r="D52" s="109">
        <f>DetailsWTIDSeries!CX83/100</f>
        <v>9.5100000000000004E-2</v>
      </c>
      <c r="E52" s="49">
        <f>DetailsWTIDSeries!CY83/100</f>
        <v>2.5899999999999999E-2</v>
      </c>
      <c r="F52" s="109">
        <f>DetailsWTIDSeries!DB83/100</f>
        <v>7.4999999999999997E-2</v>
      </c>
      <c r="G52" s="49">
        <f>DetailsWTIDSeries!DC83/100</f>
        <v>1.7600000000000001E-2</v>
      </c>
      <c r="H52" s="48">
        <f>DetailsWTIDSeries!CR83/100</f>
        <v>0.106</v>
      </c>
      <c r="I52" s="48">
        <f>DetailsWTIDSeries!CT83/100</f>
        <v>3.3500000000000002E-2</v>
      </c>
      <c r="J52" s="48"/>
      <c r="K52" s="48"/>
      <c r="L52" s="48">
        <f>DetailsWTIDSeries!DU83/100</f>
        <v>0.12859999999999999</v>
      </c>
      <c r="M52" s="48">
        <f>DetailsWTIDSeries!DV83/100</f>
        <v>3.7400000000000003E-2</v>
      </c>
      <c r="N52" s="48">
        <f t="shared" si="2"/>
        <v>0.11263735257490293</v>
      </c>
      <c r="O52" s="49">
        <f>O$60*(1+(DetailsWTIDSeries!BW83-DetailsWTIDSeries!BW$91)/DetailsWTIDSeries!BW$91)</f>
        <v>3.7468493150684935E-2</v>
      </c>
      <c r="P52" s="42"/>
      <c r="Q52" s="42"/>
      <c r="R52" s="42"/>
      <c r="S52" s="42"/>
      <c r="T52" s="42"/>
      <c r="U52" s="42"/>
      <c r="V52" s="42"/>
      <c r="W52" s="42"/>
      <c r="X52" s="42"/>
      <c r="Y52" s="42"/>
      <c r="Z52" s="42"/>
      <c r="AA52" s="42"/>
    </row>
    <row r="53" spans="1:27" ht="15">
      <c r="A53" s="47">
        <f t="shared" si="1"/>
        <v>1947</v>
      </c>
      <c r="B53" s="48">
        <f>DetailsWTIDSeries!CB84/100</f>
        <v>0.1099</v>
      </c>
      <c r="C53" s="48">
        <f>DetailsWTIDSeries!CD84/100</f>
        <v>3.0899999999999997E-2</v>
      </c>
      <c r="D53" s="109">
        <f>DetailsWTIDSeries!CX84/100</f>
        <v>0.10619999999999999</v>
      </c>
      <c r="E53" s="49">
        <f>DetailsWTIDSeries!CY84/100</f>
        <v>2.92E-2</v>
      </c>
      <c r="F53" s="109">
        <f>DetailsWTIDSeries!DB84/100</f>
        <v>7.7199999999999991E-2</v>
      </c>
      <c r="G53" s="49">
        <f>DetailsWTIDSeries!DC84/100</f>
        <v>1.77E-2</v>
      </c>
      <c r="H53" s="48">
        <f>DetailsWTIDSeries!CR84/100</f>
        <v>0.1066</v>
      </c>
      <c r="I53" s="48">
        <f>DetailsWTIDSeries!CT84/100</f>
        <v>3.4500000000000003E-2</v>
      </c>
      <c r="J53" s="48"/>
      <c r="K53" s="48"/>
      <c r="L53" s="48"/>
      <c r="M53" s="48"/>
      <c r="N53" s="48">
        <f t="shared" si="2"/>
        <v>9.9632810783092815E-2</v>
      </c>
      <c r="O53" s="49">
        <f>O$60*(1+(DetailsWTIDSeries!BW84-DetailsWTIDSeries!BW$91)/DetailsWTIDSeries!BW$91)</f>
        <v>3.0983561643835617E-2</v>
      </c>
      <c r="P53" s="42"/>
      <c r="Q53" s="42"/>
      <c r="R53" s="42"/>
      <c r="S53" s="42"/>
      <c r="T53" s="42"/>
      <c r="U53" s="42"/>
      <c r="V53" s="42"/>
      <c r="W53" s="42"/>
      <c r="X53" s="42"/>
      <c r="Y53" s="42"/>
      <c r="Z53" s="42"/>
      <c r="AA53" s="42"/>
    </row>
    <row r="54" spans="1:27" ht="15">
      <c r="A54" s="47">
        <f t="shared" si="1"/>
        <v>1948</v>
      </c>
      <c r="B54" s="48">
        <f>DetailsWTIDSeries!CB85/100</f>
        <v>0.10390000000000001</v>
      </c>
      <c r="C54" s="48">
        <f>DetailsWTIDSeries!CD85/100</f>
        <v>2.9399999999999999E-2</v>
      </c>
      <c r="D54" s="109">
        <f>DetailsWTIDSeries!CX85/100</f>
        <v>0.10800000000000001</v>
      </c>
      <c r="E54" s="49">
        <f>DetailsWTIDSeries!CY85/100</f>
        <v>2.8900000000000002E-2</v>
      </c>
      <c r="F54" s="109">
        <f>DetailsWTIDSeries!DB85/100</f>
        <v>7.7399999999999997E-2</v>
      </c>
      <c r="G54" s="49">
        <f>DetailsWTIDSeries!DC85/100</f>
        <v>1.8700000000000001E-2</v>
      </c>
      <c r="H54" s="48">
        <f>DetailsWTIDSeries!CR85/100</f>
        <v>9.8699999999999996E-2</v>
      </c>
      <c r="I54" s="48">
        <f>DetailsWTIDSeries!CT85/100</f>
        <v>3.1300000000000001E-2</v>
      </c>
      <c r="J54" s="48"/>
      <c r="K54" s="48"/>
      <c r="L54" s="48"/>
      <c r="M54" s="48"/>
      <c r="N54" s="48">
        <f t="shared" si="2"/>
        <v>9.6742912607135009E-2</v>
      </c>
      <c r="O54" s="49">
        <f>O$60*(1+(DetailsWTIDSeries!BW85-DetailsWTIDSeries!BW$91)/DetailsWTIDSeries!BW$91)</f>
        <v>2.954246575342466E-2</v>
      </c>
      <c r="P54" s="42"/>
      <c r="Q54" s="42"/>
      <c r="R54" s="42"/>
      <c r="S54" s="42"/>
      <c r="T54" s="42"/>
      <c r="U54" s="42"/>
      <c r="V54" s="42"/>
      <c r="W54" s="42"/>
      <c r="X54" s="42"/>
      <c r="Y54" s="42"/>
      <c r="Z54" s="42"/>
      <c r="AA54" s="42"/>
    </row>
    <row r="55" spans="1:27" ht="15">
      <c r="A55" s="47">
        <f t="shared" si="1"/>
        <v>1949</v>
      </c>
      <c r="B55" s="48">
        <f>DetailsWTIDSeries!CB86/100</f>
        <v>0.10679999999999999</v>
      </c>
      <c r="C55" s="48">
        <f>DetailsWTIDSeries!CD86/100</f>
        <v>2.9100000000000001E-2</v>
      </c>
      <c r="D55" s="109">
        <f>DetailsWTIDSeries!CX86/100</f>
        <v>0.11259999999999999</v>
      </c>
      <c r="E55" s="49">
        <f>DetailsWTIDSeries!CY86/100</f>
        <v>3.3099999999999997E-2</v>
      </c>
      <c r="F55" s="109">
        <f>DetailsWTIDSeries!DB86/100</f>
        <v>8.0199999999999994E-2</v>
      </c>
      <c r="G55" s="49">
        <f>DetailsWTIDSeries!DC86/100</f>
        <v>1.9199999999999998E-2</v>
      </c>
      <c r="H55" s="48">
        <f>DetailsWTIDSeries!CR86/100</f>
        <v>9.6500000000000002E-2</v>
      </c>
      <c r="I55" s="48">
        <f>DetailsWTIDSeries!CT86/100</f>
        <v>3.1E-2</v>
      </c>
      <c r="J55" s="48"/>
      <c r="K55" s="48"/>
      <c r="L55" s="48"/>
      <c r="M55" s="48"/>
      <c r="N55" s="48">
        <f t="shared" si="2"/>
        <v>9.6020438063145558E-2</v>
      </c>
      <c r="O55" s="49">
        <f>O$60*(1+(DetailsWTIDSeries!BW86-DetailsWTIDSeries!BW$91)/DetailsWTIDSeries!BW$91)</f>
        <v>2.9182191780821917E-2</v>
      </c>
      <c r="P55" s="42"/>
      <c r="Q55" s="42"/>
      <c r="R55" s="42"/>
      <c r="S55" s="42"/>
      <c r="T55" s="42"/>
      <c r="U55" s="42"/>
      <c r="V55" s="42"/>
      <c r="W55" s="42"/>
      <c r="X55" s="42"/>
      <c r="Y55" s="42"/>
      <c r="Z55" s="42"/>
      <c r="AA55" s="42"/>
    </row>
    <row r="56" spans="1:27" ht="15">
      <c r="A56" s="47">
        <f t="shared" si="1"/>
        <v>1950</v>
      </c>
      <c r="B56" s="48">
        <f>DetailsWTIDSeries!CB87/100</f>
        <v>0.10880000000000001</v>
      </c>
      <c r="C56" s="48">
        <f>DetailsWTIDSeries!CD87/100</f>
        <v>3.0600000000000002E-2</v>
      </c>
      <c r="D56" s="109">
        <f>DetailsWTIDSeries!CX87/100-0.02</f>
        <v>0.12130000000000001</v>
      </c>
      <c r="E56" s="49">
        <f>DetailsWTIDSeries!CY87/100</f>
        <v>4.4699999999999997E-2</v>
      </c>
      <c r="F56" s="109">
        <f>DetailsWTIDSeries!DB87/100</f>
        <v>9.4399999999999998E-2</v>
      </c>
      <c r="G56" s="49">
        <f>DetailsWTIDSeries!DC87/100</f>
        <v>2.23E-2</v>
      </c>
      <c r="H56" s="48">
        <f>DetailsWTIDSeries!CR87/100</f>
        <v>9.4399999999999998E-2</v>
      </c>
      <c r="I56" s="48">
        <f>DetailsWTIDSeries!CT87/100</f>
        <v>3.0099999999999998E-2</v>
      </c>
      <c r="J56" s="48"/>
      <c r="K56" s="48"/>
      <c r="L56" s="48">
        <f>DetailsWTIDSeries!DU87/100</f>
        <v>0.12050000000000001</v>
      </c>
      <c r="M56" s="48">
        <f>DetailsWTIDSeries!DV87/100</f>
        <v>3.7999999999999999E-2</v>
      </c>
      <c r="N56" s="48">
        <f t="shared" si="2"/>
        <v>8.8073218079261592E-2</v>
      </c>
      <c r="O56" s="49">
        <f>O$60*(1+(DetailsWTIDSeries!BW87-DetailsWTIDSeries!BW$91)/DetailsWTIDSeries!BW$91)</f>
        <v>2.521917808219178E-2</v>
      </c>
      <c r="P56" s="42"/>
      <c r="Q56" s="42"/>
      <c r="R56" s="42"/>
      <c r="S56" s="42"/>
      <c r="T56" s="42"/>
      <c r="U56" s="42"/>
      <c r="V56" s="42"/>
      <c r="W56" s="42"/>
      <c r="X56" s="42"/>
      <c r="Y56" s="42"/>
      <c r="Z56" s="42"/>
      <c r="AA56" s="42"/>
    </row>
    <row r="57" spans="1:27" ht="15">
      <c r="A57" s="47">
        <f t="shared" si="1"/>
        <v>1951</v>
      </c>
      <c r="B57" s="48">
        <f>DetailsWTIDSeries!CB88/100</f>
        <v>0.1003</v>
      </c>
      <c r="C57" s="48">
        <f>DetailsWTIDSeries!CD88/100</f>
        <v>2.7999999999999997E-2</v>
      </c>
      <c r="D57" s="109">
        <f>DetailsWTIDSeries!CX88/100</f>
        <v>9.0800000000000006E-2</v>
      </c>
      <c r="E57" s="49">
        <f>DetailsWTIDSeries!CY88/100</f>
        <v>2.53E-2</v>
      </c>
      <c r="F57" s="109">
        <f>DetailsWTIDSeries!DB88/100</f>
        <v>7.8799999999999995E-2</v>
      </c>
      <c r="G57" s="49">
        <f>DetailsWTIDSeries!DC88/100</f>
        <v>1.8500000000000003E-2</v>
      </c>
      <c r="H57" s="48">
        <f>DetailsWTIDSeries!CR88/100</f>
        <v>9.2499999999999999E-2</v>
      </c>
      <c r="I57" s="48">
        <f>DetailsWTIDSeries!CT88/100</f>
        <v>2.9399999999999999E-2</v>
      </c>
      <c r="J57" s="48"/>
      <c r="K57" s="48"/>
      <c r="L57" s="48"/>
      <c r="M57" s="48"/>
      <c r="N57" s="48">
        <f t="shared" si="2"/>
        <v>8.2293421727345981E-2</v>
      </c>
      <c r="O57" s="49">
        <f>O$60*(1+(DetailsWTIDSeries!BW88-DetailsWTIDSeries!BW$91)/DetailsWTIDSeries!BW$91)</f>
        <v>2.2336986301369866E-2</v>
      </c>
      <c r="P57" s="42"/>
      <c r="Q57" s="42"/>
      <c r="R57" s="42"/>
      <c r="S57" s="42"/>
      <c r="T57" s="42"/>
      <c r="U57" s="42"/>
      <c r="V57" s="42"/>
      <c r="W57" s="42"/>
      <c r="X57" s="42"/>
      <c r="Y57" s="42"/>
      <c r="Z57" s="42"/>
      <c r="AA57" s="42"/>
    </row>
    <row r="58" spans="1:27" ht="15">
      <c r="A58" s="47">
        <f t="shared" si="1"/>
        <v>1952</v>
      </c>
      <c r="B58" s="48">
        <f>DetailsWTIDSeries!CB89/100</f>
        <v>9.8400000000000001E-2</v>
      </c>
      <c r="C58" s="48">
        <f>DetailsWTIDSeries!CD89/100</f>
        <v>2.7099999999999999E-2</v>
      </c>
      <c r="D58" s="109">
        <f>DetailsWTIDSeries!CX89/100</f>
        <v>8.9900000000000008E-2</v>
      </c>
      <c r="E58" s="49">
        <f>DetailsWTIDSeries!CY89/100</f>
        <v>2.4399999999999998E-2</v>
      </c>
      <c r="F58" s="109">
        <f>DetailsWTIDSeries!DB89/100</f>
        <v>7.9399999999999998E-2</v>
      </c>
      <c r="G58" s="49">
        <f>DetailsWTIDSeries!DC89/100</f>
        <v>1.83E-2</v>
      </c>
      <c r="H58" s="48">
        <f>DetailsWTIDSeries!CR89/100</f>
        <v>9.0500000000000011E-2</v>
      </c>
      <c r="I58" s="48">
        <f>DetailsWTIDSeries!CT89/100</f>
        <v>2.81E-2</v>
      </c>
      <c r="J58" s="48"/>
      <c r="K58" s="48"/>
      <c r="L58" s="48">
        <f>DetailsWTIDSeries!DU89/100</f>
        <v>0.12609999999999999</v>
      </c>
      <c r="M58" s="48">
        <f>DetailsWTIDSeries!DV89/100</f>
        <v>4.2199999999999994E-2</v>
      </c>
      <c r="N58" s="48">
        <f t="shared" si="2"/>
        <v>8.3738370815324883E-2</v>
      </c>
      <c r="O58" s="49">
        <f>O$60*(1+(DetailsWTIDSeries!BW89-DetailsWTIDSeries!BW$91)/DetailsWTIDSeries!BW$91)</f>
        <v>2.3057534246575345E-2</v>
      </c>
      <c r="P58" s="42"/>
      <c r="Q58" s="42"/>
      <c r="R58" s="42"/>
      <c r="S58" s="42"/>
      <c r="T58" s="42"/>
      <c r="U58" s="42"/>
      <c r="V58" s="42"/>
      <c r="W58" s="42"/>
      <c r="X58" s="42"/>
      <c r="Y58" s="42"/>
      <c r="Z58" s="42"/>
      <c r="AA58" s="42"/>
    </row>
    <row r="59" spans="1:27" ht="15">
      <c r="A59" s="47">
        <f t="shared" si="1"/>
        <v>1953</v>
      </c>
      <c r="B59" s="48">
        <f>DetailsWTIDSeries!CB90/100</f>
        <v>9.8800000000000013E-2</v>
      </c>
      <c r="C59" s="48">
        <f>DetailsWTIDSeries!CD90/100</f>
        <v>2.7000000000000003E-2</v>
      </c>
      <c r="D59" s="109">
        <f>DetailsWTIDSeries!CX90/100</f>
        <v>8.7100000000000011E-2</v>
      </c>
      <c r="E59" s="49">
        <f>DetailsWTIDSeries!CY90/100</f>
        <v>2.4300000000000002E-2</v>
      </c>
      <c r="F59" s="109">
        <f>DetailsWTIDSeries!DB90/100</f>
        <v>9.9000000000000005E-2</v>
      </c>
      <c r="G59" s="49">
        <f>DetailsWTIDSeries!DC90/100</f>
        <v>2.3300000000000001E-2</v>
      </c>
      <c r="H59" s="48">
        <f>DetailsWTIDSeries!CR90/100</f>
        <v>8.9900000000000008E-2</v>
      </c>
      <c r="I59" s="48">
        <f>DetailsWTIDSeries!CT90/100</f>
        <v>2.7900000000000001E-2</v>
      </c>
      <c r="J59" s="48"/>
      <c r="K59" s="48"/>
      <c r="L59" s="48">
        <f>DetailsWTIDSeries!DU90/100</f>
        <v>0.11990000000000001</v>
      </c>
      <c r="M59" s="48">
        <f>DetailsWTIDSeries!DV90/100</f>
        <v>3.6900000000000002E-2</v>
      </c>
      <c r="N59" s="48">
        <f t="shared" si="2"/>
        <v>8.3015896271335432E-2</v>
      </c>
      <c r="O59" s="49">
        <f>O$60*(1+(DetailsWTIDSeries!BW90-DetailsWTIDSeries!BW$91)/DetailsWTIDSeries!BW$91)</f>
        <v>2.2697260273972602E-2</v>
      </c>
      <c r="P59" s="42"/>
      <c r="Q59" s="42"/>
      <c r="R59" s="42"/>
      <c r="S59" s="42"/>
      <c r="T59" s="42"/>
      <c r="U59" s="42"/>
      <c r="V59" s="42"/>
      <c r="W59" s="42"/>
      <c r="X59" s="42"/>
      <c r="Y59" s="42"/>
      <c r="Z59" s="42"/>
      <c r="AA59" s="42"/>
    </row>
    <row r="60" spans="1:27" ht="15">
      <c r="A60" s="47">
        <f t="shared" si="1"/>
        <v>1954</v>
      </c>
      <c r="B60" s="48">
        <f>DetailsWTIDSeries!CB91/100</f>
        <v>0.1033</v>
      </c>
      <c r="C60" s="48">
        <f>DetailsWTIDSeries!CD91/100</f>
        <v>2.8199999999999999E-2</v>
      </c>
      <c r="D60" s="109">
        <f>DetailsWTIDSeries!CX91/100</f>
        <v>8.0600000000000005E-2</v>
      </c>
      <c r="E60" s="49">
        <f>DetailsWTIDSeries!CY91/100</f>
        <v>2.1899999999999999E-2</v>
      </c>
      <c r="F60" s="109">
        <f>DetailsWTIDSeries!DB91/100</f>
        <v>9.5399999999999985E-2</v>
      </c>
      <c r="G60" s="49">
        <f>DetailsWTIDSeries!DC91/100</f>
        <v>2.2000000000000002E-2</v>
      </c>
      <c r="H60" s="48">
        <f>DetailsWTIDSeries!CR91/100</f>
        <v>8.6599999999999996E-2</v>
      </c>
      <c r="I60" s="48">
        <f>DetailsWTIDSeries!CT91/100</f>
        <v>2.64E-2</v>
      </c>
      <c r="J60" s="48"/>
      <c r="K60" s="48"/>
      <c r="L60" s="48"/>
      <c r="M60" s="48"/>
      <c r="N60" s="48">
        <f t="shared" si="2"/>
        <v>9.0240641711229932E-2</v>
      </c>
      <c r="O60" s="49">
        <f>DetailsWTIDSeries!BV91/100</f>
        <v>2.63E-2</v>
      </c>
      <c r="P60" s="42"/>
      <c r="Q60" s="42"/>
      <c r="R60" s="42"/>
      <c r="S60" s="42"/>
      <c r="T60" s="42"/>
      <c r="U60" s="42"/>
      <c r="V60" s="42"/>
      <c r="W60" s="42"/>
      <c r="X60" s="42"/>
      <c r="Y60" s="42"/>
      <c r="Z60" s="42"/>
      <c r="AA60" s="42"/>
    </row>
    <row r="61" spans="1:27" ht="15">
      <c r="A61" s="47">
        <f t="shared" si="1"/>
        <v>1955</v>
      </c>
      <c r="B61" s="48">
        <f>DetailsWTIDSeries!CB92/100</f>
        <v>0.10189999999999999</v>
      </c>
      <c r="C61" s="48">
        <f>DetailsWTIDSeries!CD92/100</f>
        <v>2.86E-2</v>
      </c>
      <c r="D61" s="109">
        <f>DetailsWTIDSeries!CX92/100</f>
        <v>7.5399999999999995E-2</v>
      </c>
      <c r="E61" s="49">
        <f>DetailsWTIDSeries!CY92/100</f>
        <v>2.0099999999999996E-2</v>
      </c>
      <c r="F61" s="109">
        <f>DetailsWTIDSeries!DB92/100</f>
        <v>8.7599999999999997E-2</v>
      </c>
      <c r="G61" s="49">
        <f>DetailsWTIDSeries!DC92/100</f>
        <v>1.9799999999999998E-2</v>
      </c>
      <c r="H61" s="48">
        <f>DetailsWTIDSeries!CR92/100</f>
        <v>8.7499999999999994E-2</v>
      </c>
      <c r="I61" s="48">
        <f>DetailsWTIDSeries!CT92/100</f>
        <v>2.7900000000000001E-2</v>
      </c>
      <c r="J61" s="48"/>
      <c r="K61" s="48"/>
      <c r="L61" s="48"/>
      <c r="M61" s="48"/>
      <c r="N61" s="48">
        <f t="shared" si="2"/>
        <v>9.3048128342245975E-2</v>
      </c>
      <c r="O61" s="49">
        <f>DetailsWTIDSeries!BV92/100</f>
        <v>2.7699999999999999E-2</v>
      </c>
      <c r="P61" s="42"/>
      <c r="Q61" s="42"/>
      <c r="R61" s="42"/>
      <c r="S61" s="42"/>
      <c r="T61" s="42"/>
      <c r="U61" s="42"/>
      <c r="V61" s="42"/>
      <c r="W61" s="42"/>
      <c r="X61" s="42"/>
      <c r="Y61" s="42"/>
      <c r="Z61" s="42"/>
      <c r="AA61" s="42"/>
    </row>
    <row r="62" spans="1:27" ht="15">
      <c r="A62" s="47">
        <f t="shared" si="1"/>
        <v>1956</v>
      </c>
      <c r="B62" s="48">
        <f>DetailsWTIDSeries!CB93/100</f>
        <v>9.6199999999999994E-2</v>
      </c>
      <c r="C62" s="48">
        <f>DetailsWTIDSeries!CD93/100</f>
        <v>2.63E-2</v>
      </c>
      <c r="D62" s="109">
        <f>DetailsWTIDSeries!CX93/100</f>
        <v>7.9100000000000004E-2</v>
      </c>
      <c r="E62" s="49">
        <f>DetailsWTIDSeries!CY93/100</f>
        <v>2.1600000000000001E-2</v>
      </c>
      <c r="F62" s="109">
        <f>DetailsWTIDSeries!DB93/100</f>
        <v>8.9099999999999999E-2</v>
      </c>
      <c r="G62" s="49">
        <f>DetailsWTIDSeries!DC93/100</f>
        <v>2.1000000000000001E-2</v>
      </c>
      <c r="H62" s="48">
        <f>DetailsWTIDSeries!CR93/100</f>
        <v>8.9499999999999996E-2</v>
      </c>
      <c r="I62" s="48">
        <f>DetailsWTIDSeries!CT93/100</f>
        <v>2.76E-2</v>
      </c>
      <c r="J62" s="48"/>
      <c r="K62" s="48"/>
      <c r="L62" s="48"/>
      <c r="M62" s="48"/>
      <c r="N62" s="48"/>
      <c r="O62" s="49"/>
      <c r="P62" s="42"/>
      <c r="Q62" s="42"/>
      <c r="R62" s="42"/>
      <c r="S62" s="42"/>
      <c r="T62" s="42"/>
      <c r="U62" s="42"/>
      <c r="V62" s="42"/>
      <c r="W62" s="42"/>
      <c r="X62" s="42"/>
      <c r="Y62" s="42"/>
      <c r="Z62" s="42"/>
      <c r="AA62" s="42"/>
    </row>
    <row r="63" spans="1:27" ht="15">
      <c r="A63" s="47">
        <f t="shared" si="1"/>
        <v>1957</v>
      </c>
      <c r="B63" s="48">
        <f>DetailsWTIDSeries!CB94/100</f>
        <v>9.64E-2</v>
      </c>
      <c r="C63" s="48">
        <f>DetailsWTIDSeries!CD94/100</f>
        <v>2.5899999999999999E-2</v>
      </c>
      <c r="D63" s="109">
        <f>DetailsWTIDSeries!CX94/100</f>
        <v>7.0400000000000004E-2</v>
      </c>
      <c r="E63" s="49">
        <f>DetailsWTIDSeries!CY94/100</f>
        <v>1.84E-2</v>
      </c>
      <c r="F63" s="109">
        <f>DetailsWTIDSeries!DB94/100</f>
        <v>8.6500000000000007E-2</v>
      </c>
      <c r="G63" s="49">
        <f>DetailsWTIDSeries!DC94/100</f>
        <v>0.02</v>
      </c>
      <c r="H63" s="48">
        <f>DetailsWTIDSeries!CR94/100</f>
        <v>8.2799999999999999E-2</v>
      </c>
      <c r="I63" s="48">
        <f>DetailsWTIDSeries!CT94/100</f>
        <v>2.4500000000000001E-2</v>
      </c>
      <c r="J63" s="48"/>
      <c r="K63" s="48"/>
      <c r="L63" s="48">
        <f>DetailsWTIDSeries!DU94/100</f>
        <v>0.10390000000000001</v>
      </c>
      <c r="M63" s="48">
        <f>DetailsWTIDSeries!DV94/100</f>
        <v>2.98E-2</v>
      </c>
      <c r="N63" s="48">
        <f>N$87*(1+0.5*(O63-O$87)/O$87)</f>
        <v>8.3021390374331552E-2</v>
      </c>
      <c r="O63" s="49">
        <f>DetailsWTIDSeries!BV94/100</f>
        <v>2.2700000000000001E-2</v>
      </c>
      <c r="P63" s="42"/>
      <c r="Q63" s="42"/>
      <c r="R63" s="42"/>
      <c r="S63" s="42"/>
      <c r="T63" s="42"/>
      <c r="U63" s="42"/>
      <c r="V63" s="42"/>
      <c r="W63" s="42"/>
      <c r="X63" s="42"/>
      <c r="Y63" s="42"/>
      <c r="Z63" s="42"/>
      <c r="AA63" s="42"/>
    </row>
    <row r="64" spans="1:27" ht="15">
      <c r="A64" s="47">
        <f t="shared" si="1"/>
        <v>1958</v>
      </c>
      <c r="B64" s="48">
        <f>DetailsWTIDSeries!CB95/100</f>
        <v>9.8900000000000002E-2</v>
      </c>
      <c r="C64" s="48">
        <f>DetailsWTIDSeries!CD95/100</f>
        <v>2.6200000000000001E-2</v>
      </c>
      <c r="D64" s="109">
        <f>DetailsWTIDSeries!CX95/100</f>
        <v>7.4400000000000008E-2</v>
      </c>
      <c r="E64" s="49">
        <f>DetailsWTIDSeries!CY95/100</f>
        <v>1.7600000000000001E-2</v>
      </c>
      <c r="F64" s="109">
        <f>DetailsWTIDSeries!DB95/100</f>
        <v>7.2599999999999998E-2</v>
      </c>
      <c r="G64" s="49">
        <f>DetailsWTIDSeries!DC95/100</f>
        <v>1.4800000000000001E-2</v>
      </c>
      <c r="H64" s="48">
        <f>DetailsWTIDSeries!CR95/100</f>
        <v>8.6099999999999996E-2</v>
      </c>
      <c r="I64" s="48">
        <f>DetailsWTIDSeries!CT95/100</f>
        <v>2.5699999999999997E-2</v>
      </c>
      <c r="J64" s="48"/>
      <c r="K64" s="48"/>
      <c r="L64" s="48">
        <f>DetailsWTIDSeries!DU95/100</f>
        <v>0.11289999999999999</v>
      </c>
      <c r="M64" s="48">
        <f>DetailsWTIDSeries!DV95/100</f>
        <v>3.6200000000000003E-2</v>
      </c>
      <c r="N64" s="48">
        <f>N$87*(1+0.5*(O64-O$87)/O$87)</f>
        <v>8.0213903743315496E-2</v>
      </c>
      <c r="O64" s="49">
        <f>DetailsWTIDSeries!BV95/100</f>
        <v>2.1299999999999999E-2</v>
      </c>
      <c r="P64" s="42"/>
      <c r="Q64" s="42"/>
      <c r="R64" s="42"/>
      <c r="S64" s="42"/>
      <c r="T64" s="42"/>
      <c r="U64" s="42"/>
      <c r="V64" s="42"/>
      <c r="W64" s="42"/>
      <c r="X64" s="42"/>
      <c r="Y64" s="42"/>
      <c r="Z64" s="42"/>
      <c r="AA64" s="42"/>
    </row>
    <row r="65" spans="1:27" ht="15">
      <c r="A65" s="47">
        <f t="shared" si="1"/>
        <v>1959</v>
      </c>
      <c r="B65" s="48">
        <f>DetailsWTIDSeries!CB96/100</f>
        <v>9.74E-2</v>
      </c>
      <c r="C65" s="48">
        <f>DetailsWTIDSeries!CD96/100</f>
        <v>2.5399999999999999E-2</v>
      </c>
      <c r="D65" s="109">
        <f>DetailsWTIDSeries!CX96/100</f>
        <v>7.3899999999999993E-2</v>
      </c>
      <c r="E65" s="49">
        <f>DetailsWTIDSeries!CY96/100</f>
        <v>1.7500000000000002E-2</v>
      </c>
      <c r="F65" s="109">
        <f>DetailsWTIDSeries!DB96/100</f>
        <v>7.5999999999999998E-2</v>
      </c>
      <c r="G65" s="49">
        <f>DetailsWTIDSeries!DC96/100</f>
        <v>1.6299999999999999E-2</v>
      </c>
      <c r="H65" s="48">
        <f>DetailsWTIDSeries!CR96/100</f>
        <v>8.7400000000000005E-2</v>
      </c>
      <c r="I65" s="48">
        <f>DetailsWTIDSeries!CT96/100</f>
        <v>2.5899999999999999E-2</v>
      </c>
      <c r="J65" s="48"/>
      <c r="K65" s="48"/>
      <c r="L65" s="48">
        <f>DetailsWTIDSeries!DU96/100</f>
        <v>0.1043</v>
      </c>
      <c r="M65" s="48">
        <f>DetailsWTIDSeries!DV96/100</f>
        <v>3.0499999999999999E-2</v>
      </c>
      <c r="N65" s="48">
        <f>N$87*(1+0.5*(O65-O$87)/O$87)</f>
        <v>8.2219251336898391E-2</v>
      </c>
      <c r="O65" s="49">
        <f>DetailsWTIDSeries!BV96/100</f>
        <v>2.23E-2</v>
      </c>
      <c r="P65" s="42"/>
      <c r="Q65" s="42"/>
      <c r="R65" s="42"/>
      <c r="S65" s="42"/>
      <c r="T65" s="42"/>
      <c r="U65" s="42"/>
      <c r="V65" s="42"/>
      <c r="W65" s="42"/>
      <c r="X65" s="42"/>
      <c r="Y65" s="42"/>
      <c r="Z65" s="42"/>
      <c r="AA65" s="42"/>
    </row>
    <row r="66" spans="1:27" ht="15">
      <c r="A66" s="47">
        <f t="shared" si="1"/>
        <v>1960</v>
      </c>
      <c r="B66" s="48">
        <f>DetailsWTIDSeries!CB97/100</f>
        <v>9.7699999999999995E-2</v>
      </c>
      <c r="C66" s="48">
        <f>DetailsWTIDSeries!CD97/100</f>
        <v>2.52E-2</v>
      </c>
      <c r="D66" s="109">
        <f>DetailsWTIDSeries!CX97/100</f>
        <v>7.0900000000000005E-2</v>
      </c>
      <c r="E66" s="49">
        <f>DetailsWTIDSeries!CY97/100</f>
        <v>1.6200000000000003E-2</v>
      </c>
      <c r="F66" s="109">
        <f>DetailsWTIDSeries!DB97/100</f>
        <v>7.4400000000000008E-2</v>
      </c>
      <c r="G66" s="49">
        <f>DetailsWTIDSeries!DC97/100</f>
        <v>1.66E-2</v>
      </c>
      <c r="H66" s="48">
        <f>DetailsWTIDSeries!CR97/100</f>
        <v>8.6199999999999999E-2</v>
      </c>
      <c r="I66" s="48">
        <f>DetailsWTIDSeries!CT97/100</f>
        <v>2.5600000000000001E-2</v>
      </c>
      <c r="J66" s="48"/>
      <c r="K66" s="48"/>
      <c r="L66" s="48"/>
      <c r="M66" s="48"/>
      <c r="N66" s="48"/>
      <c r="O66" s="49"/>
      <c r="P66" s="42"/>
      <c r="Q66" s="42"/>
      <c r="R66" s="42"/>
      <c r="S66" s="42"/>
      <c r="T66" s="42"/>
      <c r="U66" s="42"/>
      <c r="V66" s="42"/>
      <c r="W66" s="42"/>
      <c r="X66" s="42"/>
      <c r="Y66" s="42"/>
      <c r="Z66" s="42"/>
      <c r="AA66" s="42"/>
    </row>
    <row r="67" spans="1:27" ht="15">
      <c r="A67" s="47">
        <f t="shared" si="1"/>
        <v>1961</v>
      </c>
      <c r="B67" s="48">
        <f>DetailsWTIDSeries!CB98/100</f>
        <v>9.9299999999999999E-2</v>
      </c>
      <c r="C67" s="48">
        <f>DetailsWTIDSeries!CD98/100</f>
        <v>2.5499999999999998E-2</v>
      </c>
      <c r="D67" s="109">
        <f>DetailsWTIDSeries!CX98/100</f>
        <v>7.0999999999999994E-2</v>
      </c>
      <c r="E67" s="49">
        <f>DetailsWTIDSeries!CY98/100</f>
        <v>1.6500000000000001E-2</v>
      </c>
      <c r="F67" s="109"/>
      <c r="G67" s="49"/>
      <c r="H67" s="48">
        <f>DetailsWTIDSeries!CR98/100</f>
        <v>8.4700000000000011E-2</v>
      </c>
      <c r="I67" s="48">
        <f>DetailsWTIDSeries!CT98/100</f>
        <v>2.4700000000000003E-2</v>
      </c>
      <c r="J67" s="48"/>
      <c r="K67" s="48"/>
      <c r="L67" s="48"/>
      <c r="M67" s="48"/>
      <c r="N67" s="48">
        <f>N$87*(1+0.5*(O67-O$87)/O$87)</f>
        <v>7.520053475935827E-2</v>
      </c>
      <c r="O67" s="49">
        <f>DetailsWTIDSeries!BV98/100</f>
        <v>1.8799999999999997E-2</v>
      </c>
      <c r="P67" s="42"/>
      <c r="Q67" s="42"/>
      <c r="R67" s="42"/>
      <c r="S67" s="42"/>
      <c r="T67" s="42"/>
      <c r="U67" s="42"/>
      <c r="V67" s="42"/>
      <c r="W67" s="42"/>
      <c r="X67" s="42"/>
      <c r="Y67" s="42"/>
      <c r="Z67" s="42"/>
      <c r="AA67" s="42"/>
    </row>
    <row r="68" spans="1:27" ht="15">
      <c r="A68" s="47">
        <f t="shared" si="1"/>
        <v>1962</v>
      </c>
      <c r="B68" s="48">
        <f>DetailsWTIDSeries!CB99/100</f>
        <v>9.3699999999999992E-2</v>
      </c>
      <c r="C68" s="48">
        <f>DetailsWTIDSeries!CD99/100</f>
        <v>2.3300000000000001E-2</v>
      </c>
      <c r="D68" s="109">
        <f>DetailsWTIDSeries!CX99/100</f>
        <v>7.2300000000000003E-2</v>
      </c>
      <c r="E68" s="49">
        <f>DetailsWTIDSeries!CY99/100</f>
        <v>1.6399999999999998E-2</v>
      </c>
      <c r="F68" s="109">
        <f>DetailsWTIDSeries!DB99/100</f>
        <v>7.2499999999999995E-2</v>
      </c>
      <c r="G68" s="49">
        <f>DetailsWTIDSeries!DC99/100</f>
        <v>1.61E-2</v>
      </c>
      <c r="H68" s="48">
        <f>DetailsWTIDSeries!CR99/100</f>
        <v>8.5000000000000006E-2</v>
      </c>
      <c r="I68" s="48">
        <f>DetailsWTIDSeries!CT99/100</f>
        <v>2.3900000000000001E-2</v>
      </c>
      <c r="J68" s="48"/>
      <c r="K68" s="48"/>
      <c r="L68" s="48">
        <f>DetailsWTIDSeries!DU99/100</f>
        <v>0.10580000000000001</v>
      </c>
      <c r="M68" s="48"/>
      <c r="N68" s="48"/>
      <c r="O68" s="49"/>
      <c r="P68" s="42"/>
      <c r="Q68" s="42"/>
      <c r="R68" s="42"/>
      <c r="S68" s="42"/>
      <c r="T68" s="42"/>
      <c r="U68" s="42"/>
      <c r="V68" s="42"/>
      <c r="W68" s="42"/>
      <c r="X68" s="42"/>
      <c r="Y68" s="42"/>
      <c r="Z68" s="42"/>
      <c r="AA68" s="42"/>
    </row>
    <row r="69" spans="1:27" ht="15">
      <c r="A69" s="47">
        <f t="shared" si="1"/>
        <v>1963</v>
      </c>
      <c r="B69" s="48">
        <f>DetailsWTIDSeries!CB100/100</f>
        <v>9.1400000000000009E-2</v>
      </c>
      <c r="C69" s="48">
        <f>DetailsWTIDSeries!CD100/100</f>
        <v>2.2400000000000003E-2</v>
      </c>
      <c r="D69" s="109">
        <f>DetailsWTIDSeries!CX100/100</f>
        <v>7.3599999999999999E-2</v>
      </c>
      <c r="E69" s="49">
        <f>DetailsWTIDSeries!CY100/100</f>
        <v>1.6500000000000001E-2</v>
      </c>
      <c r="F69" s="109">
        <f>DetailsWTIDSeries!DB100/100</f>
        <v>7.2900000000000006E-2</v>
      </c>
      <c r="G69" s="49"/>
      <c r="H69" s="48">
        <f>DetailsWTIDSeries!CR100/100</f>
        <v>8.1000000000000003E-2</v>
      </c>
      <c r="I69" s="48">
        <f>DetailsWTIDSeries!CT100/100</f>
        <v>2.2400000000000003E-2</v>
      </c>
      <c r="J69" s="48"/>
      <c r="K69" s="48"/>
      <c r="L69" s="48"/>
      <c r="M69" s="48"/>
      <c r="N69" s="48"/>
      <c r="O69" s="49"/>
      <c r="P69" s="42"/>
      <c r="Q69" s="42"/>
      <c r="R69" s="42"/>
      <c r="S69" s="42"/>
      <c r="T69" s="42"/>
      <c r="U69" s="42"/>
      <c r="V69" s="42"/>
      <c r="W69" s="42"/>
      <c r="X69" s="42"/>
      <c r="Y69" s="42"/>
      <c r="Z69" s="42"/>
      <c r="AA69" s="42"/>
    </row>
    <row r="70" spans="1:27" ht="15">
      <c r="A70" s="47">
        <f t="shared" si="1"/>
        <v>1964</v>
      </c>
      <c r="B70" s="48">
        <f>DetailsWTIDSeries!CB101/100</f>
        <v>9.3800000000000008E-2</v>
      </c>
      <c r="C70" s="48">
        <f>DetailsWTIDSeries!CD101/100</f>
        <v>2.3300000000000001E-2</v>
      </c>
      <c r="D70" s="109">
        <f>DetailsWTIDSeries!CX101/100</f>
        <v>6.8400000000000002E-2</v>
      </c>
      <c r="E70" s="49">
        <f>DetailsWTIDSeries!CY101/100</f>
        <v>1.52E-2</v>
      </c>
      <c r="F70" s="109">
        <f>DetailsWTIDSeries!DB101/100</f>
        <v>7.4200000000000002E-2</v>
      </c>
      <c r="G70" s="49">
        <f>DetailsWTIDSeries!DC101/100</f>
        <v>1.8000000000000002E-2</v>
      </c>
      <c r="H70" s="48">
        <f>DetailsWTIDSeries!CR101/100</f>
        <v>7.9100000000000004E-2</v>
      </c>
      <c r="I70" s="48">
        <f>DetailsWTIDSeries!CT101/100</f>
        <v>2.2099999999999998E-2</v>
      </c>
      <c r="J70" s="48"/>
      <c r="K70" s="48"/>
      <c r="L70" s="48">
        <f>DetailsWTIDSeries!DU101/100</f>
        <v>0.1007</v>
      </c>
      <c r="M70" s="48"/>
      <c r="N70" s="48"/>
      <c r="O70" s="49"/>
      <c r="P70" s="42"/>
      <c r="Q70" s="42"/>
      <c r="R70" s="42"/>
      <c r="S70" s="42"/>
      <c r="T70" s="42"/>
      <c r="U70" s="42"/>
      <c r="V70" s="42"/>
      <c r="W70" s="42"/>
      <c r="X70" s="42"/>
      <c r="Y70" s="42"/>
      <c r="Z70" s="42"/>
      <c r="AA70" s="42"/>
    </row>
    <row r="71" spans="1:27" ht="15">
      <c r="A71" s="47">
        <f t="shared" ref="A71:A102" si="3">A70+1</f>
        <v>1965</v>
      </c>
      <c r="B71" s="48">
        <f>DetailsWTIDSeries!CB102/100</f>
        <v>9.1999999999999998E-2</v>
      </c>
      <c r="C71" s="48">
        <f>DetailsWTIDSeries!CD102/100</f>
        <v>2.2799999999999997E-2</v>
      </c>
      <c r="D71" s="109">
        <f>DetailsWTIDSeries!CX102/100</f>
        <v>6.6900000000000001E-2</v>
      </c>
      <c r="E71" s="49">
        <f>DetailsWTIDSeries!CY102/100</f>
        <v>1.46E-2</v>
      </c>
      <c r="F71" s="109">
        <f>DetailsWTIDSeries!DB102/100</f>
        <v>6.7199999999999996E-2</v>
      </c>
      <c r="G71" s="49">
        <f>DetailsWTIDSeries!DC102/100</f>
        <v>1.43E-2</v>
      </c>
      <c r="H71" s="48">
        <f>DetailsWTIDSeries!CR102/100</f>
        <v>7.7899999999999997E-2</v>
      </c>
      <c r="I71" s="48">
        <f>DetailsWTIDSeries!CT102/100</f>
        <v>2.1000000000000001E-2</v>
      </c>
      <c r="J71" s="48"/>
      <c r="K71" s="48"/>
      <c r="L71" s="48"/>
      <c r="M71" s="48"/>
      <c r="N71" s="48"/>
      <c r="O71" s="49"/>
      <c r="P71" s="42"/>
      <c r="Q71" s="42"/>
      <c r="R71" s="42"/>
      <c r="S71" s="42"/>
      <c r="T71" s="42"/>
      <c r="U71" s="42"/>
      <c r="V71" s="42"/>
      <c r="W71" s="42"/>
      <c r="X71" s="42"/>
      <c r="Y71" s="42"/>
      <c r="Z71" s="42"/>
      <c r="AA71" s="42"/>
    </row>
    <row r="72" spans="1:27" ht="15">
      <c r="A72" s="47">
        <f t="shared" si="3"/>
        <v>1966</v>
      </c>
      <c r="B72" s="48">
        <f>DetailsWTIDSeries!CB103/100</f>
        <v>8.9099999999999999E-2</v>
      </c>
      <c r="C72" s="48">
        <f>DetailsWTIDSeries!CD103/100</f>
        <v>2.1600000000000001E-2</v>
      </c>
      <c r="D72" s="109">
        <f>DetailsWTIDSeries!CX103/100</f>
        <v>6.4699999999999994E-2</v>
      </c>
      <c r="E72" s="49">
        <f>DetailsWTIDSeries!CY103/100</f>
        <v>1.41E-2</v>
      </c>
      <c r="F72" s="109">
        <f>DetailsWTIDSeries!DB103/100</f>
        <v>6.5599999999999992E-2</v>
      </c>
      <c r="G72" s="49">
        <f>DetailsWTIDSeries!DC103/100</f>
        <v>1.38E-2</v>
      </c>
      <c r="H72" s="48">
        <f>DetailsWTIDSeries!CR103/100</f>
        <v>7.8100000000000003E-2</v>
      </c>
      <c r="I72" s="48">
        <f>DetailsWTIDSeries!CT103/100</f>
        <v>2.0199999999999999E-2</v>
      </c>
      <c r="J72" s="48"/>
      <c r="K72" s="48"/>
      <c r="L72" s="48">
        <f>DetailsWTIDSeries!DU103/100</f>
        <v>9.4600000000000004E-2</v>
      </c>
      <c r="M72" s="48"/>
      <c r="N72" s="48"/>
      <c r="O72" s="49"/>
      <c r="P72" s="42"/>
      <c r="Q72" s="42"/>
      <c r="R72" s="42"/>
      <c r="S72" s="42"/>
      <c r="T72" s="42"/>
      <c r="U72" s="42"/>
      <c r="V72" s="42"/>
      <c r="W72" s="42"/>
      <c r="X72" s="42"/>
      <c r="Y72" s="42"/>
      <c r="Z72" s="42"/>
      <c r="AA72" s="42"/>
    </row>
    <row r="73" spans="1:27" ht="15">
      <c r="A73" s="47">
        <f t="shared" si="3"/>
        <v>1967</v>
      </c>
      <c r="B73" s="48">
        <f>DetailsWTIDSeries!CB104/100</f>
        <v>0.09</v>
      </c>
      <c r="C73" s="48">
        <f>DetailsWTIDSeries!CD104/100</f>
        <v>2.1499999999999998E-2</v>
      </c>
      <c r="D73" s="109">
        <f>DetailsWTIDSeries!CX104/100</f>
        <v>6.5799999999999997E-2</v>
      </c>
      <c r="E73" s="49">
        <f>DetailsWTIDSeries!CY104/100</f>
        <v>1.5100000000000001E-2</v>
      </c>
      <c r="F73" s="109">
        <f>DetailsWTIDSeries!DB104/100</f>
        <v>6.59E-2</v>
      </c>
      <c r="G73" s="49">
        <f>DetailsWTIDSeries!DC104/100</f>
        <v>1.41E-2</v>
      </c>
      <c r="H73" s="48">
        <f>DetailsWTIDSeries!CR104/100</f>
        <v>7.8E-2</v>
      </c>
      <c r="I73" s="48"/>
      <c r="J73" s="48"/>
      <c r="K73" s="48"/>
      <c r="L73" s="48">
        <f>DetailsWTIDSeries!DU104/100</f>
        <v>9.2600000000000002E-2</v>
      </c>
      <c r="M73" s="48"/>
      <c r="N73" s="48"/>
      <c r="O73" s="49"/>
      <c r="P73" s="42"/>
      <c r="Q73" s="42"/>
      <c r="R73" s="42"/>
      <c r="S73" s="42"/>
      <c r="T73" s="42"/>
      <c r="U73" s="42"/>
      <c r="V73" s="42"/>
      <c r="W73" s="42"/>
      <c r="X73" s="42"/>
      <c r="Y73" s="42"/>
      <c r="Z73" s="42"/>
      <c r="AA73" s="42"/>
    </row>
    <row r="74" spans="1:27" ht="15">
      <c r="A74" s="47">
        <f t="shared" si="3"/>
        <v>1968</v>
      </c>
      <c r="B74" s="48">
        <f>DetailsWTIDSeries!CB105/100</f>
        <v>9.0399999999999994E-2</v>
      </c>
      <c r="C74" s="48">
        <f>DetailsWTIDSeries!CD105/100</f>
        <v>2.1700000000000001E-2</v>
      </c>
      <c r="D74" s="109">
        <f>DetailsWTIDSeries!CX105/100</f>
        <v>6.3799999999999996E-2</v>
      </c>
      <c r="E74" s="49">
        <f>DetailsWTIDSeries!CY105/100</f>
        <v>1.3999999999999999E-2</v>
      </c>
      <c r="F74" s="109">
        <f>DetailsWTIDSeries!DB105/100</f>
        <v>6.7199999999999996E-2</v>
      </c>
      <c r="G74" s="49">
        <f>DetailsWTIDSeries!DC105/100</f>
        <v>1.44E-2</v>
      </c>
      <c r="H74" s="48">
        <f>DetailsWTIDSeries!CR105/100</f>
        <v>8.1600000000000006E-2</v>
      </c>
      <c r="I74" s="48"/>
      <c r="J74" s="48"/>
      <c r="K74" s="48"/>
      <c r="L74" s="48"/>
      <c r="M74" s="48"/>
      <c r="N74" s="48"/>
      <c r="O74" s="49"/>
      <c r="P74" s="42"/>
      <c r="Q74" s="42"/>
      <c r="R74" s="42"/>
      <c r="S74" s="42"/>
      <c r="T74" s="42"/>
      <c r="U74" s="42"/>
      <c r="V74" s="42"/>
      <c r="W74" s="42"/>
      <c r="X74" s="42"/>
      <c r="Y74" s="42"/>
      <c r="Z74" s="42"/>
      <c r="AA74" s="42"/>
    </row>
    <row r="75" spans="1:27" ht="15">
      <c r="A75" s="47">
        <f t="shared" si="3"/>
        <v>1969</v>
      </c>
      <c r="B75" s="48">
        <f>DetailsWTIDSeries!CB106/100</f>
        <v>9.01E-2</v>
      </c>
      <c r="C75" s="48">
        <f>DetailsWTIDSeries!CD106/100</f>
        <v>2.1299999999999999E-2</v>
      </c>
      <c r="D75" s="109">
        <f>DetailsWTIDSeries!CX106/100</f>
        <v>6.25E-2</v>
      </c>
      <c r="E75" s="49">
        <f>DetailsWTIDSeries!CY106/100</f>
        <v>1.4199999999999999E-2</v>
      </c>
      <c r="F75" s="109">
        <f>DetailsWTIDSeries!DB106/100</f>
        <v>6.7000000000000004E-2</v>
      </c>
      <c r="G75" s="49">
        <f>DetailsWTIDSeries!DC106/100</f>
        <v>1.4499999999999999E-2</v>
      </c>
      <c r="H75" s="48"/>
      <c r="I75" s="48"/>
      <c r="J75" s="48"/>
      <c r="K75" s="48"/>
      <c r="L75" s="48"/>
      <c r="M75" s="48"/>
      <c r="N75" s="48"/>
      <c r="O75" s="49"/>
      <c r="P75" s="42"/>
      <c r="Q75" s="42"/>
      <c r="R75" s="42"/>
      <c r="S75" s="42"/>
      <c r="T75" s="42"/>
      <c r="U75" s="42"/>
      <c r="V75" s="42"/>
      <c r="W75" s="42"/>
      <c r="X75" s="42"/>
      <c r="Y75" s="42"/>
      <c r="Z75" s="42"/>
      <c r="AA75" s="42"/>
    </row>
    <row r="76" spans="1:27" ht="15">
      <c r="A76" s="47">
        <f t="shared" si="3"/>
        <v>1970</v>
      </c>
      <c r="B76" s="48">
        <f>DetailsWTIDSeries!CB107/100</f>
        <v>8.9700000000000002E-2</v>
      </c>
      <c r="C76" s="48">
        <f>DetailsWTIDSeries!CD107/100</f>
        <v>2.07E-2</v>
      </c>
      <c r="D76" s="109">
        <f>DetailsWTIDSeries!CX107/100</f>
        <v>5.9200000000000003E-2</v>
      </c>
      <c r="E76" s="49">
        <f>DetailsWTIDSeries!CY107/100</f>
        <v>1.26E-2</v>
      </c>
      <c r="F76" s="109">
        <f>DetailsWTIDSeries!DB107/100</f>
        <v>6.6400000000000001E-2</v>
      </c>
      <c r="G76" s="49">
        <f>DetailsWTIDSeries!DC107/100</f>
        <v>1.4800000000000001E-2</v>
      </c>
      <c r="H76" s="48">
        <f>DetailsWTIDSeries!CS107/100-0.01</f>
        <v>8.1799999999999998E-2</v>
      </c>
      <c r="I76" s="48"/>
      <c r="J76" s="48"/>
      <c r="K76" s="48"/>
      <c r="L76" s="48">
        <f>DetailsWTIDSeries!DU107/100</f>
        <v>8.6400000000000005E-2</v>
      </c>
      <c r="M76" s="48">
        <f>DetailsWTIDSeries!DV107/100</f>
        <v>2.12E-2</v>
      </c>
      <c r="N76" s="48"/>
      <c r="O76" s="49"/>
      <c r="P76" s="42"/>
      <c r="Q76" s="42"/>
      <c r="R76" s="42"/>
      <c r="S76" s="42"/>
      <c r="T76" s="42"/>
      <c r="U76" s="42"/>
      <c r="V76" s="42"/>
      <c r="W76" s="42"/>
      <c r="X76" s="42"/>
      <c r="Y76" s="42"/>
      <c r="Z76" s="42"/>
      <c r="AA76" s="42"/>
    </row>
    <row r="77" spans="1:27" ht="15">
      <c r="A77" s="47">
        <f t="shared" si="3"/>
        <v>1971</v>
      </c>
      <c r="B77" s="48">
        <f>DetailsWTIDSeries!CB108/100</f>
        <v>8.8699999999999987E-2</v>
      </c>
      <c r="C77" s="48">
        <f>DetailsWTIDSeries!CD108/100</f>
        <v>0.02</v>
      </c>
      <c r="D77" s="109">
        <f>DetailsWTIDSeries!CX108/100</f>
        <v>5.9200000000000003E-2</v>
      </c>
      <c r="E77" s="49">
        <f>DetailsWTIDSeries!CY108/100</f>
        <v>1.2500000000000001E-2</v>
      </c>
      <c r="F77" s="109">
        <f>DetailsWTIDSeries!DB108/100</f>
        <v>6.4299999999999996E-2</v>
      </c>
      <c r="G77" s="49">
        <f>DetailsWTIDSeries!DC108/100</f>
        <v>1.3100000000000001E-2</v>
      </c>
      <c r="H77" s="48">
        <f>DetailsWTIDSeries!CS108/100</f>
        <v>8.2400000000000001E-2</v>
      </c>
      <c r="I77" s="48">
        <f>DetailsWTIDSeries!CU108/100</f>
        <v>2.1899999999999999E-2</v>
      </c>
      <c r="J77" s="48"/>
      <c r="K77" s="48"/>
      <c r="L77" s="48"/>
      <c r="M77" s="48"/>
      <c r="N77" s="48">
        <f>N$87*(1+0.5*(O77-O$87)/O$87)</f>
        <v>7.479946524064171E-2</v>
      </c>
      <c r="O77" s="49">
        <f>DetailsWTIDSeries!BV108/100</f>
        <v>1.8600000000000002E-2</v>
      </c>
      <c r="P77" s="42"/>
      <c r="Q77" s="42"/>
      <c r="R77" s="42"/>
      <c r="S77" s="42"/>
      <c r="T77" s="42"/>
      <c r="U77" s="42"/>
      <c r="V77" s="42"/>
      <c r="W77" s="42"/>
      <c r="X77" s="42"/>
      <c r="Y77" s="42"/>
      <c r="Z77" s="42"/>
      <c r="AA77" s="42"/>
    </row>
    <row r="78" spans="1:27" ht="15">
      <c r="A78" s="47">
        <f t="shared" si="3"/>
        <v>1972</v>
      </c>
      <c r="B78" s="48">
        <f>DetailsWTIDSeries!CB109/100</f>
        <v>8.7499999999999994E-2</v>
      </c>
      <c r="C78" s="48">
        <f>DetailsWTIDSeries!CD109/100</f>
        <v>2.0199999999999999E-2</v>
      </c>
      <c r="D78" s="109">
        <f>DetailsWTIDSeries!CX109/100</f>
        <v>6.0599999999999994E-2</v>
      </c>
      <c r="E78" s="49">
        <f>DetailsWTIDSeries!CY109/100</f>
        <v>1.29E-2</v>
      </c>
      <c r="F78" s="109">
        <f>DetailsWTIDSeries!DB109/100</f>
        <v>7.0800000000000002E-2</v>
      </c>
      <c r="G78" s="49">
        <f>DetailsWTIDSeries!DC109/100</f>
        <v>1.52E-2</v>
      </c>
      <c r="H78" s="48">
        <f>DetailsWTIDSeries!CS109/100</f>
        <v>8.2400000000000001E-2</v>
      </c>
      <c r="I78" s="48">
        <f>DetailsWTIDSeries!CU109/100</f>
        <v>2.2599999999999999E-2</v>
      </c>
      <c r="J78" s="48"/>
      <c r="K78" s="48"/>
      <c r="L78" s="48"/>
      <c r="M78" s="48"/>
      <c r="N78" s="48"/>
      <c r="O78" s="49"/>
      <c r="P78" s="42"/>
      <c r="Q78" s="42"/>
      <c r="R78" s="42"/>
      <c r="S78" s="42"/>
      <c r="T78" s="42"/>
      <c r="U78" s="42"/>
      <c r="V78" s="42"/>
      <c r="W78" s="42"/>
      <c r="X78" s="42"/>
      <c r="Y78" s="42"/>
      <c r="Z78" s="42"/>
      <c r="AA78" s="42"/>
    </row>
    <row r="79" spans="1:27" ht="15">
      <c r="A79" s="47">
        <f t="shared" si="3"/>
        <v>1973</v>
      </c>
      <c r="B79" s="48">
        <f>DetailsWTIDSeries!CB110/100</f>
        <v>8.8000000000000009E-2</v>
      </c>
      <c r="C79" s="48">
        <f>DetailsWTIDSeries!CD110/100</f>
        <v>2.06E-2</v>
      </c>
      <c r="D79" s="109">
        <f>DetailsWTIDSeries!CX110/100</f>
        <v>5.67E-2</v>
      </c>
      <c r="E79" s="49">
        <f>DetailsWTIDSeries!CY110/100</f>
        <v>1.1699999999999999E-2</v>
      </c>
      <c r="F79" s="109">
        <f>DetailsWTIDSeries!DB110/100</f>
        <v>7.4700000000000003E-2</v>
      </c>
      <c r="G79" s="49">
        <f>DetailsWTIDSeries!DC110/100</f>
        <v>1.6899999999999998E-2</v>
      </c>
      <c r="H79" s="48"/>
      <c r="I79" s="48"/>
      <c r="J79" s="48"/>
      <c r="K79" s="48"/>
      <c r="L79" s="48">
        <f>DetailsWTIDSeries!DU110/100</f>
        <v>6.9000000000000006E-2</v>
      </c>
      <c r="M79" s="48">
        <f>DetailsWTIDSeries!DV110/100</f>
        <v>1.5900000000000001E-2</v>
      </c>
      <c r="N79" s="48"/>
      <c r="O79" s="49"/>
      <c r="P79" s="42"/>
      <c r="Q79" s="42"/>
      <c r="R79" s="42"/>
      <c r="S79" s="42"/>
      <c r="T79" s="42"/>
      <c r="U79" s="42"/>
      <c r="V79" s="42"/>
      <c r="W79" s="42"/>
      <c r="X79" s="42"/>
      <c r="Y79" s="42"/>
      <c r="Z79" s="42"/>
      <c r="AA79" s="42"/>
    </row>
    <row r="80" spans="1:27" ht="15">
      <c r="A80" s="47">
        <f t="shared" si="3"/>
        <v>1974</v>
      </c>
      <c r="B80" s="48">
        <f>DetailsWTIDSeries!CB111/100</f>
        <v>8.8100000000000012E-2</v>
      </c>
      <c r="C80" s="48">
        <f>DetailsWTIDSeries!CD111/100</f>
        <v>2.0899999999999998E-2</v>
      </c>
      <c r="D80" s="109">
        <f>DetailsWTIDSeries!CX111/100</f>
        <v>5.2199999999999996E-2</v>
      </c>
      <c r="E80" s="49">
        <f>DetailsWTIDSeries!CY111/100</f>
        <v>1.06E-2</v>
      </c>
      <c r="F80" s="109">
        <f>DetailsWTIDSeries!DB111/100</f>
        <v>7.5499999999999998E-2</v>
      </c>
      <c r="G80" s="49">
        <f>DetailsWTIDSeries!DC111/100</f>
        <v>1.6799999999999999E-2</v>
      </c>
      <c r="H80" s="48">
        <f>DetailsWTIDSeries!CS111/100</f>
        <v>7.3099999999999998E-2</v>
      </c>
      <c r="I80" s="48">
        <f>DetailsWTIDSeries!CU111/100</f>
        <v>1.8500000000000003E-2</v>
      </c>
      <c r="J80" s="48">
        <f>DetailsWTIDSeries!BQ111/100</f>
        <v>7.46E-2</v>
      </c>
      <c r="K80" s="48">
        <f>DetailsWTIDSeries!BR111/100</f>
        <v>1.8100000000000002E-2</v>
      </c>
      <c r="L80" s="48"/>
      <c r="M80" s="48"/>
      <c r="N80" s="48"/>
      <c r="O80" s="49"/>
      <c r="P80" s="42"/>
      <c r="Q80" s="42"/>
      <c r="R80" s="42"/>
      <c r="S80" s="42"/>
      <c r="T80" s="42"/>
      <c r="U80" s="42"/>
      <c r="V80" s="42"/>
      <c r="W80" s="42"/>
      <c r="X80" s="42"/>
      <c r="Y80" s="42"/>
      <c r="Z80" s="42"/>
      <c r="AA80" s="42"/>
    </row>
    <row r="81" spans="1:27" ht="15">
      <c r="A81" s="47">
        <f t="shared" si="3"/>
        <v>1975</v>
      </c>
      <c r="B81" s="48">
        <f>DetailsWTIDSeries!CB112/100</f>
        <v>8.7400000000000005E-2</v>
      </c>
      <c r="C81" s="48">
        <f>DetailsWTIDSeries!CD112/100</f>
        <v>2.1099999999999997E-2</v>
      </c>
      <c r="D81" s="109">
        <f>DetailsWTIDSeries!CX112/100</f>
        <v>5.1299999999999998E-2</v>
      </c>
      <c r="E81" s="49">
        <f>DetailsWTIDSeries!CY112/100</f>
        <v>1.1000000000000001E-2</v>
      </c>
      <c r="F81" s="109">
        <f>DetailsWTIDSeries!DB112/100</f>
        <v>6.5599999999999992E-2</v>
      </c>
      <c r="G81" s="49">
        <f>DetailsWTIDSeries!DC112/100</f>
        <v>1.4499999999999999E-2</v>
      </c>
      <c r="H81" s="48">
        <f>DetailsWTIDSeries!CS112/100</f>
        <v>6.8000000000000005E-2</v>
      </c>
      <c r="I81" s="48">
        <f>DetailsWTIDSeries!CU112/100</f>
        <v>1.6899999999999998E-2</v>
      </c>
      <c r="J81" s="48">
        <f>DetailsWTIDSeries!BQ112/100</f>
        <v>7.2400000000000006E-2</v>
      </c>
      <c r="K81" s="48">
        <f>DetailsWTIDSeries!BR112/100</f>
        <v>1.6399999999999998E-2</v>
      </c>
      <c r="L81" s="48">
        <f>DetailsWTIDSeries!DU112/100</f>
        <v>6.1200000000000004E-2</v>
      </c>
      <c r="M81" s="48">
        <f>DetailsWTIDSeries!DV112/100</f>
        <v>1.38E-2</v>
      </c>
      <c r="N81" s="48"/>
      <c r="O81" s="49"/>
      <c r="P81" s="42"/>
      <c r="Q81" s="42"/>
      <c r="R81" s="42"/>
      <c r="S81" s="42"/>
      <c r="T81" s="42"/>
      <c r="U81" s="42"/>
      <c r="V81" s="42"/>
      <c r="W81" s="42"/>
      <c r="X81" s="42"/>
      <c r="Y81" s="42"/>
      <c r="Z81" s="42"/>
      <c r="AA81" s="42"/>
    </row>
    <row r="82" spans="1:27" ht="15">
      <c r="A82" s="47">
        <f t="shared" si="3"/>
        <v>1976</v>
      </c>
      <c r="B82" s="48">
        <f>DetailsWTIDSeries!CB113/100</f>
        <v>8.0799999999999997E-2</v>
      </c>
      <c r="C82" s="48">
        <f>DetailsWTIDSeries!CD113/100</f>
        <v>1.8799999999999997E-2</v>
      </c>
      <c r="D82" s="109">
        <f>DetailsWTIDSeries!CX113/100</f>
        <v>4.99E-2</v>
      </c>
      <c r="E82" s="49">
        <f>DetailsWTIDSeries!CY113/100</f>
        <v>1.0500000000000001E-2</v>
      </c>
      <c r="F82" s="109">
        <f>DetailsWTIDSeries!DB113/100</f>
        <v>7.4800000000000005E-2</v>
      </c>
      <c r="G82" s="49">
        <f>DetailsWTIDSeries!DC113/100</f>
        <v>1.55E-2</v>
      </c>
      <c r="H82" s="48">
        <f>DetailsWTIDSeries!CS113/100</f>
        <v>6.6199999999999995E-2</v>
      </c>
      <c r="I82" s="48"/>
      <c r="J82" s="48">
        <f>DetailsWTIDSeries!BQ113/100</f>
        <v>7.0999999999999994E-2</v>
      </c>
      <c r="K82" s="48">
        <f>DetailsWTIDSeries!BR113/100</f>
        <v>1.7000000000000001E-2</v>
      </c>
      <c r="L82" s="48"/>
      <c r="M82" s="48"/>
      <c r="N82" s="48"/>
      <c r="O82" s="49"/>
      <c r="P82" s="42"/>
      <c r="Q82" s="42"/>
      <c r="R82" s="42"/>
      <c r="S82" s="42"/>
      <c r="T82" s="42"/>
      <c r="U82" s="42"/>
      <c r="V82" s="42"/>
      <c r="W82" s="42"/>
      <c r="X82" s="42"/>
      <c r="Y82" s="42"/>
      <c r="Z82" s="42"/>
      <c r="AA82" s="42"/>
    </row>
    <row r="83" spans="1:27" ht="15">
      <c r="A83" s="47">
        <f t="shared" si="3"/>
        <v>1977</v>
      </c>
      <c r="B83" s="48">
        <f>DetailsWTIDSeries!CB114/100</f>
        <v>7.7399999999999997E-2</v>
      </c>
      <c r="C83" s="48">
        <f>DetailsWTIDSeries!CD114/100</f>
        <v>1.78E-2</v>
      </c>
      <c r="D83" s="109">
        <f>DetailsWTIDSeries!CX114/100</f>
        <v>4.9200000000000001E-2</v>
      </c>
      <c r="E83" s="49">
        <f>DetailsWTIDSeries!CY114/100</f>
        <v>1.06E-2</v>
      </c>
      <c r="F83" s="109">
        <f>DetailsWTIDSeries!DB114/100</f>
        <v>6.13E-2</v>
      </c>
      <c r="G83" s="49">
        <f>DetailsWTIDSeries!DC114/100</f>
        <v>1.3100000000000001E-2</v>
      </c>
      <c r="H83" s="48">
        <f>DetailsWTIDSeries!CS114/100</f>
        <v>6.13E-2</v>
      </c>
      <c r="I83" s="48">
        <f>DetailsWTIDSeries!CU114/100</f>
        <v>1.49E-2</v>
      </c>
      <c r="J83" s="48">
        <f>DetailsWTIDSeries!BQ114/100</f>
        <v>6.8000000000000005E-2</v>
      </c>
      <c r="K83" s="48">
        <f>DetailsWTIDSeries!BR114/100</f>
        <v>1.66E-2</v>
      </c>
      <c r="L83" s="48">
        <f>DetailsWTIDSeries!DU114/100</f>
        <v>6.0100000000000001E-2</v>
      </c>
      <c r="M83" s="48">
        <f>DetailsWTIDSeries!DV114/100</f>
        <v>1.26E-2</v>
      </c>
      <c r="N83" s="48"/>
      <c r="O83" s="49"/>
      <c r="P83" s="42"/>
      <c r="Q83" s="42"/>
      <c r="R83" s="42"/>
      <c r="S83" s="42"/>
      <c r="T83" s="42"/>
      <c r="U83" s="42"/>
      <c r="V83" s="42"/>
      <c r="W83" s="42"/>
      <c r="X83" s="42"/>
      <c r="Y83" s="42"/>
      <c r="Z83" s="42"/>
      <c r="AA83" s="42"/>
    </row>
    <row r="84" spans="1:27" ht="15">
      <c r="A84" s="47">
        <f t="shared" si="3"/>
        <v>1978</v>
      </c>
      <c r="B84" s="48">
        <f>DetailsWTIDSeries!CB115/100</f>
        <v>7.5999999999999998E-2</v>
      </c>
      <c r="C84" s="48">
        <f>DetailsWTIDSeries!CD115/100</f>
        <v>1.77E-2</v>
      </c>
      <c r="D84" s="109">
        <f>DetailsWTIDSeries!CX115/100</f>
        <v>4.87E-2</v>
      </c>
      <c r="E84" s="49">
        <f>DetailsWTIDSeries!CY115/100</f>
        <v>1.03E-2</v>
      </c>
      <c r="F84" s="109">
        <f>DetailsWTIDSeries!DB115/100</f>
        <v>6.1200000000000004E-2</v>
      </c>
      <c r="G84" s="49">
        <f>DetailsWTIDSeries!DC115/100</f>
        <v>1.29E-2</v>
      </c>
      <c r="H84" s="48">
        <f>DetailsWTIDSeries!CS115/100</f>
        <v>5.7699999999999994E-2</v>
      </c>
      <c r="I84" s="48">
        <f>DetailsWTIDSeries!CU115/100</f>
        <v>1.41E-2</v>
      </c>
      <c r="J84" s="48">
        <f>DetailsWTIDSeries!BQ115/100</f>
        <v>6.7099999999999993E-2</v>
      </c>
      <c r="K84" s="48">
        <f>DetailsWTIDSeries!BR115/100</f>
        <v>1.6299999999999999E-2</v>
      </c>
      <c r="L84" s="48"/>
      <c r="M84" s="48"/>
      <c r="N84" s="48"/>
      <c r="O84" s="49"/>
      <c r="P84" s="42"/>
      <c r="Q84" s="42"/>
      <c r="R84" s="42"/>
      <c r="S84" s="42"/>
      <c r="T84" s="42"/>
      <c r="U84" s="42"/>
      <c r="V84" s="42"/>
      <c r="W84" s="42"/>
      <c r="X84" s="42"/>
      <c r="Y84" s="42"/>
      <c r="Z84" s="42"/>
      <c r="AA84" s="42"/>
    </row>
    <row r="85" spans="1:27" ht="15">
      <c r="A85" s="47">
        <f t="shared" si="3"/>
        <v>1979</v>
      </c>
      <c r="B85" s="48">
        <f>DetailsWTIDSeries!CB116/100</f>
        <v>7.7199999999999991E-2</v>
      </c>
      <c r="C85" s="48">
        <f>DetailsWTIDSeries!CD116/100</f>
        <v>1.8600000000000002E-2</v>
      </c>
      <c r="D85" s="109">
        <f>DetailsWTIDSeries!CX116/100</f>
        <v>4.8300000000000003E-2</v>
      </c>
      <c r="E85" s="49">
        <f>DetailsWTIDSeries!CY116/100</f>
        <v>1.0200000000000001E-2</v>
      </c>
      <c r="F85" s="109">
        <f>DetailsWTIDSeries!DB116/100</f>
        <v>5.7699999999999994E-2</v>
      </c>
      <c r="G85" s="49">
        <f>DetailsWTIDSeries!DC116/100</f>
        <v>1.21E-2</v>
      </c>
      <c r="H85" s="48">
        <f>DetailsWTIDSeries!CS116/100</f>
        <v>5.62E-2</v>
      </c>
      <c r="I85" s="48">
        <f>DetailsWTIDSeries!CU116/100</f>
        <v>1.3999999999999999E-2</v>
      </c>
      <c r="J85" s="48">
        <f>DetailsWTIDSeries!BQ116/100</f>
        <v>6.83E-2</v>
      </c>
      <c r="K85" s="48">
        <f>DetailsWTIDSeries!BR116/100</f>
        <v>1.67E-2</v>
      </c>
      <c r="L85" s="48"/>
      <c r="M85" s="48"/>
      <c r="N85" s="48"/>
      <c r="O85" s="49"/>
      <c r="P85" s="42"/>
      <c r="Q85" s="42"/>
      <c r="R85" s="42"/>
      <c r="S85" s="42"/>
      <c r="T85" s="42"/>
      <c r="U85" s="42"/>
      <c r="V85" s="42"/>
      <c r="W85" s="42"/>
      <c r="X85" s="42"/>
      <c r="Y85" s="42"/>
      <c r="Z85" s="42"/>
      <c r="AA85" s="42"/>
    </row>
    <row r="86" spans="1:27" ht="15">
      <c r="A86" s="47">
        <f t="shared" si="3"/>
        <v>1980</v>
      </c>
      <c r="B86" s="48">
        <f>DetailsWTIDSeries!CB117/100</f>
        <v>8.0600000000000005E-2</v>
      </c>
      <c r="C86" s="48">
        <f>DetailsWTIDSeries!CD117/100</f>
        <v>1.9699999999999999E-2</v>
      </c>
      <c r="D86" s="109">
        <f>DetailsWTIDSeries!CX117/100</f>
        <v>4.7899999999999998E-2</v>
      </c>
      <c r="E86" s="49">
        <f>DetailsWTIDSeries!CY117/100</f>
        <v>1.0200000000000001E-2</v>
      </c>
      <c r="F86" s="109">
        <f>DetailsWTIDSeries!DB117/100</f>
        <v>5.6500000000000002E-2</v>
      </c>
      <c r="G86" s="49">
        <f>DetailsWTIDSeries!DC117/100</f>
        <v>1.18E-2</v>
      </c>
      <c r="H86" s="48">
        <f>DetailsWTIDSeries!CS117/100</f>
        <v>5.4699999999999999E-2</v>
      </c>
      <c r="I86" s="48">
        <f>DetailsWTIDSeries!CU117/100</f>
        <v>1.3999999999999999E-2</v>
      </c>
      <c r="J86" s="48">
        <f>DetailsWTIDSeries!BQ117/100</f>
        <v>6.9000000000000006E-2</v>
      </c>
      <c r="K86" s="48">
        <f>DetailsWTIDSeries!BR117/100</f>
        <v>1.72E-2</v>
      </c>
      <c r="L86" s="48"/>
      <c r="M86" s="48"/>
      <c r="N86" s="48"/>
      <c r="O86" s="49"/>
      <c r="P86" s="42"/>
      <c r="Q86" s="42"/>
      <c r="R86" s="42"/>
      <c r="S86" s="42"/>
      <c r="T86" s="42"/>
      <c r="U86" s="42"/>
      <c r="V86" s="42"/>
      <c r="W86" s="42"/>
      <c r="X86" s="42"/>
      <c r="Y86" s="42"/>
      <c r="Z86" s="42"/>
      <c r="AA86" s="42"/>
    </row>
    <row r="87" spans="1:27" ht="15">
      <c r="A87" s="47">
        <f t="shared" si="3"/>
        <v>1981</v>
      </c>
      <c r="B87" s="48">
        <f>DetailsWTIDSeries!CB118/100</f>
        <v>7.8E-2</v>
      </c>
      <c r="C87" s="48">
        <f>DetailsWTIDSeries!CD118/100</f>
        <v>1.8799999999999997E-2</v>
      </c>
      <c r="D87" s="109">
        <f>DetailsWTIDSeries!CX118/100</f>
        <v>4.6100000000000002E-2</v>
      </c>
      <c r="E87" s="49">
        <f>DetailsWTIDSeries!CY118/100</f>
        <v>9.5999999999999992E-3</v>
      </c>
      <c r="F87" s="109">
        <f>DetailsWTIDSeries!DB118/100</f>
        <v>5.5E-2</v>
      </c>
      <c r="G87" s="49">
        <f>DetailsWTIDSeries!DC118/100</f>
        <v>1.1399999999999999E-2</v>
      </c>
      <c r="H87" s="48">
        <f>DetailsWTIDSeries!CS118/100</f>
        <v>5.3800000000000001E-2</v>
      </c>
      <c r="I87" s="48">
        <f>DetailsWTIDSeries!CU118/100</f>
        <v>1.3500000000000002E-2</v>
      </c>
      <c r="J87" s="48">
        <f>DetailsWTIDSeries!BQ118/100</f>
        <v>6.4699999999999994E-2</v>
      </c>
      <c r="K87" s="48">
        <f>DetailsWTIDSeries!BR118/100</f>
        <v>1.5700000000000002E-2</v>
      </c>
      <c r="L87" s="48">
        <f>DetailsWTIDSeries!DU118/100</f>
        <v>5.8499999999999996E-2</v>
      </c>
      <c r="M87" s="48">
        <f>DetailsWTIDSeries!DV118/100</f>
        <v>1.2800000000000001E-2</v>
      </c>
      <c r="N87" s="48">
        <f>DetailsWTIDSeries!BU118/100</f>
        <v>7.4999999999999997E-2</v>
      </c>
      <c r="O87" s="49">
        <f>DetailsWTIDSeries!BV118/100</f>
        <v>1.8700000000000001E-2</v>
      </c>
      <c r="P87" s="42"/>
      <c r="Q87" s="42"/>
      <c r="R87" s="42"/>
      <c r="S87" s="42"/>
      <c r="T87" s="42"/>
      <c r="U87" s="42"/>
      <c r="V87" s="42"/>
      <c r="W87" s="42"/>
      <c r="X87" s="42"/>
      <c r="Y87" s="42"/>
      <c r="Z87" s="42"/>
      <c r="AA87" s="42"/>
    </row>
    <row r="88" spans="1:27" ht="15">
      <c r="A88" s="47">
        <f t="shared" si="3"/>
        <v>1982</v>
      </c>
      <c r="B88" s="48">
        <f>DetailsWTIDSeries!CB119/100</f>
        <v>8.4600000000000009E-2</v>
      </c>
      <c r="C88" s="48">
        <f>DetailsWTIDSeries!CD119/100</f>
        <v>2.3300000000000001E-2</v>
      </c>
      <c r="D88" s="109">
        <f>DetailsWTIDSeries!CX119/100</f>
        <v>4.6699999999999998E-2</v>
      </c>
      <c r="E88" s="49">
        <f>DetailsWTIDSeries!CY119/100</f>
        <v>0.01</v>
      </c>
      <c r="F88" s="109">
        <f>DetailsWTIDSeries!DB119/100</f>
        <v>5.4900000000000004E-2</v>
      </c>
      <c r="G88" s="49">
        <f>DetailsWTIDSeries!DC119/100</f>
        <v>1.1399999999999999E-2</v>
      </c>
      <c r="H88" s="48">
        <f>DetailsWTIDSeries!CS119/100</f>
        <v>5.21E-2</v>
      </c>
      <c r="I88" s="48">
        <f>DetailsWTIDSeries!CU119/100</f>
        <v>1.3100000000000001E-2</v>
      </c>
      <c r="J88" s="48">
        <f>DetailsWTIDSeries!BQ119/100</f>
        <v>6.4000000000000001E-2</v>
      </c>
      <c r="K88" s="48">
        <f>DetailsWTIDSeries!BR119/100</f>
        <v>1.5300000000000001E-2</v>
      </c>
      <c r="L88" s="48"/>
      <c r="M88" s="48"/>
      <c r="N88" s="48">
        <f>DetailsWTIDSeries!BU119/100</f>
        <v>7.7499999999999999E-2</v>
      </c>
      <c r="O88" s="49">
        <f>DetailsWTIDSeries!BV119/100</f>
        <v>0.02</v>
      </c>
      <c r="P88" s="42"/>
      <c r="Q88" s="42"/>
      <c r="R88" s="42"/>
      <c r="S88" s="42"/>
      <c r="T88" s="42"/>
      <c r="U88" s="42"/>
      <c r="V88" s="42"/>
      <c r="W88" s="42"/>
      <c r="X88" s="42"/>
      <c r="Y88" s="42"/>
      <c r="Z88" s="42"/>
      <c r="AA88" s="42"/>
    </row>
    <row r="89" spans="1:27" ht="15">
      <c r="A89" s="47">
        <f t="shared" si="3"/>
        <v>1983</v>
      </c>
      <c r="B89" s="48">
        <f>DetailsWTIDSeries!CB120/100</f>
        <v>8.2100000000000006E-2</v>
      </c>
      <c r="C89" s="48">
        <f>DetailsWTIDSeries!CD120/100</f>
        <v>2.1299999999999999E-2</v>
      </c>
      <c r="D89" s="109">
        <f>DetailsWTIDSeries!CX120/100</f>
        <v>4.6799999999999994E-2</v>
      </c>
      <c r="E89" s="49">
        <f>DetailsWTIDSeries!CY120/100</f>
        <v>1.0200000000000001E-2</v>
      </c>
      <c r="F89" s="109">
        <f>DetailsWTIDSeries!DB120/100</f>
        <v>5.6799999999999996E-2</v>
      </c>
      <c r="G89" s="49">
        <f>DetailsWTIDSeries!DC120/100</f>
        <v>1.2199999999999999E-2</v>
      </c>
      <c r="H89" s="48">
        <f>DetailsWTIDSeries!CS120/100</f>
        <v>5.2699999999999997E-2</v>
      </c>
      <c r="I89" s="48">
        <f>DetailsWTIDSeries!CU120/100</f>
        <v>1.37E-2</v>
      </c>
      <c r="J89" s="48">
        <f>DetailsWTIDSeries!BQ120/100</f>
        <v>6.3399999999999998E-2</v>
      </c>
      <c r="K89" s="48">
        <f>DetailsWTIDSeries!BR120/100</f>
        <v>1.4800000000000001E-2</v>
      </c>
      <c r="L89" s="48"/>
      <c r="M89" s="48"/>
      <c r="N89" s="48">
        <f>DetailsWTIDSeries!BU120/100</f>
        <v>7.6499999999999999E-2</v>
      </c>
      <c r="O89" s="49">
        <f>DetailsWTIDSeries!BV120/100</f>
        <v>1.8799999999999997E-2</v>
      </c>
      <c r="P89" s="42"/>
      <c r="Q89" s="42"/>
      <c r="R89" s="42"/>
      <c r="S89" s="42"/>
      <c r="T89" s="42"/>
      <c r="U89" s="42"/>
      <c r="V89" s="42"/>
      <c r="W89" s="42"/>
      <c r="X89" s="42"/>
      <c r="Y89" s="42"/>
      <c r="Z89" s="42"/>
      <c r="AA89" s="42"/>
    </row>
    <row r="90" spans="1:27" ht="15">
      <c r="A90" s="47">
        <f t="shared" si="3"/>
        <v>1984</v>
      </c>
      <c r="B90" s="48">
        <f>DetailsWTIDSeries!CB121/100</f>
        <v>8.2799999999999999E-2</v>
      </c>
      <c r="C90" s="48">
        <f>DetailsWTIDSeries!CD121/100</f>
        <v>2.2799999999999997E-2</v>
      </c>
      <c r="D90" s="109">
        <f>DetailsWTIDSeries!CX121/100</f>
        <v>4.7500000000000001E-2</v>
      </c>
      <c r="E90" s="49">
        <f>DetailsWTIDSeries!CY121/100</f>
        <v>1.03E-2</v>
      </c>
      <c r="F90" s="109">
        <f>DetailsWTIDSeries!DB121/100</f>
        <v>5.5999999999999994E-2</v>
      </c>
      <c r="G90" s="49">
        <f>DetailsWTIDSeries!DC121/100</f>
        <v>1.2199999999999999E-2</v>
      </c>
      <c r="H90" s="48">
        <f>DetailsWTIDSeries!CS121/100</f>
        <v>5.2600000000000001E-2</v>
      </c>
      <c r="I90" s="48">
        <f>DetailsWTIDSeries!CU121/100</f>
        <v>1.3899999999999999E-2</v>
      </c>
      <c r="J90" s="48">
        <f>DetailsWTIDSeries!BQ121/100</f>
        <v>6.54E-2</v>
      </c>
      <c r="K90" s="48">
        <f>DetailsWTIDSeries!BR121/100</f>
        <v>1.5600000000000001E-2</v>
      </c>
      <c r="L90" s="48"/>
      <c r="M90" s="48"/>
      <c r="N90" s="48">
        <f>DetailsWTIDSeries!BU121/100</f>
        <v>7.6100000000000001E-2</v>
      </c>
      <c r="O90" s="49">
        <f>DetailsWTIDSeries!BV121/100</f>
        <v>1.8500000000000003E-2</v>
      </c>
      <c r="P90" s="42"/>
      <c r="Q90" s="42"/>
      <c r="R90" s="42"/>
      <c r="S90" s="42"/>
      <c r="T90" s="42"/>
      <c r="U90" s="42"/>
      <c r="V90" s="42"/>
      <c r="W90" s="42"/>
      <c r="X90" s="42"/>
      <c r="Y90" s="42"/>
      <c r="Z90" s="42"/>
      <c r="AA90" s="42"/>
    </row>
    <row r="91" spans="1:27" ht="15">
      <c r="A91" s="47">
        <f t="shared" si="3"/>
        <v>1985</v>
      </c>
      <c r="B91" s="48">
        <f>DetailsWTIDSeries!CB122/100</f>
        <v>8.2100000000000006E-2</v>
      </c>
      <c r="C91" s="48">
        <f>DetailsWTIDSeries!CD122/100</f>
        <v>2.2599999999999999E-2</v>
      </c>
      <c r="D91" s="109">
        <f>DetailsWTIDSeries!CX122/100</f>
        <v>5.0199999999999995E-2</v>
      </c>
      <c r="E91" s="49">
        <f>DetailsWTIDSeries!CY122/100</f>
        <v>1.1399999999999999E-2</v>
      </c>
      <c r="F91" s="109">
        <f>DetailsWTIDSeries!DB122/100</f>
        <v>5.5099999999999996E-2</v>
      </c>
      <c r="G91" s="49">
        <f>DetailsWTIDSeries!DC122/100</f>
        <v>1.1899999999999999E-2</v>
      </c>
      <c r="H91" s="48">
        <f>DetailsWTIDSeries!CS122/100</f>
        <v>5.21E-2</v>
      </c>
      <c r="I91" s="48">
        <f>DetailsWTIDSeries!CU122/100</f>
        <v>1.34E-2</v>
      </c>
      <c r="J91" s="48">
        <f>DetailsWTIDSeries!BQ122/100</f>
        <v>6.8099999999999994E-2</v>
      </c>
      <c r="K91" s="48">
        <f>DetailsWTIDSeries!BR122/100</f>
        <v>1.6500000000000001E-2</v>
      </c>
      <c r="L91" s="48">
        <f>DetailsWTIDSeries!DU122/100</f>
        <v>5.9200000000000003E-2</v>
      </c>
      <c r="M91" s="48">
        <f>DetailsWTIDSeries!DV122/100</f>
        <v>1.21E-2</v>
      </c>
      <c r="N91" s="48">
        <f>DetailsWTIDSeries!BU122/100</f>
        <v>7.7499999999999999E-2</v>
      </c>
      <c r="O91" s="49">
        <f>DetailsWTIDSeries!BV122/100</f>
        <v>1.9E-2</v>
      </c>
      <c r="P91" s="42"/>
      <c r="Q91" s="42"/>
      <c r="R91" s="42"/>
      <c r="S91" s="42"/>
      <c r="T91" s="42"/>
      <c r="U91" s="42"/>
      <c r="V91" s="42"/>
      <c r="W91" s="42"/>
      <c r="X91" s="42"/>
      <c r="Y91" s="42"/>
      <c r="Z91" s="42"/>
      <c r="AA91" s="42"/>
    </row>
    <row r="92" spans="1:27" ht="15">
      <c r="A92" s="47">
        <f t="shared" si="3"/>
        <v>1986</v>
      </c>
      <c r="B92" s="48">
        <f>DetailsWTIDSeries!CB123/100</f>
        <v>8.2400000000000001E-2</v>
      </c>
      <c r="C92" s="48">
        <f>DetailsWTIDSeries!CD123/100</f>
        <v>2.2400000000000003E-2</v>
      </c>
      <c r="D92" s="109">
        <f>DetailsWTIDSeries!CX123/100</f>
        <v>5.3899999999999997E-2</v>
      </c>
      <c r="E92" s="49">
        <f>DetailsWTIDSeries!CY123/100</f>
        <v>1.29E-2</v>
      </c>
      <c r="F92" s="109">
        <f>DetailsWTIDSeries!DB123/100</f>
        <v>4.8799999999999996E-2</v>
      </c>
      <c r="G92" s="49">
        <f>DetailsWTIDSeries!DC123/100</f>
        <v>0.01</v>
      </c>
      <c r="H92" s="48">
        <f>DetailsWTIDSeries!CS123/100</f>
        <v>5.1500000000000004E-2</v>
      </c>
      <c r="I92" s="48">
        <f>DetailsWTIDSeries!CU123/100</f>
        <v>1.3100000000000001E-2</v>
      </c>
      <c r="J92" s="48">
        <f>DetailsWTIDSeries!BQ123/100</f>
        <v>7.1300000000000002E-2</v>
      </c>
      <c r="K92" s="48">
        <f>DetailsWTIDSeries!BR123/100</f>
        <v>1.77E-2</v>
      </c>
      <c r="L92" s="48"/>
      <c r="M92" s="48"/>
      <c r="N92" s="48">
        <f>DetailsWTIDSeries!BU123/100</f>
        <v>8.2100000000000006E-2</v>
      </c>
      <c r="O92" s="49">
        <f>DetailsWTIDSeries!BV123/100</f>
        <v>2.1600000000000001E-2</v>
      </c>
      <c r="P92" s="42"/>
      <c r="Q92" s="42"/>
      <c r="R92" s="42"/>
      <c r="S92" s="42"/>
      <c r="T92" s="42"/>
      <c r="U92" s="42"/>
      <c r="V92" s="42"/>
      <c r="W92" s="42"/>
      <c r="X92" s="42"/>
      <c r="Y92" s="42"/>
      <c r="Z92" s="42"/>
      <c r="AA92" s="42"/>
    </row>
    <row r="93" spans="1:27" ht="15">
      <c r="A93" s="47">
        <f t="shared" si="3"/>
        <v>1987</v>
      </c>
      <c r="B93" s="48">
        <f>DetailsWTIDSeries!CB124/100</f>
        <v>8.4000000000000005E-2</v>
      </c>
      <c r="C93" s="48">
        <f>DetailsWTIDSeries!CD124/100</f>
        <v>2.3799999999999998E-2</v>
      </c>
      <c r="D93" s="109">
        <f>DetailsWTIDSeries!CX124/100</f>
        <v>6.6699999999999995E-2</v>
      </c>
      <c r="E93" s="49">
        <f>DetailsWTIDSeries!CY124/100</f>
        <v>1.89E-2</v>
      </c>
      <c r="F93" s="109">
        <f>DetailsWTIDSeries!DB124/100</f>
        <v>5.4800000000000001E-2</v>
      </c>
      <c r="G93" s="49">
        <f>DetailsWTIDSeries!DC124/100</f>
        <v>1.2699999999999999E-2</v>
      </c>
      <c r="H93" s="48">
        <f>DetailsWTIDSeries!CS124/100</f>
        <v>5.2400000000000002E-2</v>
      </c>
      <c r="I93" s="48">
        <f>DetailsWTIDSeries!CU124/100</f>
        <v>1.3600000000000001E-2</v>
      </c>
      <c r="J93" s="48">
        <f>DetailsWTIDSeries!BQ124/100</f>
        <v>7.4499999999999997E-2</v>
      </c>
      <c r="K93" s="48">
        <f>DetailsWTIDSeries!BR124/100</f>
        <v>1.8600000000000002E-2</v>
      </c>
      <c r="L93" s="48"/>
      <c r="M93" s="48"/>
      <c r="N93" s="48">
        <f>DetailsWTIDSeries!BU124/100</f>
        <v>8.4000000000000005E-2</v>
      </c>
      <c r="O93" s="49">
        <f>DetailsWTIDSeries!BV124/100</f>
        <v>2.2599999999999999E-2</v>
      </c>
      <c r="P93" s="42"/>
      <c r="Q93" s="42"/>
      <c r="R93" s="42"/>
      <c r="S93" s="42"/>
      <c r="T93" s="42"/>
      <c r="U93" s="42"/>
      <c r="V93" s="42"/>
      <c r="W93" s="42"/>
      <c r="X93" s="42"/>
      <c r="Y93" s="42"/>
      <c r="Z93" s="42"/>
      <c r="AA93" s="42"/>
    </row>
    <row r="94" spans="1:27" ht="15">
      <c r="A94" s="47">
        <f t="shared" si="3"/>
        <v>1988</v>
      </c>
      <c r="B94" s="48">
        <f>DetailsWTIDSeries!CB125/100</f>
        <v>9.3399999999999997E-2</v>
      </c>
      <c r="C94" s="48">
        <f>DetailsWTIDSeries!CD125/100</f>
        <v>0.03</v>
      </c>
      <c r="D94" s="109">
        <f>DetailsWTIDSeries!CX125/100-0.005</f>
        <v>7.9100000000000004E-2</v>
      </c>
      <c r="E94" s="49">
        <f>DetailsWTIDSeries!CY125/100-0.005</f>
        <v>2.4900000000000002E-2</v>
      </c>
      <c r="F94" s="109">
        <f>DetailsWTIDSeries!DB125/100</f>
        <v>5.3499999999999999E-2</v>
      </c>
      <c r="G94" s="49">
        <f>DetailsWTIDSeries!DC125/100</f>
        <v>1.1599999999999999E-2</v>
      </c>
      <c r="H94" s="48">
        <f>DetailsWTIDSeries!CS125/100</f>
        <v>5.1799999999999999E-2</v>
      </c>
      <c r="I94" s="48">
        <f>DetailsWTIDSeries!CU125/100</f>
        <v>1.2800000000000001E-2</v>
      </c>
      <c r="J94" s="48">
        <f>DetailsWTIDSeries!BQ125/100</f>
        <v>7.5999999999999998E-2</v>
      </c>
      <c r="K94" s="48">
        <f>DetailsWTIDSeries!BR125/100</f>
        <v>1.83E-2</v>
      </c>
      <c r="L94" s="48"/>
      <c r="M94" s="48"/>
      <c r="N94" s="48">
        <f>DetailsWTIDSeries!BU125/100</f>
        <v>8.3599999999999994E-2</v>
      </c>
      <c r="O94" s="49">
        <f>DetailsWTIDSeries!BV125/100</f>
        <v>2.1700000000000001E-2</v>
      </c>
      <c r="P94" s="42"/>
      <c r="Q94" s="42"/>
      <c r="R94" s="42"/>
      <c r="S94" s="42"/>
      <c r="T94" s="42"/>
      <c r="U94" s="42"/>
      <c r="V94" s="42"/>
      <c r="W94" s="42"/>
      <c r="X94" s="42"/>
      <c r="Y94" s="42"/>
      <c r="Z94" s="42"/>
      <c r="AA94" s="42"/>
    </row>
    <row r="95" spans="1:27" ht="15">
      <c r="A95" s="47">
        <f t="shared" si="3"/>
        <v>1989</v>
      </c>
      <c r="B95" s="48">
        <f>DetailsWTIDSeries!CB126/100</f>
        <v>0.10009999999999999</v>
      </c>
      <c r="C95" s="48">
        <f>DetailsWTIDSeries!CD126/100</f>
        <v>3.44E-2</v>
      </c>
      <c r="D95" s="109">
        <f>DetailsWTIDSeries!CX126/100</f>
        <v>6.4299999999999996E-2</v>
      </c>
      <c r="E95" s="49">
        <f>DetailsWTIDSeries!CY126/100</f>
        <v>1.7899999999999999E-2</v>
      </c>
      <c r="F95" s="109">
        <f>DetailsWTIDSeries!DB126/100</f>
        <v>6.59E-2</v>
      </c>
      <c r="G95" s="49">
        <f>DetailsWTIDSeries!DC126/100</f>
        <v>1.6200000000000003E-2</v>
      </c>
      <c r="H95" s="48">
        <f>DetailsWTIDSeries!CS126/100</f>
        <v>5.2400000000000002E-2</v>
      </c>
      <c r="I95" s="48">
        <f>DetailsWTIDSeries!CU126/100</f>
        <v>1.3300000000000001E-2</v>
      </c>
      <c r="J95" s="48">
        <f>DetailsWTIDSeries!BQ126/100</f>
        <v>7.7899999999999997E-2</v>
      </c>
      <c r="K95" s="48">
        <f>DetailsWTIDSeries!BR126/100</f>
        <v>1.9099999999999999E-2</v>
      </c>
      <c r="L95" s="48">
        <f>DetailsWTIDSeries!DU126/100</f>
        <v>5.7000000000000002E-2</v>
      </c>
      <c r="M95" s="48">
        <f>DetailsWTIDSeries!DV126/100</f>
        <v>1.1899999999999999E-2</v>
      </c>
      <c r="N95" s="48">
        <f>DetailsWTIDSeries!BU126/100</f>
        <v>8.4600000000000009E-2</v>
      </c>
      <c r="O95" s="49">
        <f>DetailsWTIDSeries!BV126/100</f>
        <v>2.18E-2</v>
      </c>
      <c r="P95" s="42"/>
      <c r="Q95" s="42"/>
      <c r="R95" s="42"/>
      <c r="S95" s="42"/>
      <c r="T95" s="42"/>
      <c r="U95" s="42"/>
      <c r="V95" s="42"/>
      <c r="W95" s="42"/>
      <c r="X95" s="42"/>
      <c r="Y95" s="42"/>
      <c r="Z95" s="42"/>
      <c r="AA95" s="42"/>
    </row>
    <row r="96" spans="1:27" ht="15">
      <c r="A96" s="47">
        <f t="shared" si="3"/>
        <v>1990</v>
      </c>
      <c r="B96" s="48">
        <f>DetailsWTIDSeries!CB127/100</f>
        <v>9.35E-2</v>
      </c>
      <c r="C96" s="48">
        <f>DetailsWTIDSeries!CD127/100</f>
        <v>2.98E-2</v>
      </c>
      <c r="D96" s="109">
        <f>DetailsWTIDSeries!CX127/100</f>
        <v>6.3399999999999998E-2</v>
      </c>
      <c r="E96" s="49">
        <f>DetailsWTIDSeries!CY127/100</f>
        <v>1.7899999999999999E-2</v>
      </c>
      <c r="F96" s="109">
        <f>DetailsWTIDSeries!DB127/100</f>
        <v>8.2100000000000006E-2</v>
      </c>
      <c r="G96" s="49"/>
      <c r="H96" s="48">
        <f>DetailsWTIDSeries!CS127/100</f>
        <v>5.1699999999999996E-2</v>
      </c>
      <c r="I96" s="48">
        <f>DetailsWTIDSeries!CU127/100</f>
        <v>1.26E-2</v>
      </c>
      <c r="J96" s="48">
        <f>DetailsWTIDSeries!BQ127/100</f>
        <v>7.7800000000000008E-2</v>
      </c>
      <c r="K96" s="48">
        <f>DetailsWTIDSeries!BR127/100</f>
        <v>1.9199999999999998E-2</v>
      </c>
      <c r="L96" s="48">
        <f>DetailsWTIDSeries!DU127/100</f>
        <v>5.5599999999999997E-2</v>
      </c>
      <c r="M96" s="48">
        <f>DetailsWTIDSeries!DV127/100</f>
        <v>1.09E-2</v>
      </c>
      <c r="N96" s="48">
        <f>DetailsWTIDSeries!BU127/100</f>
        <v>8.3599999999999994E-2</v>
      </c>
      <c r="O96" s="49">
        <f>DetailsWTIDSeries!BV127/100</f>
        <v>2.1400000000000002E-2</v>
      </c>
      <c r="P96" s="42"/>
      <c r="Q96" s="42"/>
      <c r="R96" s="42"/>
      <c r="S96" s="42"/>
      <c r="T96" s="42"/>
      <c r="U96" s="42"/>
      <c r="V96" s="42"/>
      <c r="W96" s="42"/>
      <c r="X96" s="42"/>
      <c r="Y96" s="42"/>
      <c r="Z96" s="42"/>
      <c r="AA96" s="42"/>
    </row>
    <row r="97" spans="1:27" ht="15">
      <c r="A97" s="47">
        <f t="shared" si="3"/>
        <v>1991</v>
      </c>
      <c r="B97" s="48">
        <f>DetailsWTIDSeries!CB128/100</f>
        <v>9.3599999999999989E-2</v>
      </c>
      <c r="C97" s="48">
        <f>DetailsWTIDSeries!CD128/100</f>
        <v>2.9100000000000001E-2</v>
      </c>
      <c r="D97" s="109">
        <f>DetailsWTIDSeries!CX128/100</f>
        <v>6.4100000000000004E-2</v>
      </c>
      <c r="E97" s="49">
        <f>DetailsWTIDSeries!CY128/100</f>
        <v>1.8100000000000002E-2</v>
      </c>
      <c r="F97" s="109">
        <f>DetailsWTIDSeries!DB128/100</f>
        <v>7.9600000000000004E-2</v>
      </c>
      <c r="G97" s="49"/>
      <c r="H97" s="48">
        <f>DetailsWTIDSeries!CS128/100</f>
        <v>5.0099999999999999E-2</v>
      </c>
      <c r="I97" s="48">
        <f>DetailsWTIDSeries!CU128/100</f>
        <v>1.1899999999999999E-2</v>
      </c>
      <c r="J97" s="48">
        <f>DetailsWTIDSeries!BQ128/100</f>
        <v>7.8399999999999997E-2</v>
      </c>
      <c r="K97" s="48">
        <f>DetailsWTIDSeries!BR128/100</f>
        <v>1.9199999999999998E-2</v>
      </c>
      <c r="L97" s="48">
        <f>DetailsWTIDSeries!DU128/100</f>
        <v>5.5399999999999998E-2</v>
      </c>
      <c r="M97" s="48">
        <f>DetailsWTIDSeries!DV128/100</f>
        <v>1.1399999999999999E-2</v>
      </c>
      <c r="N97" s="48">
        <f>DetailsWTIDSeries!BU128/100</f>
        <v>8.0799999999999997E-2</v>
      </c>
      <c r="O97" s="49">
        <f>DetailsWTIDSeries!BV128/100</f>
        <v>2.0299999999999999E-2</v>
      </c>
      <c r="P97" s="42"/>
      <c r="Q97" s="42"/>
      <c r="R97" s="42"/>
      <c r="S97" s="42"/>
      <c r="T97" s="42"/>
      <c r="U97" s="42"/>
      <c r="V97" s="42"/>
      <c r="W97" s="42"/>
      <c r="X97" s="42"/>
      <c r="Y97" s="42"/>
      <c r="Z97" s="42"/>
      <c r="AA97" s="42"/>
    </row>
    <row r="98" spans="1:27" ht="15">
      <c r="A98" s="47">
        <f t="shared" si="3"/>
        <v>1992</v>
      </c>
      <c r="B98" s="48">
        <f>DetailsWTIDSeries!CB129/100</f>
        <v>9.3100000000000002E-2</v>
      </c>
      <c r="C98" s="48">
        <f>DetailsWTIDSeries!CD129/100</f>
        <v>2.8199999999999999E-2</v>
      </c>
      <c r="D98" s="109">
        <f>DetailsWTIDSeries!CX129/100</f>
        <v>6.5500000000000003E-2</v>
      </c>
      <c r="E98" s="49">
        <f>DetailsWTIDSeries!CY129/100</f>
        <v>1.8700000000000001E-2</v>
      </c>
      <c r="F98" s="109">
        <f>DetailsWTIDSeries!DB129/100</f>
        <v>8.4000000000000005E-2</v>
      </c>
      <c r="G98" s="49"/>
      <c r="H98" s="48">
        <f>DetailsWTIDSeries!CS129/100</f>
        <v>5.0199999999999995E-2</v>
      </c>
      <c r="I98" s="48">
        <f>DetailsWTIDSeries!CU129/100</f>
        <v>1.18E-2</v>
      </c>
      <c r="J98" s="48">
        <f>DetailsWTIDSeries!BQ129/100</f>
        <v>7.8100000000000003E-2</v>
      </c>
      <c r="K98" s="48">
        <f>DetailsWTIDSeries!BR129/100</f>
        <v>1.9E-2</v>
      </c>
      <c r="L98" s="48">
        <f>DetailsWTIDSeries!DU129/100</f>
        <v>5.5E-2</v>
      </c>
      <c r="M98" s="48">
        <f>DetailsWTIDSeries!DV129/100</f>
        <v>1.1399999999999999E-2</v>
      </c>
      <c r="N98" s="48">
        <f>DetailsWTIDSeries!BU129/100</f>
        <v>8.199999999999999E-2</v>
      </c>
      <c r="O98" s="49">
        <f>DetailsWTIDSeries!BV129/100</f>
        <v>2.06E-2</v>
      </c>
      <c r="P98" s="42"/>
      <c r="Q98" s="42"/>
      <c r="R98" s="42"/>
      <c r="S98" s="42"/>
      <c r="T98" s="42"/>
      <c r="U98" s="42"/>
      <c r="V98" s="42"/>
      <c r="W98" s="42"/>
      <c r="X98" s="42"/>
      <c r="Y98" s="42"/>
      <c r="Z98" s="42"/>
      <c r="AA98" s="42"/>
    </row>
    <row r="99" spans="1:27" ht="15">
      <c r="A99" s="47">
        <f t="shared" si="3"/>
        <v>1993</v>
      </c>
      <c r="B99" s="48">
        <f>DetailsWTIDSeries!CB130/100</f>
        <v>9.5600000000000004E-2</v>
      </c>
      <c r="C99" s="48">
        <f>DetailsWTIDSeries!CD130/100</f>
        <v>2.9700000000000001E-2</v>
      </c>
      <c r="D99" s="109">
        <f>DetailsWTIDSeries!CX130/100</f>
        <v>6.9599999999999995E-2</v>
      </c>
      <c r="E99" s="49">
        <f>DetailsWTIDSeries!CY130/100</f>
        <v>2.0799999999999999E-2</v>
      </c>
      <c r="F99" s="109">
        <f>DetailsWTIDSeries!DB130/100</f>
        <v>8.7599999999999997E-2</v>
      </c>
      <c r="G99" s="49"/>
      <c r="H99" s="48">
        <f>DetailsWTIDSeries!CS130/100</f>
        <v>5.1299999999999998E-2</v>
      </c>
      <c r="I99" s="48">
        <f>DetailsWTIDSeries!CU130/100</f>
        <v>1.2500000000000001E-2</v>
      </c>
      <c r="J99" s="48">
        <f>DetailsWTIDSeries!BQ130/100</f>
        <v>7.9199999999999993E-2</v>
      </c>
      <c r="K99" s="48">
        <f>DetailsWTIDSeries!BR130/100</f>
        <v>1.9699999999999999E-2</v>
      </c>
      <c r="L99" s="48">
        <f>DetailsWTIDSeries!DU130/100</f>
        <v>5.2400000000000002E-2</v>
      </c>
      <c r="M99" s="48">
        <f>DetailsWTIDSeries!DV130/100</f>
        <v>9.7999999999999997E-3</v>
      </c>
      <c r="N99" s="48">
        <f>DetailsWTIDSeries!BU130/100</f>
        <v>7.8299999999999995E-2</v>
      </c>
      <c r="O99" s="49">
        <f>DetailsWTIDSeries!BV130/100</f>
        <v>1.9199999999999998E-2</v>
      </c>
      <c r="P99" s="42"/>
      <c r="Q99" s="42"/>
      <c r="R99" s="42"/>
      <c r="S99" s="42"/>
      <c r="T99" s="42"/>
      <c r="U99" s="42"/>
      <c r="V99" s="42"/>
      <c r="W99" s="42"/>
      <c r="X99" s="42"/>
      <c r="Y99" s="42"/>
      <c r="Z99" s="42"/>
      <c r="AA99" s="42"/>
    </row>
    <row r="100" spans="1:27" ht="15">
      <c r="A100" s="47">
        <f t="shared" si="3"/>
        <v>1994</v>
      </c>
      <c r="B100" s="48">
        <f>DetailsWTIDSeries!CB131/100</f>
        <v>9.5899999999999999E-2</v>
      </c>
      <c r="C100" s="48">
        <f>DetailsWTIDSeries!CD131/100</f>
        <v>2.9399999999999999E-2</v>
      </c>
      <c r="D100" s="109">
        <f>DetailsWTIDSeries!CX131/100</f>
        <v>7.1300000000000002E-2</v>
      </c>
      <c r="E100" s="49">
        <f>DetailsWTIDSeries!CY131/100</f>
        <v>2.5600000000000001E-2</v>
      </c>
      <c r="F100" s="109">
        <f>DetailsWTIDSeries!DB131/100</f>
        <v>0.09</v>
      </c>
      <c r="G100" s="49"/>
      <c r="H100" s="48">
        <f>DetailsWTIDSeries!CS131/100</f>
        <v>0.05</v>
      </c>
      <c r="I100" s="48">
        <f>DetailsWTIDSeries!CU131/100</f>
        <v>1.1599999999999999E-2</v>
      </c>
      <c r="J100" s="48">
        <f>DetailsWTIDSeries!BQ131/100</f>
        <v>7.9899999999999999E-2</v>
      </c>
      <c r="K100" s="48">
        <f>DetailsWTIDSeries!BR131/100</f>
        <v>0.02</v>
      </c>
      <c r="L100" s="48">
        <f>DetailsWTIDSeries!DU131/100</f>
        <v>5.33E-2</v>
      </c>
      <c r="M100" s="48">
        <f>DetailsWTIDSeries!DV131/100</f>
        <v>0.01</v>
      </c>
      <c r="N100" s="48">
        <f>DetailsWTIDSeries!BU131/100</f>
        <v>7.8899999999999998E-2</v>
      </c>
      <c r="O100" s="49">
        <f>DetailsWTIDSeries!BV131/100</f>
        <v>1.95E-2</v>
      </c>
      <c r="P100" s="42"/>
      <c r="Q100" s="42"/>
      <c r="R100" s="42"/>
      <c r="S100" s="42"/>
      <c r="T100" s="42"/>
      <c r="U100" s="42"/>
      <c r="V100" s="42"/>
      <c r="W100" s="42"/>
      <c r="X100" s="42"/>
      <c r="Y100" s="42"/>
      <c r="Z100" s="42"/>
      <c r="AA100" s="42"/>
    </row>
    <row r="101" spans="1:27" ht="15">
      <c r="A101" s="47">
        <f t="shared" si="3"/>
        <v>1995</v>
      </c>
      <c r="B101" s="48">
        <f>DetailsWTIDSeries!CB132/100</f>
        <v>0.1</v>
      </c>
      <c r="C101" s="48">
        <f>DetailsWTIDSeries!CD132/100</f>
        <v>3.1300000000000001E-2</v>
      </c>
      <c r="D101" s="109">
        <f>DetailsWTIDSeries!CX132/100</f>
        <v>7.2300000000000003E-2</v>
      </c>
      <c r="E101" s="49">
        <f>DetailsWTIDSeries!CY132/100</f>
        <v>2.1400000000000002E-2</v>
      </c>
      <c r="F101" s="109">
        <f>DetailsWTIDSeries!DB132/100</f>
        <v>8.9800000000000005E-2</v>
      </c>
      <c r="G101" s="49"/>
      <c r="H101" s="48">
        <f>DetailsWTIDSeries!CS132/100</f>
        <v>5.0300000000000004E-2</v>
      </c>
      <c r="I101" s="48">
        <f>DetailsWTIDSeries!CU132/100</f>
        <v>1.18E-2</v>
      </c>
      <c r="J101" s="48">
        <f>DetailsWTIDSeries!BQ132/100</f>
        <v>8.1300000000000011E-2</v>
      </c>
      <c r="K101" s="48">
        <f>DetailsWTIDSeries!BR132/100</f>
        <v>2.07E-2</v>
      </c>
      <c r="L101" s="48">
        <f>DetailsWTIDSeries!DU132/100</f>
        <v>5.3699999999999998E-2</v>
      </c>
      <c r="M101" s="48">
        <f>DetailsWTIDSeries!DV132/100</f>
        <v>0.01</v>
      </c>
      <c r="N101" s="48">
        <f>DetailsWTIDSeries!BU132/100</f>
        <v>7.8799999999999995E-2</v>
      </c>
      <c r="O101" s="49">
        <f>DetailsWTIDSeries!BV132/100</f>
        <v>1.9599999999999999E-2</v>
      </c>
      <c r="P101" s="42"/>
      <c r="Q101" s="42"/>
      <c r="R101" s="42"/>
      <c r="S101" s="42"/>
      <c r="T101" s="42"/>
      <c r="U101" s="42"/>
      <c r="V101" s="42"/>
      <c r="W101" s="42"/>
      <c r="X101" s="42"/>
      <c r="Y101" s="42"/>
      <c r="Z101" s="42"/>
      <c r="AA101" s="42"/>
    </row>
    <row r="102" spans="1:27" ht="15">
      <c r="A102" s="47">
        <f t="shared" si="3"/>
        <v>1996</v>
      </c>
      <c r="B102" s="48">
        <f>DetailsWTIDSeries!CC133/100</f>
        <v>0.10490000000000001</v>
      </c>
      <c r="C102" s="48">
        <f>DetailsWTIDSeries!CE133/100</f>
        <v>3.4200000000000001E-2</v>
      </c>
      <c r="D102" s="109">
        <f>DetailsWTIDSeries!CX133/100</f>
        <v>7.2400000000000006E-2</v>
      </c>
      <c r="E102" s="49">
        <f>DetailsWTIDSeries!CY133/100</f>
        <v>2.07E-2</v>
      </c>
      <c r="F102" s="109">
        <f>DetailsWTIDSeries!DB133/100</f>
        <v>8.9200000000000002E-2</v>
      </c>
      <c r="G102" s="49"/>
      <c r="H102" s="48">
        <f>DetailsWTIDSeries!CS133/100</f>
        <v>5.1200000000000002E-2</v>
      </c>
      <c r="I102" s="48">
        <f>DetailsWTIDSeries!CU133/100</f>
        <v>1.2199999999999999E-2</v>
      </c>
      <c r="J102" s="48"/>
      <c r="K102" s="48"/>
      <c r="L102" s="48">
        <f>DetailsWTIDSeries!DU133/100</f>
        <v>5.3899999999999997E-2</v>
      </c>
      <c r="M102" s="48">
        <f>DetailsWTIDSeries!DV133/100</f>
        <v>1.06E-2</v>
      </c>
      <c r="N102" s="48">
        <f>DetailsWTIDSeries!BU133/100</f>
        <v>7.8899999999999998E-2</v>
      </c>
      <c r="O102" s="49">
        <f>DetailsWTIDSeries!BV133/100</f>
        <v>1.9699999999999999E-2</v>
      </c>
      <c r="P102" s="42"/>
      <c r="Q102" s="42"/>
      <c r="R102" s="42"/>
      <c r="S102" s="42"/>
      <c r="T102" s="42"/>
      <c r="U102" s="42"/>
      <c r="V102" s="42"/>
      <c r="W102" s="42"/>
      <c r="X102" s="42"/>
      <c r="Y102" s="42"/>
      <c r="Z102" s="42"/>
      <c r="AA102" s="42"/>
    </row>
    <row r="103" spans="1:27" ht="15">
      <c r="A103" s="47">
        <f t="shared" ref="A103:A115" si="4">A102+1</f>
        <v>1997</v>
      </c>
      <c r="B103" s="48">
        <f>DetailsWTIDSeries!CC134/100</f>
        <v>0.11259999999999999</v>
      </c>
      <c r="C103" s="48">
        <f>DetailsWTIDSeries!CE134/100</f>
        <v>3.8800000000000001E-2</v>
      </c>
      <c r="D103" s="109">
        <f>DetailsWTIDSeries!CX134/100</f>
        <v>7.8100000000000003E-2</v>
      </c>
      <c r="E103" s="49">
        <f>DetailsWTIDSeries!CY134/100</f>
        <v>2.3199999999999998E-2</v>
      </c>
      <c r="F103" s="109">
        <f>DetailsWTIDSeries!DB134/100</f>
        <v>9.1600000000000001E-2</v>
      </c>
      <c r="G103" s="49"/>
      <c r="H103" s="48">
        <f>DetailsWTIDSeries!CS134/100</f>
        <v>5.2400000000000002E-2</v>
      </c>
      <c r="I103" s="48">
        <f>DetailsWTIDSeries!CU134/100</f>
        <v>1.24E-2</v>
      </c>
      <c r="J103" s="48"/>
      <c r="K103" s="48"/>
      <c r="L103" s="48">
        <f>DetailsWTIDSeries!DU134/100</f>
        <v>5.4600000000000003E-2</v>
      </c>
      <c r="M103" s="48">
        <f>DetailsWTIDSeries!DV134/100</f>
        <v>1.11E-2</v>
      </c>
      <c r="N103" s="48">
        <f>DetailsWTIDSeries!BU134/100</f>
        <v>7.9100000000000004E-2</v>
      </c>
      <c r="O103" s="49">
        <f>DetailsWTIDSeries!BV134/100</f>
        <v>2.0400000000000001E-2</v>
      </c>
      <c r="P103" s="42"/>
      <c r="Q103" s="42"/>
      <c r="R103" s="42"/>
      <c r="S103" s="42"/>
      <c r="T103" s="42"/>
      <c r="U103" s="42"/>
      <c r="V103" s="42"/>
      <c r="W103" s="42"/>
      <c r="X103" s="42"/>
      <c r="Y103" s="42"/>
      <c r="Z103" s="42"/>
      <c r="AA103" s="42"/>
    </row>
    <row r="104" spans="1:27" ht="15">
      <c r="A104" s="47">
        <f t="shared" si="4"/>
        <v>1998</v>
      </c>
      <c r="B104" s="48">
        <f>DetailsWTIDSeries!CC135/100</f>
        <v>0.11779999999999999</v>
      </c>
      <c r="C104" s="48">
        <f>DetailsWTIDSeries!CE135/100</f>
        <v>4.2000000000000003E-2</v>
      </c>
      <c r="D104" s="109">
        <f>DetailsWTIDSeries!CX135/100</f>
        <v>7.8399999999999997E-2</v>
      </c>
      <c r="E104" s="49">
        <f>DetailsWTIDSeries!CY135/100</f>
        <v>2.3700000000000002E-2</v>
      </c>
      <c r="F104" s="109">
        <f>DetailsWTIDSeries!DB135/100</f>
        <v>0.10210000000000001</v>
      </c>
      <c r="G104" s="49"/>
      <c r="H104" s="48">
        <f>DetailsWTIDSeries!CS135/100</f>
        <v>5.4000000000000006E-2</v>
      </c>
      <c r="I104" s="48">
        <f>DetailsWTIDSeries!CU135/100</f>
        <v>1.34E-2</v>
      </c>
      <c r="J104" s="48">
        <f>DetailsWTIDSeries!BQ135/100</f>
        <v>8.7400000000000005E-2</v>
      </c>
      <c r="K104" s="48">
        <f>DetailsWTIDSeries!BR135/100</f>
        <v>2.35E-2</v>
      </c>
      <c r="L104" s="48">
        <f>DetailsWTIDSeries!DU135/100</f>
        <v>5.2900000000000003E-2</v>
      </c>
      <c r="M104" s="48">
        <f>DetailsWTIDSeries!DV135/100</f>
        <v>0.01</v>
      </c>
      <c r="N104" s="48">
        <f>DetailsWTIDSeries!BU135/100</f>
        <v>8.0799999999999997E-2</v>
      </c>
      <c r="O104" s="49">
        <f>DetailsWTIDSeries!BV135/100</f>
        <v>2.1400000000000002E-2</v>
      </c>
      <c r="P104" s="42"/>
      <c r="Q104" s="42"/>
      <c r="R104" s="42"/>
      <c r="S104" s="42"/>
      <c r="T104" s="42"/>
      <c r="U104" s="42"/>
      <c r="V104" s="42"/>
      <c r="W104" s="42"/>
      <c r="X104" s="42"/>
      <c r="Y104" s="42"/>
      <c r="Z104" s="42"/>
      <c r="AA104" s="42"/>
    </row>
    <row r="105" spans="1:27" ht="15">
      <c r="A105" s="47">
        <f t="shared" si="4"/>
        <v>1999</v>
      </c>
      <c r="B105" s="48">
        <f>DetailsWTIDSeries!CC136/100</f>
        <v>0.12029999999999999</v>
      </c>
      <c r="C105" s="48">
        <f>DetailsWTIDSeries!CE136/100</f>
        <v>4.3899999999999995E-2</v>
      </c>
      <c r="D105" s="109">
        <f>DetailsWTIDSeries!CX136/100</f>
        <v>8.8399999999999992E-2</v>
      </c>
      <c r="E105" s="49">
        <f>DetailsWTIDSeries!CY136/100</f>
        <v>3.04E-2</v>
      </c>
      <c r="F105" s="109">
        <f>DetailsWTIDSeries!DB136/100-0.03</f>
        <v>0.10769999999999999</v>
      </c>
      <c r="G105" s="49"/>
      <c r="H105" s="48">
        <f>DetailsWTIDSeries!CS136/100</f>
        <v>5.4699999999999999E-2</v>
      </c>
      <c r="I105" s="48">
        <f>DetailsWTIDSeries!CU136/100</f>
        <v>1.3500000000000002E-2</v>
      </c>
      <c r="J105" s="48">
        <f>DetailsWTIDSeries!BQ136/100</f>
        <v>8.8200000000000001E-2</v>
      </c>
      <c r="K105" s="48">
        <f>DetailsWTIDSeries!BR136/100</f>
        <v>2.3799999999999998E-2</v>
      </c>
      <c r="L105" s="48">
        <f>DetailsWTIDSeries!DU136/100</f>
        <v>5.3800000000000001E-2</v>
      </c>
      <c r="M105" s="48">
        <f>DetailsWTIDSeries!DV136/100</f>
        <v>1.0800000000000001E-2</v>
      </c>
      <c r="N105" s="48">
        <f>DetailsWTIDSeries!BU136/100</f>
        <v>8.5000000000000006E-2</v>
      </c>
      <c r="O105" s="49">
        <f>DetailsWTIDSeries!BV136/100</f>
        <v>2.3799999999999998E-2</v>
      </c>
      <c r="P105" s="42"/>
      <c r="Q105" s="42"/>
      <c r="R105" s="42"/>
      <c r="S105" s="42"/>
      <c r="T105" s="42"/>
      <c r="U105" s="42"/>
      <c r="V105" s="42"/>
      <c r="W105" s="42"/>
      <c r="X105" s="42"/>
      <c r="Y105" s="42"/>
      <c r="Z105" s="42"/>
      <c r="AA105" s="42"/>
    </row>
    <row r="106" spans="1:27" ht="15">
      <c r="A106" s="47">
        <f t="shared" si="4"/>
        <v>2000</v>
      </c>
      <c r="B106" s="48">
        <f>DetailsWTIDSeries!CC137/100</f>
        <v>0.1278</v>
      </c>
      <c r="C106" s="48">
        <f>DetailsWTIDSeries!CE137/100</f>
        <v>4.9299999999999997E-2</v>
      </c>
      <c r="D106" s="109">
        <f>DetailsWTIDSeries!CX137/100</f>
        <v>9.0299999999999991E-2</v>
      </c>
      <c r="E106" s="49">
        <f>DetailsWTIDSeries!CY137/100</f>
        <v>3.0600000000000002E-2</v>
      </c>
      <c r="F106" s="109">
        <f>DetailsWTIDSeries!DB137/100</f>
        <v>8.3400000000000002E-2</v>
      </c>
      <c r="G106" s="49"/>
      <c r="H106" s="48">
        <f>DetailsWTIDSeries!CS137/100</f>
        <v>5.7300000000000004E-2</v>
      </c>
      <c r="I106" s="48">
        <f>DetailsWTIDSeries!CU137/100</f>
        <v>1.5100000000000001E-2</v>
      </c>
      <c r="J106" s="48">
        <f>DetailsWTIDSeries!BQ137/100</f>
        <v>9.0899999999999995E-2</v>
      </c>
      <c r="K106" s="48">
        <f>DetailsWTIDSeries!BR137/100</f>
        <v>2.4900000000000002E-2</v>
      </c>
      <c r="L106" s="48"/>
      <c r="M106" s="48"/>
      <c r="N106" s="48">
        <f>DetailsWTIDSeries!BU137/100</f>
        <v>8.6500000000000007E-2</v>
      </c>
      <c r="O106" s="49">
        <f>DetailsWTIDSeries!BV137/100</f>
        <v>2.5099999999999997E-2</v>
      </c>
      <c r="P106" s="42"/>
      <c r="Q106" s="42"/>
      <c r="R106" s="42"/>
      <c r="S106" s="42"/>
      <c r="T106" s="42"/>
      <c r="U106" s="42"/>
      <c r="V106" s="42"/>
      <c r="W106" s="42"/>
      <c r="X106" s="42"/>
      <c r="Y106" s="42"/>
      <c r="Z106" s="42"/>
      <c r="AA106" s="42"/>
    </row>
    <row r="107" spans="1:27" ht="15">
      <c r="A107" s="47">
        <f t="shared" si="4"/>
        <v>2001</v>
      </c>
      <c r="B107" s="48">
        <f>DetailsWTIDSeries!CC138/100</f>
        <v>0.127</v>
      </c>
      <c r="C107" s="48">
        <f>DetailsWTIDSeries!CE138/100</f>
        <v>4.7800000000000002E-2</v>
      </c>
      <c r="D107" s="109">
        <f>DetailsWTIDSeries!CX138/100</f>
        <v>8.3100000000000007E-2</v>
      </c>
      <c r="E107" s="49">
        <f>DetailsWTIDSeries!CY138/100</f>
        <v>2.5099999999999997E-2</v>
      </c>
      <c r="F107" s="109">
        <f>DetailsWTIDSeries!DB138/100</f>
        <v>8.72E-2</v>
      </c>
      <c r="G107" s="49"/>
      <c r="H107" s="48">
        <f>DetailsWTIDSeries!CS138/100</f>
        <v>5.62E-2</v>
      </c>
      <c r="I107" s="48">
        <f>DetailsWTIDSeries!CU138/100</f>
        <v>1.41E-2</v>
      </c>
      <c r="J107" s="48">
        <f>DetailsWTIDSeries!BQ138/100</f>
        <v>9.2799999999999994E-2</v>
      </c>
      <c r="K107" s="48">
        <f>DetailsWTIDSeries!BR138/100</f>
        <v>2.6499999999999999E-2</v>
      </c>
      <c r="L107" s="48"/>
      <c r="M107" s="48"/>
      <c r="N107" s="48">
        <f>DetailsWTIDSeries!BU138/100</f>
        <v>8.5699999999999998E-2</v>
      </c>
      <c r="O107" s="49">
        <f>DetailsWTIDSeries!BV138/100</f>
        <v>2.4500000000000001E-2</v>
      </c>
      <c r="P107" s="42"/>
      <c r="Q107" s="42"/>
      <c r="R107" s="42"/>
      <c r="S107" s="42"/>
      <c r="T107" s="42"/>
      <c r="U107" s="42"/>
      <c r="V107" s="42"/>
      <c r="W107" s="42"/>
      <c r="X107" s="42"/>
      <c r="Y107" s="42"/>
      <c r="Z107" s="42"/>
      <c r="AA107" s="42"/>
    </row>
    <row r="108" spans="1:27" ht="15">
      <c r="A108" s="47">
        <f t="shared" si="4"/>
        <v>2002</v>
      </c>
      <c r="B108" s="48">
        <f>DetailsWTIDSeries!CC139/100</f>
        <v>0.1235</v>
      </c>
      <c r="C108" s="48">
        <f>DetailsWTIDSeries!CE139/100</f>
        <v>4.4900000000000002E-2</v>
      </c>
      <c r="D108" s="109">
        <f>DetailsWTIDSeries!CX139/100</f>
        <v>8.7899999999999992E-2</v>
      </c>
      <c r="E108" s="49">
        <f>DetailsWTIDSeries!CY139/100</f>
        <v>2.6800000000000001E-2</v>
      </c>
      <c r="F108" s="109">
        <f>DetailsWTIDSeries!DB139/100</f>
        <v>8.7799999999999989E-2</v>
      </c>
      <c r="G108" s="49"/>
      <c r="H108" s="48">
        <f>DetailsWTIDSeries!CS139/100</f>
        <v>5.5500000000000001E-2</v>
      </c>
      <c r="I108" s="48">
        <f>DetailsWTIDSeries!CU139/100</f>
        <v>1.3899999999999999E-2</v>
      </c>
      <c r="J108" s="48">
        <f>DetailsWTIDSeries!BQ139/100</f>
        <v>9.2799999999999994E-2</v>
      </c>
      <c r="K108" s="48">
        <f>DetailsWTIDSeries!BR139/100</f>
        <v>2.6800000000000001E-2</v>
      </c>
      <c r="L108" s="48"/>
      <c r="M108" s="48"/>
      <c r="N108" s="48">
        <f>DetailsWTIDSeries!BU139/100</f>
        <v>8.3400000000000002E-2</v>
      </c>
      <c r="O108" s="49">
        <f>DetailsWTIDSeries!BV139/100</f>
        <v>2.3300000000000001E-2</v>
      </c>
      <c r="P108" s="42"/>
      <c r="Q108" s="42"/>
      <c r="R108" s="42"/>
      <c r="S108" s="42"/>
      <c r="T108" s="42"/>
      <c r="U108" s="42"/>
      <c r="V108" s="42"/>
      <c r="W108" s="42"/>
      <c r="X108" s="42"/>
      <c r="Y108" s="42"/>
      <c r="Z108" s="42"/>
      <c r="AA108" s="42"/>
    </row>
    <row r="109" spans="1:27" ht="15">
      <c r="A109" s="47">
        <f t="shared" si="4"/>
        <v>2003</v>
      </c>
      <c r="B109" s="48">
        <f>DetailsWTIDSeries!CC140/100</f>
        <v>0.12279999999999999</v>
      </c>
      <c r="C109" s="48">
        <f>DetailsWTIDSeries!CE140/100</f>
        <v>4.4400000000000002E-2</v>
      </c>
      <c r="D109" s="109">
        <f>DetailsWTIDSeries!CX140/100</f>
        <v>9.1799999999999993E-2</v>
      </c>
      <c r="E109" s="49">
        <f>DetailsWTIDSeries!CY140/100</f>
        <v>2.8900000000000002E-2</v>
      </c>
      <c r="F109" s="109">
        <f>DetailsWTIDSeries!DB140/100</f>
        <v>9.3299999999999994E-2</v>
      </c>
      <c r="G109" s="49"/>
      <c r="H109" s="48">
        <f>DetailsWTIDSeries!CS140/100</f>
        <v>5.5E-2</v>
      </c>
      <c r="I109" s="48">
        <f>DetailsWTIDSeries!CU140/100</f>
        <v>1.37E-2</v>
      </c>
      <c r="J109" s="48">
        <f>DetailsWTIDSeries!BQ140/100</f>
        <v>9.3599999999999989E-2</v>
      </c>
      <c r="K109" s="48">
        <f>DetailsWTIDSeries!BR140/100</f>
        <v>2.75E-2</v>
      </c>
      <c r="L109" s="48"/>
      <c r="M109" s="48"/>
      <c r="N109" s="48">
        <f>DetailsWTIDSeries!BU140/100</f>
        <v>8.4600000000000009E-2</v>
      </c>
      <c r="O109" s="49">
        <f>DetailsWTIDSeries!BV140/100</f>
        <v>2.41E-2</v>
      </c>
      <c r="P109" s="42"/>
      <c r="Q109" s="42"/>
      <c r="R109" s="42"/>
      <c r="S109" s="42"/>
      <c r="T109" s="42"/>
      <c r="U109" s="42"/>
      <c r="V109" s="42"/>
      <c r="W109" s="42"/>
      <c r="X109" s="42"/>
      <c r="Y109" s="42"/>
      <c r="Z109" s="42"/>
      <c r="AA109" s="42"/>
    </row>
    <row r="110" spans="1:27" ht="15">
      <c r="A110" s="47">
        <f t="shared" si="4"/>
        <v>2004</v>
      </c>
      <c r="B110" s="48">
        <f>DetailsWTIDSeries!CC141/100</f>
        <v>0.12659999999999999</v>
      </c>
      <c r="C110" s="48">
        <f>DetailsWTIDSeries!CE141/100</f>
        <v>4.6799999999999994E-2</v>
      </c>
      <c r="D110" s="109">
        <f>DetailsWTIDSeries!CX141/100</f>
        <v>8.8900000000000007E-2</v>
      </c>
      <c r="E110" s="49">
        <f>DetailsWTIDSeries!CY141/100</f>
        <v>2.9300000000000003E-2</v>
      </c>
      <c r="F110" s="109">
        <f>DetailsWTIDSeries!DB141/100</f>
        <v>9.9299999999999999E-2</v>
      </c>
      <c r="G110" s="49"/>
      <c r="H110" s="48">
        <f>DetailsWTIDSeries!CS141/100</f>
        <v>5.57E-2</v>
      </c>
      <c r="I110" s="48">
        <f>DetailsWTIDSeries!CU141/100</f>
        <v>1.43E-2</v>
      </c>
      <c r="J110" s="48">
        <f>DetailsWTIDSeries!BQ141/100</f>
        <v>9.2799999999999994E-2</v>
      </c>
      <c r="K110" s="48">
        <f>DetailsWTIDSeries!BR141/100</f>
        <v>2.7000000000000003E-2</v>
      </c>
      <c r="L110" s="48"/>
      <c r="M110" s="48"/>
      <c r="N110" s="48">
        <f>DetailsWTIDSeries!BU141/100</f>
        <v>8.5500000000000007E-2</v>
      </c>
      <c r="O110" s="49">
        <f>DetailsWTIDSeries!BV141/100</f>
        <v>2.46E-2</v>
      </c>
      <c r="P110" s="42"/>
      <c r="Q110" s="42"/>
      <c r="R110" s="42"/>
      <c r="S110" s="42"/>
      <c r="T110" s="42"/>
      <c r="U110" s="42"/>
      <c r="V110" s="42"/>
      <c r="W110" s="42"/>
      <c r="X110" s="42"/>
      <c r="Y110" s="42"/>
      <c r="Z110" s="42"/>
      <c r="AA110" s="42"/>
    </row>
    <row r="111" spans="1:27" ht="15">
      <c r="A111" s="47">
        <f t="shared" si="4"/>
        <v>2005</v>
      </c>
      <c r="B111" s="48">
        <f>DetailsWTIDSeries!CC142/100</f>
        <v>0.13100000000000001</v>
      </c>
      <c r="C111" s="48">
        <f>DetailsWTIDSeries!CE142/100</f>
        <v>4.9699999999999994E-2</v>
      </c>
      <c r="D111" s="109">
        <f>DetailsWTIDSeries!CX142/100</f>
        <v>9.1199999999999989E-2</v>
      </c>
      <c r="E111" s="49">
        <f>DetailsWTIDSeries!CY142/100</f>
        <v>3.0499999999999999E-2</v>
      </c>
      <c r="F111" s="109">
        <f>DetailsWTIDSeries!DB142/100</f>
        <v>9.4800000000000009E-2</v>
      </c>
      <c r="G111" s="49"/>
      <c r="H111" s="48">
        <f>DetailsWTIDSeries!CS142/100</f>
        <v>5.7800000000000004E-2</v>
      </c>
      <c r="I111" s="48">
        <f>DetailsWTIDSeries!CU142/100</f>
        <v>1.5800000000000002E-2</v>
      </c>
      <c r="J111" s="48">
        <f>DetailsWTIDSeries!BQ142/100</f>
        <v>9.35E-2</v>
      </c>
      <c r="K111" s="48">
        <f>DetailsWTIDSeries!BR142/100</f>
        <v>2.7699999999999999E-2</v>
      </c>
      <c r="L111" s="48"/>
      <c r="M111" s="48"/>
      <c r="N111" s="48">
        <f>DetailsWTIDSeries!BU142/100</f>
        <v>8.6699999999999999E-2</v>
      </c>
      <c r="O111" s="49">
        <f>DetailsWTIDSeries!BV142/100</f>
        <v>2.58E-2</v>
      </c>
      <c r="P111" s="42"/>
      <c r="Q111" s="42"/>
      <c r="R111" s="42"/>
      <c r="S111" s="42"/>
      <c r="T111" s="42"/>
      <c r="U111" s="42"/>
      <c r="V111" s="42"/>
      <c r="W111" s="42"/>
      <c r="X111" s="42"/>
      <c r="Y111" s="42"/>
      <c r="Z111" s="42"/>
      <c r="AA111" s="42"/>
    </row>
    <row r="112" spans="1:27" ht="15">
      <c r="A112" s="47">
        <f t="shared" si="4"/>
        <v>2006</v>
      </c>
      <c r="B112" s="48">
        <f>DetailsWTIDSeries!CC143/100</f>
        <v>0.13720000000000002</v>
      </c>
      <c r="C112" s="48">
        <f>DetailsWTIDSeries!CE143/100</f>
        <v>5.3800000000000001E-2</v>
      </c>
      <c r="D112" s="109">
        <f>DetailsWTIDSeries!CX143/100</f>
        <v>0.10060000000000001</v>
      </c>
      <c r="E112" s="49">
        <f>DetailsWTIDSeries!CY143/100</f>
        <v>3.6499999999999998E-2</v>
      </c>
      <c r="F112" s="109">
        <f>DetailsWTIDSeries!DB143/100</f>
        <v>8.8900000000000007E-2</v>
      </c>
      <c r="G112" s="49"/>
      <c r="H112" s="48">
        <f>DetailsWTIDSeries!CS143/100</f>
        <v>5.91E-2</v>
      </c>
      <c r="I112" s="48">
        <f>DetailsWTIDSeries!CU143/100</f>
        <v>1.67E-2</v>
      </c>
      <c r="J112" s="48">
        <f>DetailsWTIDSeries!BQ143/100</f>
        <v>9.7200000000000009E-2</v>
      </c>
      <c r="K112" s="48">
        <f>DetailsWTIDSeries!BR143/100</f>
        <v>3.0200000000000001E-2</v>
      </c>
      <c r="L112" s="48"/>
      <c r="M112" s="48"/>
      <c r="N112" s="48">
        <f>DetailsWTIDSeries!BU143/100</f>
        <v>0.09</v>
      </c>
      <c r="O112" s="49">
        <f>DetailsWTIDSeries!BV143/100</f>
        <v>2.7999999999999997E-2</v>
      </c>
      <c r="P112" s="42"/>
      <c r="Q112" s="42"/>
      <c r="R112" s="42"/>
      <c r="S112" s="42"/>
      <c r="T112" s="42"/>
      <c r="U112" s="42"/>
      <c r="V112" s="42"/>
      <c r="W112" s="42"/>
      <c r="X112" s="42"/>
      <c r="Y112" s="42"/>
      <c r="Z112" s="42"/>
      <c r="AA112" s="42"/>
    </row>
    <row r="113" spans="1:27" ht="15">
      <c r="A113" s="47">
        <f t="shared" si="4"/>
        <v>2007</v>
      </c>
      <c r="B113" s="48">
        <f>DetailsWTIDSeries!CC144/100</f>
        <v>0.13720000000000002</v>
      </c>
      <c r="C113" s="48">
        <f>DetailsWTIDSeries!CE144/100</f>
        <v>5.3399999999999996E-2</v>
      </c>
      <c r="D113" s="109">
        <f>DetailsWTIDSeries!CX144/100</f>
        <v>9.8400000000000001E-2</v>
      </c>
      <c r="E113" s="49">
        <f>DetailsWTIDSeries!CY144/100</f>
        <v>3.5799999999999998E-2</v>
      </c>
      <c r="F113" s="109">
        <f>DetailsWTIDSeries!DB144/100</f>
        <v>8.539999999999999E-2</v>
      </c>
      <c r="G113" s="49"/>
      <c r="H113" s="48">
        <f>DetailsWTIDSeries!CS144/100</f>
        <v>6.1200000000000004E-2</v>
      </c>
      <c r="I113" s="48">
        <f>DetailsWTIDSeries!CU144/100</f>
        <v>1.8000000000000002E-2</v>
      </c>
      <c r="J113" s="48">
        <f>DetailsWTIDSeries!BQ144/100</f>
        <v>9.8599999999999993E-2</v>
      </c>
      <c r="K113" s="48">
        <f>DetailsWTIDSeries!BR144/100</f>
        <v>3.0499999999999999E-2</v>
      </c>
      <c r="L113" s="48"/>
      <c r="M113" s="48"/>
      <c r="N113" s="48">
        <f>DetailsWTIDSeries!BU144/100</f>
        <v>8.8900000000000007E-2</v>
      </c>
      <c r="O113" s="49">
        <f>DetailsWTIDSeries!BV144/100</f>
        <v>2.8300000000000002E-2</v>
      </c>
      <c r="P113" s="42"/>
      <c r="Q113" s="42"/>
      <c r="R113" s="42"/>
      <c r="S113" s="42"/>
      <c r="T113" s="42"/>
      <c r="U113" s="42"/>
      <c r="V113" s="42"/>
      <c r="W113" s="42"/>
      <c r="X113" s="42"/>
      <c r="Y113" s="42"/>
      <c r="Z113" s="42"/>
      <c r="AA113" s="42"/>
    </row>
    <row r="114" spans="1:27" ht="15">
      <c r="A114" s="47">
        <f t="shared" si="4"/>
        <v>2008</v>
      </c>
      <c r="B114" s="48">
        <f>DetailsWTIDSeries!CC145/100</f>
        <v>0.13059999999999999</v>
      </c>
      <c r="C114" s="48">
        <f>DetailsWTIDSeries!CE145/100</f>
        <v>4.9100000000000005E-2</v>
      </c>
      <c r="D114" s="109">
        <f>DetailsWTIDSeries!CX145/100</f>
        <v>8.5900000000000004E-2</v>
      </c>
      <c r="E114" s="49">
        <f>DetailsWTIDSeries!CY145/100</f>
        <v>2.9100000000000001E-2</v>
      </c>
      <c r="F114" s="109">
        <f>DetailsWTIDSeries!DB145/100</f>
        <v>8.8900000000000007E-2</v>
      </c>
      <c r="G114" s="49"/>
      <c r="H114" s="48">
        <f>DetailsWTIDSeries!CS145/100</f>
        <v>6.0499999999999998E-2</v>
      </c>
      <c r="I114" s="48">
        <f>DetailsWTIDSeries!CU145/100</f>
        <v>1.7100000000000001E-2</v>
      </c>
      <c r="J114" s="48">
        <f>DetailsWTIDSeries!BQ145/100</f>
        <v>9.6600000000000005E-2</v>
      </c>
      <c r="K114" s="48">
        <f>DetailsWTIDSeries!BR145/100</f>
        <v>2.8799999999999999E-2</v>
      </c>
      <c r="L114" s="48"/>
      <c r="M114" s="48"/>
      <c r="N114" s="48">
        <f>DetailsWTIDSeries!BU145/100</f>
        <v>8.6099999999999996E-2</v>
      </c>
      <c r="O114" s="49">
        <f>DetailsWTIDSeries!BV145/100</f>
        <v>2.6600000000000002E-2</v>
      </c>
      <c r="P114" s="42"/>
      <c r="Q114" s="42"/>
      <c r="R114" s="42"/>
      <c r="S114" s="42"/>
      <c r="T114" s="42"/>
      <c r="U114" s="42"/>
      <c r="V114" s="42"/>
      <c r="W114" s="42"/>
      <c r="X114" s="42"/>
      <c r="Y114" s="42"/>
      <c r="Z114" s="42"/>
      <c r="AA114" s="42"/>
    </row>
    <row r="115" spans="1:27" ht="15">
      <c r="A115" s="47">
        <f t="shared" si="4"/>
        <v>2009</v>
      </c>
      <c r="B115" s="48">
        <f>DetailsWTIDSeries!CC146/100</f>
        <v>0.12300000000000001</v>
      </c>
      <c r="C115" s="48">
        <f>DetailsWTIDSeries!CE146/100</f>
        <v>4.3700000000000003E-2</v>
      </c>
      <c r="D115" s="109">
        <f>AVERAGE(D113:D114)</f>
        <v>9.215000000000001E-2</v>
      </c>
      <c r="E115" s="49">
        <f>AVERAGE(E113:E114)</f>
        <v>3.245E-2</v>
      </c>
      <c r="F115" s="109">
        <f>DetailsWTIDSeries!DB146/100</f>
        <v>8.2200000000000009E-2</v>
      </c>
      <c r="G115" s="49"/>
      <c r="H115" s="48">
        <f>DetailsWTIDSeries!CS146/100</f>
        <v>5.4400000000000004E-2</v>
      </c>
      <c r="I115" s="48">
        <f>DetailsWTIDSeries!CU146/100</f>
        <v>1.3600000000000001E-2</v>
      </c>
      <c r="J115" s="48">
        <f>DetailsWTIDSeries!BQ146/100</f>
        <v>9.3800000000000008E-2</v>
      </c>
      <c r="K115" s="48">
        <f>DetailsWTIDSeries!BR146/100</f>
        <v>2.7000000000000003E-2</v>
      </c>
      <c r="L115" s="48"/>
      <c r="M115" s="48"/>
      <c r="N115" s="48">
        <f>DetailsWTIDSeries!BU146/100</f>
        <v>8.48E-2</v>
      </c>
      <c r="O115" s="49">
        <f>DetailsWTIDSeries!BV146/100</f>
        <v>2.6200000000000001E-2</v>
      </c>
      <c r="P115" s="42"/>
      <c r="Q115" s="42"/>
      <c r="R115" s="42"/>
      <c r="S115" s="42"/>
      <c r="T115" s="42"/>
      <c r="U115" s="42"/>
      <c r="V115" s="42"/>
      <c r="W115" s="42"/>
      <c r="X115" s="42"/>
      <c r="Y115" s="42"/>
      <c r="Z115" s="42"/>
      <c r="AA115" s="42"/>
    </row>
    <row r="116" spans="1:27" ht="16" thickBot="1">
      <c r="A116" s="52">
        <v>2010</v>
      </c>
      <c r="B116" s="53">
        <f>B115</f>
        <v>0.12300000000000001</v>
      </c>
      <c r="C116" s="53">
        <f>C115</f>
        <v>4.3700000000000003E-2</v>
      </c>
      <c r="D116" s="112"/>
      <c r="E116" s="54"/>
      <c r="F116" s="112"/>
      <c r="G116" s="54"/>
      <c r="H116" s="53">
        <f>DetailsWTIDSeries!CS147/100</f>
        <v>6.4100000000000004E-2</v>
      </c>
      <c r="I116" s="53">
        <f>DetailsWTIDSeries!CU147/100</f>
        <v>1.8600000000000002E-2</v>
      </c>
      <c r="J116" s="53"/>
      <c r="K116" s="53"/>
      <c r="L116" s="53"/>
      <c r="M116" s="53"/>
      <c r="N116" s="53"/>
      <c r="O116" s="54"/>
      <c r="P116" s="42"/>
      <c r="Q116" s="42"/>
      <c r="R116" s="42"/>
      <c r="S116" s="42"/>
      <c r="T116" s="42"/>
      <c r="U116" s="42"/>
      <c r="V116" s="42"/>
      <c r="W116" s="42"/>
      <c r="X116" s="42"/>
      <c r="Y116" s="42"/>
      <c r="Z116" s="42"/>
      <c r="AA116" s="42"/>
    </row>
    <row r="117" spans="1:27" ht="16" thickTop="1">
      <c r="A117" s="42"/>
      <c r="B117" s="56"/>
      <c r="C117" s="56"/>
      <c r="D117" s="56"/>
      <c r="E117" s="56"/>
      <c r="F117" s="56"/>
      <c r="G117" s="56"/>
      <c r="H117" s="56"/>
      <c r="I117" s="56"/>
      <c r="J117" s="56"/>
      <c r="K117" s="56"/>
      <c r="L117" s="56"/>
      <c r="M117" s="56"/>
      <c r="N117" s="56"/>
      <c r="O117" s="56"/>
      <c r="P117" s="42"/>
      <c r="Q117" s="42"/>
      <c r="R117" s="42"/>
      <c r="S117" s="42"/>
      <c r="T117" s="42"/>
      <c r="U117" s="42"/>
      <c r="V117" s="42"/>
      <c r="W117" s="42"/>
      <c r="X117" s="42"/>
      <c r="Y117" s="42"/>
      <c r="Z117" s="42"/>
      <c r="AA117" s="42"/>
    </row>
    <row r="118" spans="1:27" ht="15">
      <c r="A118" s="41" t="s">
        <v>173</v>
      </c>
      <c r="B118" s="57"/>
      <c r="C118" s="57"/>
      <c r="D118" s="57"/>
      <c r="E118" s="57"/>
      <c r="F118" s="57"/>
      <c r="G118" s="57"/>
      <c r="H118" s="57"/>
      <c r="I118" s="57"/>
      <c r="J118" s="57"/>
      <c r="K118" s="57"/>
      <c r="L118" s="57"/>
      <c r="M118" s="57"/>
      <c r="N118" s="57"/>
      <c r="O118" s="57"/>
      <c r="P118" s="42"/>
      <c r="Q118" s="42"/>
      <c r="R118" s="42"/>
      <c r="S118" s="42"/>
      <c r="T118" s="42"/>
      <c r="U118" s="42"/>
      <c r="V118" s="42"/>
      <c r="W118" s="42"/>
      <c r="X118" s="42"/>
      <c r="Y118" s="42"/>
      <c r="Z118" s="42"/>
      <c r="AA118" s="42"/>
    </row>
    <row r="119" spans="1:27" ht="15">
      <c r="A119" s="42"/>
      <c r="B119" s="57"/>
      <c r="C119" s="57"/>
      <c r="D119" s="57"/>
      <c r="E119" s="57"/>
      <c r="F119" s="57"/>
      <c r="G119" s="57"/>
      <c r="H119" s="57"/>
      <c r="I119" s="57"/>
      <c r="J119" s="57"/>
      <c r="K119" s="57"/>
      <c r="L119" s="57"/>
      <c r="M119" s="57"/>
      <c r="N119" s="57"/>
      <c r="O119" s="57"/>
      <c r="P119" s="42"/>
      <c r="Q119" s="42"/>
      <c r="R119" s="42"/>
      <c r="S119" s="42"/>
      <c r="T119" s="42"/>
      <c r="U119" s="42"/>
      <c r="V119" s="42"/>
      <c r="W119" s="42"/>
      <c r="X119" s="42"/>
      <c r="Y119" s="42"/>
      <c r="Z119" s="42"/>
      <c r="AA119" s="42"/>
    </row>
    <row r="120" spans="1:27" ht="15">
      <c r="A120" s="42"/>
      <c r="B120" s="57"/>
      <c r="C120" s="57"/>
      <c r="D120" s="57"/>
      <c r="E120" s="57"/>
      <c r="F120" s="57"/>
      <c r="G120" s="57"/>
      <c r="H120" s="57"/>
      <c r="I120" s="57"/>
      <c r="J120" s="57"/>
      <c r="K120" s="57"/>
      <c r="L120" s="57"/>
      <c r="M120" s="57"/>
      <c r="N120" s="57"/>
      <c r="O120" s="57"/>
      <c r="P120" s="42"/>
      <c r="Q120" s="42"/>
      <c r="R120" s="42"/>
      <c r="S120" s="42"/>
      <c r="T120" s="42"/>
      <c r="U120" s="42"/>
      <c r="V120" s="42"/>
      <c r="W120" s="42"/>
      <c r="X120" s="42"/>
      <c r="Y120" s="42"/>
      <c r="Z120" s="42"/>
      <c r="AA120" s="42"/>
    </row>
    <row r="121" spans="1:27" ht="15">
      <c r="A121" s="42"/>
      <c r="B121" s="57"/>
      <c r="C121" s="57"/>
      <c r="D121" s="57"/>
      <c r="E121" s="57"/>
      <c r="F121" s="57"/>
      <c r="G121" s="57"/>
      <c r="H121" s="57"/>
      <c r="I121" s="57"/>
      <c r="J121" s="57"/>
      <c r="K121" s="57"/>
      <c r="L121" s="57"/>
      <c r="M121" s="57"/>
      <c r="N121" s="57"/>
      <c r="O121" s="57"/>
      <c r="P121" s="42"/>
      <c r="Q121" s="42"/>
      <c r="R121" s="42"/>
      <c r="S121" s="42"/>
      <c r="T121" s="42"/>
      <c r="U121" s="42"/>
      <c r="V121" s="42"/>
      <c r="W121" s="42"/>
      <c r="X121" s="42"/>
      <c r="Y121" s="42"/>
      <c r="Z121" s="42"/>
      <c r="AA121" s="42"/>
    </row>
    <row r="122" spans="1:27" ht="15">
      <c r="A122" s="42"/>
      <c r="B122" s="57"/>
      <c r="C122" s="57"/>
      <c r="D122" s="57"/>
      <c r="E122" s="57"/>
      <c r="F122" s="57"/>
      <c r="G122" s="57"/>
      <c r="H122" s="57"/>
      <c r="I122" s="57"/>
      <c r="J122" s="57"/>
      <c r="K122" s="57"/>
      <c r="L122" s="57"/>
      <c r="M122" s="57"/>
      <c r="N122" s="57"/>
      <c r="O122" s="57"/>
      <c r="P122" s="42"/>
      <c r="Q122" s="42"/>
      <c r="R122" s="42"/>
      <c r="S122" s="42"/>
      <c r="T122" s="42"/>
      <c r="U122" s="42"/>
      <c r="V122" s="42"/>
      <c r="W122" s="42"/>
      <c r="X122" s="42"/>
      <c r="Y122" s="42"/>
      <c r="Z122" s="42"/>
      <c r="AA122" s="42"/>
    </row>
    <row r="123" spans="1:27" ht="15">
      <c r="A123" s="42"/>
      <c r="B123" s="57"/>
      <c r="C123" s="57"/>
      <c r="D123" s="57"/>
      <c r="E123" s="57"/>
      <c r="F123" s="57"/>
      <c r="G123" s="57"/>
      <c r="H123" s="57"/>
      <c r="I123" s="57"/>
      <c r="J123" s="57"/>
      <c r="K123" s="57"/>
      <c r="L123" s="57"/>
      <c r="M123" s="57"/>
      <c r="N123" s="57"/>
      <c r="O123" s="57"/>
      <c r="P123" s="42"/>
      <c r="Q123" s="42"/>
      <c r="R123" s="42"/>
      <c r="S123" s="42"/>
      <c r="T123" s="42"/>
      <c r="U123" s="42"/>
      <c r="V123" s="42"/>
      <c r="W123" s="42"/>
      <c r="X123" s="42"/>
      <c r="Y123" s="42"/>
      <c r="Z123" s="42"/>
      <c r="AA123" s="42"/>
    </row>
    <row r="124" spans="1:27" ht="15">
      <c r="A124" s="42"/>
      <c r="B124" s="57"/>
      <c r="C124" s="57"/>
      <c r="D124" s="57"/>
      <c r="E124" s="57"/>
      <c r="F124" s="57"/>
      <c r="G124" s="57"/>
      <c r="H124" s="57"/>
      <c r="I124" s="57"/>
      <c r="J124" s="57"/>
      <c r="K124" s="57"/>
      <c r="L124" s="57"/>
      <c r="M124" s="57"/>
      <c r="N124" s="57"/>
      <c r="O124" s="57"/>
      <c r="P124" s="42"/>
      <c r="Q124" s="42"/>
      <c r="R124" s="42"/>
      <c r="S124" s="42"/>
      <c r="T124" s="42"/>
      <c r="U124" s="42"/>
      <c r="V124" s="42"/>
      <c r="W124" s="42"/>
      <c r="X124" s="42"/>
      <c r="Y124" s="42"/>
      <c r="Z124" s="42"/>
      <c r="AA124" s="42"/>
    </row>
    <row r="125" spans="1:27" ht="15">
      <c r="A125" s="42"/>
      <c r="B125" s="57"/>
      <c r="C125" s="57"/>
      <c r="D125" s="57"/>
      <c r="E125" s="57"/>
      <c r="F125" s="57"/>
      <c r="G125" s="57"/>
      <c r="H125" s="57"/>
      <c r="I125" s="57"/>
      <c r="J125" s="57"/>
      <c r="K125" s="57"/>
      <c r="L125" s="57"/>
      <c r="M125" s="57"/>
      <c r="N125" s="57"/>
      <c r="O125" s="57"/>
      <c r="P125" s="42"/>
      <c r="Q125" s="42"/>
      <c r="R125" s="42"/>
      <c r="S125" s="42"/>
      <c r="T125" s="42"/>
      <c r="U125" s="42"/>
      <c r="V125" s="42"/>
      <c r="W125" s="42"/>
      <c r="X125" s="42"/>
      <c r="Y125" s="42"/>
      <c r="Z125" s="42"/>
      <c r="AA125" s="42"/>
    </row>
    <row r="126" spans="1:27" ht="15">
      <c r="A126" s="42"/>
      <c r="B126" s="57"/>
      <c r="C126" s="57"/>
      <c r="D126" s="57"/>
      <c r="E126" s="57"/>
      <c r="F126" s="57"/>
      <c r="G126" s="57"/>
      <c r="H126" s="57"/>
      <c r="I126" s="57"/>
      <c r="J126" s="57"/>
      <c r="K126" s="57"/>
      <c r="L126" s="57"/>
      <c r="M126" s="57"/>
      <c r="N126" s="57"/>
      <c r="O126" s="57"/>
      <c r="P126" s="42"/>
      <c r="Q126" s="42"/>
      <c r="R126" s="42"/>
      <c r="S126" s="42"/>
      <c r="T126" s="42"/>
      <c r="U126" s="42"/>
      <c r="V126" s="42"/>
      <c r="W126" s="42"/>
      <c r="X126" s="42"/>
      <c r="Y126" s="42"/>
      <c r="Z126" s="42"/>
      <c r="AA126" s="42"/>
    </row>
    <row r="127" spans="1:27" ht="15">
      <c r="A127" s="42"/>
      <c r="B127" s="57"/>
      <c r="C127" s="57"/>
      <c r="D127" s="57"/>
      <c r="E127" s="57"/>
      <c r="F127" s="57"/>
      <c r="G127" s="57"/>
      <c r="H127" s="57"/>
      <c r="I127" s="57"/>
      <c r="J127" s="57"/>
      <c r="K127" s="57"/>
      <c r="L127" s="57"/>
      <c r="M127" s="57"/>
      <c r="N127" s="57"/>
      <c r="O127" s="57"/>
      <c r="P127" s="42"/>
      <c r="Q127" s="42"/>
      <c r="R127" s="42"/>
      <c r="S127" s="42"/>
      <c r="T127" s="42"/>
      <c r="U127" s="42"/>
      <c r="V127" s="42"/>
      <c r="W127" s="42"/>
      <c r="X127" s="42"/>
      <c r="Y127" s="42"/>
      <c r="Z127" s="42"/>
      <c r="AA127" s="42"/>
    </row>
    <row r="128" spans="1:27" ht="15">
      <c r="A128" s="42"/>
      <c r="B128" s="57"/>
      <c r="C128" s="57"/>
      <c r="D128" s="57"/>
      <c r="E128" s="57"/>
      <c r="F128" s="57"/>
      <c r="G128" s="57"/>
      <c r="H128" s="57"/>
      <c r="I128" s="57"/>
      <c r="J128" s="57"/>
      <c r="K128" s="57"/>
      <c r="L128" s="57"/>
      <c r="M128" s="57"/>
      <c r="N128" s="57"/>
      <c r="O128" s="57"/>
      <c r="P128" s="42"/>
      <c r="Q128" s="42"/>
      <c r="R128" s="42"/>
      <c r="S128" s="42"/>
      <c r="T128" s="42"/>
      <c r="U128" s="42"/>
      <c r="V128" s="42"/>
      <c r="W128" s="42"/>
      <c r="X128" s="42"/>
      <c r="Y128" s="42"/>
      <c r="Z128" s="42"/>
      <c r="AA128" s="42"/>
    </row>
    <row r="129" spans="1:27" ht="15">
      <c r="A129" s="42"/>
      <c r="B129" s="57"/>
      <c r="C129" s="57"/>
      <c r="D129" s="57"/>
      <c r="E129" s="57"/>
      <c r="F129" s="57"/>
      <c r="G129" s="57"/>
      <c r="H129" s="57"/>
      <c r="I129" s="57"/>
      <c r="J129" s="57"/>
      <c r="K129" s="57"/>
      <c r="L129" s="57"/>
      <c r="M129" s="57"/>
      <c r="N129" s="57"/>
      <c r="O129" s="57"/>
      <c r="P129" s="42"/>
      <c r="Q129" s="42"/>
      <c r="R129" s="42"/>
      <c r="S129" s="42"/>
      <c r="T129" s="42"/>
      <c r="U129" s="42"/>
      <c r="V129" s="42"/>
      <c r="W129" s="42"/>
      <c r="X129" s="42"/>
      <c r="Y129" s="42"/>
      <c r="Z129" s="42"/>
      <c r="AA129" s="42"/>
    </row>
    <row r="130" spans="1:27" ht="15">
      <c r="A130" s="42"/>
      <c r="B130" s="57"/>
      <c r="C130" s="57"/>
      <c r="D130" s="57"/>
      <c r="E130" s="57"/>
      <c r="F130" s="57"/>
      <c r="G130" s="57"/>
      <c r="H130" s="57"/>
      <c r="I130" s="57"/>
      <c r="J130" s="57"/>
      <c r="K130" s="57"/>
      <c r="L130" s="57"/>
      <c r="M130" s="57"/>
      <c r="N130" s="57"/>
      <c r="O130" s="57"/>
      <c r="P130" s="42"/>
      <c r="Q130" s="42"/>
      <c r="R130" s="42"/>
      <c r="S130" s="42"/>
      <c r="T130" s="42"/>
      <c r="U130" s="42"/>
      <c r="V130" s="42"/>
      <c r="W130" s="42"/>
      <c r="X130" s="42"/>
      <c r="Y130" s="42"/>
      <c r="Z130" s="42"/>
      <c r="AA130" s="42"/>
    </row>
    <row r="131" spans="1:27" ht="15">
      <c r="A131" s="42"/>
      <c r="B131" s="57"/>
      <c r="C131" s="57"/>
      <c r="D131" s="57"/>
      <c r="E131" s="57"/>
      <c r="F131" s="57"/>
      <c r="G131" s="57"/>
      <c r="H131" s="57"/>
      <c r="I131" s="57"/>
      <c r="J131" s="57"/>
      <c r="K131" s="57"/>
      <c r="L131" s="57"/>
      <c r="M131" s="57"/>
      <c r="N131" s="57"/>
      <c r="O131" s="57"/>
      <c r="P131" s="42"/>
      <c r="Q131" s="42"/>
      <c r="R131" s="42"/>
      <c r="S131" s="42"/>
      <c r="T131" s="42"/>
      <c r="U131" s="42"/>
      <c r="V131" s="42"/>
      <c r="W131" s="42"/>
      <c r="X131" s="42"/>
      <c r="Y131" s="42"/>
      <c r="Z131" s="42"/>
      <c r="AA131" s="42"/>
    </row>
    <row r="132" spans="1:27" ht="15">
      <c r="A132" s="42"/>
      <c r="B132" s="57"/>
      <c r="C132" s="57"/>
      <c r="D132" s="57"/>
      <c r="E132" s="57"/>
      <c r="F132" s="57"/>
      <c r="G132" s="57"/>
      <c r="H132" s="57"/>
      <c r="I132" s="57"/>
      <c r="J132" s="57"/>
      <c r="K132" s="57"/>
      <c r="L132" s="57"/>
      <c r="M132" s="57"/>
      <c r="N132" s="57"/>
      <c r="O132" s="57"/>
      <c r="P132" s="42"/>
      <c r="Q132" s="42"/>
      <c r="R132" s="42"/>
      <c r="S132" s="42"/>
      <c r="T132" s="42"/>
      <c r="U132" s="42"/>
      <c r="V132" s="42"/>
      <c r="W132" s="42"/>
      <c r="X132" s="42"/>
      <c r="Y132" s="42"/>
      <c r="Z132" s="42"/>
      <c r="AA132" s="42"/>
    </row>
    <row r="133" spans="1:27" ht="15">
      <c r="A133" s="42"/>
      <c r="B133" s="57"/>
      <c r="C133" s="57"/>
      <c r="D133" s="57"/>
      <c r="E133" s="57"/>
      <c r="F133" s="57"/>
      <c r="G133" s="57"/>
      <c r="H133" s="57"/>
      <c r="I133" s="57"/>
      <c r="J133" s="57"/>
      <c r="K133" s="57"/>
      <c r="L133" s="57"/>
      <c r="M133" s="57"/>
      <c r="N133" s="57"/>
      <c r="O133" s="57"/>
      <c r="P133" s="42"/>
      <c r="Q133" s="42"/>
      <c r="R133" s="42"/>
      <c r="S133" s="42"/>
      <c r="T133" s="42"/>
      <c r="U133" s="42"/>
      <c r="V133" s="42"/>
      <c r="W133" s="42"/>
      <c r="X133" s="42"/>
      <c r="Y133" s="42"/>
      <c r="Z133" s="42"/>
      <c r="AA133" s="42"/>
    </row>
    <row r="134" spans="1:27" ht="15">
      <c r="A134" s="42"/>
      <c r="B134" s="57"/>
      <c r="C134" s="57"/>
      <c r="D134" s="57"/>
      <c r="E134" s="57"/>
      <c r="F134" s="57"/>
      <c r="G134" s="57"/>
      <c r="H134" s="57"/>
      <c r="I134" s="57"/>
      <c r="J134" s="57"/>
      <c r="K134" s="57"/>
      <c r="L134" s="57"/>
      <c r="M134" s="57"/>
      <c r="N134" s="57"/>
      <c r="O134" s="57"/>
      <c r="P134" s="42"/>
      <c r="Q134" s="42"/>
      <c r="R134" s="42"/>
      <c r="S134" s="42"/>
      <c r="T134" s="42"/>
      <c r="U134" s="42"/>
      <c r="V134" s="42"/>
      <c r="W134" s="42"/>
      <c r="X134" s="42"/>
      <c r="Y134" s="42"/>
      <c r="Z134" s="42"/>
      <c r="AA134" s="42"/>
    </row>
    <row r="135" spans="1:27" ht="15">
      <c r="A135" s="42"/>
      <c r="B135" s="57"/>
      <c r="C135" s="57"/>
      <c r="D135" s="57"/>
      <c r="E135" s="57"/>
      <c r="F135" s="57"/>
      <c r="G135" s="57"/>
      <c r="H135" s="57"/>
      <c r="I135" s="57"/>
      <c r="J135" s="57"/>
      <c r="K135" s="57"/>
      <c r="L135" s="57"/>
      <c r="M135" s="57"/>
      <c r="N135" s="57"/>
      <c r="O135" s="57"/>
      <c r="P135" s="42"/>
      <c r="Q135" s="42"/>
      <c r="R135" s="42"/>
      <c r="S135" s="42"/>
      <c r="T135" s="42"/>
      <c r="U135" s="42"/>
      <c r="V135" s="42"/>
      <c r="W135" s="42"/>
      <c r="X135" s="42"/>
      <c r="Y135" s="42"/>
      <c r="Z135" s="42"/>
      <c r="AA135" s="42"/>
    </row>
    <row r="136" spans="1:27" ht="15">
      <c r="A136" s="42"/>
      <c r="B136" s="57"/>
      <c r="C136" s="57"/>
      <c r="D136" s="57"/>
      <c r="E136" s="57"/>
      <c r="F136" s="57"/>
      <c r="G136" s="57"/>
      <c r="H136" s="57"/>
      <c r="I136" s="57"/>
      <c r="J136" s="57"/>
      <c r="K136" s="57"/>
      <c r="L136" s="57"/>
      <c r="M136" s="57"/>
      <c r="N136" s="57"/>
      <c r="O136" s="57"/>
      <c r="P136" s="42"/>
      <c r="Q136" s="42"/>
      <c r="R136" s="42"/>
      <c r="S136" s="42"/>
      <c r="T136" s="42"/>
      <c r="U136" s="42"/>
      <c r="V136" s="42"/>
      <c r="W136" s="42"/>
      <c r="X136" s="42"/>
      <c r="Y136" s="42"/>
      <c r="Z136" s="42"/>
      <c r="AA136" s="42"/>
    </row>
    <row r="137" spans="1:27" ht="15">
      <c r="A137" s="42"/>
      <c r="B137" s="57"/>
      <c r="C137" s="57"/>
      <c r="D137" s="57"/>
      <c r="E137" s="57"/>
      <c r="F137" s="57"/>
      <c r="G137" s="57"/>
      <c r="H137" s="57"/>
      <c r="I137" s="57"/>
      <c r="J137" s="57"/>
      <c r="K137" s="57"/>
      <c r="L137" s="57"/>
      <c r="M137" s="57"/>
      <c r="N137" s="57"/>
      <c r="O137" s="57"/>
      <c r="P137" s="42"/>
      <c r="Q137" s="42"/>
      <c r="R137" s="42"/>
      <c r="S137" s="42"/>
      <c r="T137" s="42"/>
      <c r="U137" s="42"/>
      <c r="V137" s="42"/>
      <c r="W137" s="42"/>
      <c r="X137" s="42"/>
      <c r="Y137" s="42"/>
      <c r="Z137" s="42"/>
      <c r="AA137" s="42"/>
    </row>
    <row r="138" spans="1:27" ht="15">
      <c r="A138" s="42"/>
      <c r="B138" s="57"/>
      <c r="C138" s="57"/>
      <c r="D138" s="57"/>
      <c r="E138" s="57"/>
      <c r="F138" s="57"/>
      <c r="G138" s="57"/>
      <c r="H138" s="57"/>
      <c r="I138" s="57"/>
      <c r="J138" s="57"/>
      <c r="K138" s="57"/>
      <c r="L138" s="57"/>
      <c r="M138" s="57"/>
      <c r="N138" s="57"/>
      <c r="O138" s="57"/>
      <c r="P138" s="42"/>
      <c r="Q138" s="42"/>
      <c r="R138" s="42"/>
      <c r="S138" s="42"/>
      <c r="T138" s="42"/>
      <c r="U138" s="42"/>
      <c r="V138" s="42"/>
      <c r="W138" s="42"/>
      <c r="X138" s="42"/>
      <c r="Y138" s="42"/>
      <c r="Z138" s="42"/>
      <c r="AA138" s="42"/>
    </row>
    <row r="139" spans="1:27" ht="15">
      <c r="A139" s="42"/>
      <c r="B139" s="57"/>
      <c r="C139" s="57"/>
      <c r="D139" s="57"/>
      <c r="E139" s="57"/>
      <c r="F139" s="57"/>
      <c r="G139" s="57"/>
      <c r="H139" s="57"/>
      <c r="I139" s="57"/>
      <c r="J139" s="57"/>
      <c r="K139" s="57"/>
      <c r="L139" s="57"/>
      <c r="M139" s="57"/>
      <c r="N139" s="57"/>
      <c r="O139" s="57"/>
      <c r="P139" s="42"/>
      <c r="Q139" s="42"/>
      <c r="R139" s="42"/>
      <c r="S139" s="42"/>
      <c r="T139" s="42"/>
      <c r="U139" s="42"/>
      <c r="V139" s="42"/>
      <c r="W139" s="42"/>
      <c r="X139" s="42"/>
      <c r="Y139" s="42"/>
      <c r="Z139" s="42"/>
      <c r="AA139" s="42"/>
    </row>
    <row r="140" spans="1:27" ht="15">
      <c r="A140" s="42"/>
      <c r="B140" s="57"/>
      <c r="C140" s="57"/>
      <c r="D140" s="57"/>
      <c r="E140" s="57"/>
      <c r="F140" s="57"/>
      <c r="G140" s="57"/>
      <c r="H140" s="57"/>
      <c r="I140" s="57"/>
      <c r="J140" s="57"/>
      <c r="K140" s="57"/>
      <c r="L140" s="57"/>
      <c r="M140" s="57"/>
      <c r="N140" s="57"/>
      <c r="O140" s="57"/>
      <c r="P140" s="42"/>
      <c r="Q140" s="42"/>
      <c r="R140" s="42"/>
      <c r="S140" s="42"/>
      <c r="T140" s="42"/>
      <c r="U140" s="42"/>
      <c r="V140" s="42"/>
      <c r="W140" s="42"/>
      <c r="X140" s="42"/>
      <c r="Y140" s="42"/>
      <c r="Z140" s="42"/>
      <c r="AA140" s="42"/>
    </row>
    <row r="141" spans="1:27" ht="15">
      <c r="A141" s="42"/>
      <c r="B141" s="57"/>
      <c r="C141" s="57"/>
      <c r="D141" s="57"/>
      <c r="E141" s="57"/>
      <c r="F141" s="57"/>
      <c r="G141" s="57"/>
      <c r="H141" s="57"/>
      <c r="I141" s="57"/>
      <c r="J141" s="57"/>
      <c r="K141" s="57"/>
      <c r="L141" s="57"/>
      <c r="M141" s="57"/>
      <c r="N141" s="57"/>
      <c r="O141" s="57"/>
      <c r="P141" s="42"/>
      <c r="Q141" s="42"/>
      <c r="R141" s="42"/>
      <c r="S141" s="42"/>
      <c r="T141" s="42"/>
      <c r="U141" s="42"/>
      <c r="V141" s="42"/>
      <c r="W141" s="42"/>
      <c r="X141" s="42"/>
      <c r="Y141" s="42"/>
      <c r="Z141" s="42"/>
      <c r="AA141" s="42"/>
    </row>
    <row r="142" spans="1:27" ht="15">
      <c r="A142" s="42"/>
      <c r="B142" s="57"/>
      <c r="C142" s="57"/>
      <c r="D142" s="57"/>
      <c r="E142" s="57"/>
      <c r="F142" s="57"/>
      <c r="G142" s="57"/>
      <c r="H142" s="57"/>
      <c r="I142" s="57"/>
      <c r="J142" s="57"/>
      <c r="K142" s="57"/>
      <c r="L142" s="57"/>
      <c r="M142" s="57"/>
      <c r="N142" s="57"/>
      <c r="O142" s="57"/>
      <c r="P142" s="42"/>
      <c r="Q142" s="42"/>
      <c r="R142" s="42"/>
      <c r="S142" s="42"/>
      <c r="T142" s="42"/>
      <c r="U142" s="42"/>
      <c r="V142" s="42"/>
      <c r="W142" s="42"/>
      <c r="X142" s="42"/>
      <c r="Y142" s="42"/>
      <c r="Z142" s="42"/>
      <c r="AA142" s="42"/>
    </row>
    <row r="143" spans="1:27" ht="15">
      <c r="A143" s="42"/>
      <c r="B143" s="57"/>
      <c r="C143" s="57"/>
      <c r="D143" s="57"/>
      <c r="E143" s="57"/>
      <c r="F143" s="57"/>
      <c r="G143" s="57"/>
      <c r="H143" s="57"/>
      <c r="I143" s="57"/>
      <c r="J143" s="57"/>
      <c r="K143" s="57"/>
      <c r="L143" s="57"/>
      <c r="M143" s="57"/>
      <c r="N143" s="57"/>
      <c r="O143" s="57"/>
      <c r="P143" s="42"/>
      <c r="Q143" s="42"/>
      <c r="R143" s="42"/>
      <c r="S143" s="42"/>
      <c r="T143" s="42"/>
      <c r="U143" s="42"/>
      <c r="V143" s="42"/>
      <c r="W143" s="42"/>
      <c r="X143" s="42"/>
      <c r="Y143" s="42"/>
      <c r="Z143" s="42"/>
      <c r="AA143" s="42"/>
    </row>
    <row r="144" spans="1:27" ht="15">
      <c r="A144" s="42"/>
      <c r="B144" s="57"/>
      <c r="C144" s="57"/>
      <c r="D144" s="57"/>
      <c r="E144" s="57"/>
      <c r="F144" s="57"/>
      <c r="G144" s="57"/>
      <c r="H144" s="57"/>
      <c r="I144" s="57"/>
      <c r="J144" s="57"/>
      <c r="K144" s="57"/>
      <c r="L144" s="57"/>
      <c r="M144" s="57"/>
      <c r="N144" s="57"/>
      <c r="O144" s="57"/>
      <c r="P144" s="42"/>
      <c r="Q144" s="42"/>
      <c r="R144" s="42"/>
      <c r="S144" s="42"/>
      <c r="T144" s="42"/>
      <c r="U144" s="42"/>
      <c r="V144" s="42"/>
      <c r="W144" s="42"/>
      <c r="X144" s="42"/>
      <c r="Y144" s="42"/>
      <c r="Z144" s="42"/>
      <c r="AA144" s="42"/>
    </row>
    <row r="145" spans="1:27" ht="15">
      <c r="A145" s="42"/>
      <c r="B145" s="57"/>
      <c r="C145" s="57"/>
      <c r="D145" s="57"/>
      <c r="E145" s="57"/>
      <c r="F145" s="57"/>
      <c r="G145" s="57"/>
      <c r="H145" s="57"/>
      <c r="I145" s="57"/>
      <c r="J145" s="57"/>
      <c r="K145" s="57"/>
      <c r="L145" s="57"/>
      <c r="M145" s="57"/>
      <c r="N145" s="57"/>
      <c r="O145" s="57"/>
      <c r="P145" s="42"/>
      <c r="Q145" s="42"/>
      <c r="R145" s="42"/>
      <c r="S145" s="42"/>
      <c r="T145" s="42"/>
      <c r="U145" s="42"/>
      <c r="V145" s="42"/>
      <c r="W145" s="42"/>
      <c r="X145" s="42"/>
      <c r="Y145" s="42"/>
      <c r="Z145" s="42"/>
      <c r="AA145" s="42"/>
    </row>
    <row r="146" spans="1:27" ht="15">
      <c r="A146" s="42"/>
      <c r="B146" s="57"/>
      <c r="C146" s="57"/>
      <c r="D146" s="57"/>
      <c r="E146" s="57"/>
      <c r="F146" s="57"/>
      <c r="G146" s="57"/>
      <c r="H146" s="57"/>
      <c r="I146" s="57"/>
      <c r="J146" s="57"/>
      <c r="K146" s="57"/>
      <c r="L146" s="57"/>
      <c r="M146" s="57"/>
      <c r="N146" s="57"/>
      <c r="O146" s="57"/>
      <c r="P146" s="42"/>
      <c r="Q146" s="42"/>
      <c r="R146" s="42"/>
      <c r="S146" s="42"/>
      <c r="T146" s="42"/>
      <c r="U146" s="42"/>
      <c r="V146" s="42"/>
      <c r="W146" s="42"/>
      <c r="X146" s="42"/>
      <c r="Y146" s="42"/>
      <c r="Z146" s="42"/>
      <c r="AA146" s="42"/>
    </row>
    <row r="147" spans="1:27" ht="15">
      <c r="A147" s="42"/>
      <c r="B147" s="57"/>
      <c r="C147" s="57"/>
      <c r="D147" s="57"/>
      <c r="E147" s="57"/>
      <c r="F147" s="57"/>
      <c r="G147" s="57"/>
      <c r="H147" s="57"/>
      <c r="I147" s="57"/>
      <c r="J147" s="57"/>
      <c r="K147" s="57"/>
      <c r="L147" s="57"/>
      <c r="M147" s="57"/>
      <c r="N147" s="57"/>
      <c r="O147" s="57"/>
      <c r="P147" s="42"/>
      <c r="Q147" s="42"/>
      <c r="R147" s="42"/>
      <c r="S147" s="42"/>
      <c r="T147" s="42"/>
      <c r="U147" s="42"/>
      <c r="V147" s="42"/>
      <c r="W147" s="42"/>
      <c r="X147" s="42"/>
      <c r="Y147" s="42"/>
      <c r="Z147" s="42"/>
      <c r="AA147" s="42"/>
    </row>
    <row r="148" spans="1:27" ht="15">
      <c r="A148" s="42"/>
      <c r="B148" s="57"/>
      <c r="C148" s="57"/>
      <c r="D148" s="57"/>
      <c r="E148" s="57"/>
      <c r="F148" s="57"/>
      <c r="G148" s="57"/>
      <c r="H148" s="57"/>
      <c r="I148" s="57"/>
      <c r="J148" s="57"/>
      <c r="K148" s="57"/>
      <c r="L148" s="57"/>
      <c r="M148" s="57"/>
      <c r="N148" s="57"/>
      <c r="O148" s="57"/>
      <c r="P148" s="42"/>
      <c r="Q148" s="42"/>
      <c r="R148" s="42"/>
      <c r="S148" s="42"/>
      <c r="T148" s="42"/>
      <c r="U148" s="42"/>
      <c r="V148" s="42"/>
      <c r="W148" s="42"/>
      <c r="X148" s="42"/>
      <c r="Y148" s="42"/>
      <c r="Z148" s="42"/>
      <c r="AA148" s="42"/>
    </row>
    <row r="149" spans="1:27" ht="15">
      <c r="A149" s="42"/>
      <c r="B149" s="57"/>
      <c r="C149" s="57"/>
      <c r="D149" s="57"/>
      <c r="E149" s="57"/>
      <c r="F149" s="57"/>
      <c r="G149" s="57"/>
      <c r="H149" s="57"/>
      <c r="I149" s="57"/>
      <c r="J149" s="57"/>
      <c r="K149" s="57"/>
      <c r="L149" s="57"/>
      <c r="M149" s="57"/>
      <c r="N149" s="57"/>
      <c r="O149" s="57"/>
      <c r="P149" s="42"/>
      <c r="Q149" s="42"/>
      <c r="R149" s="42"/>
      <c r="S149" s="42"/>
      <c r="T149" s="42"/>
      <c r="U149" s="42"/>
      <c r="V149" s="42"/>
      <c r="W149" s="42"/>
      <c r="X149" s="42"/>
      <c r="Y149" s="42"/>
      <c r="Z149" s="42"/>
      <c r="AA149" s="42"/>
    </row>
    <row r="150" spans="1:27" ht="15">
      <c r="A150" s="42"/>
      <c r="B150" s="57"/>
      <c r="C150" s="57"/>
      <c r="D150" s="57"/>
      <c r="E150" s="57"/>
      <c r="F150" s="57"/>
      <c r="G150" s="57"/>
      <c r="H150" s="57"/>
      <c r="I150" s="57"/>
      <c r="J150" s="57"/>
      <c r="K150" s="57"/>
      <c r="L150" s="57"/>
      <c r="M150" s="57"/>
      <c r="N150" s="57"/>
      <c r="O150" s="57"/>
      <c r="P150" s="42"/>
      <c r="Q150" s="42"/>
      <c r="R150" s="42"/>
      <c r="S150" s="42"/>
      <c r="T150" s="42"/>
      <c r="U150" s="42"/>
      <c r="V150" s="42"/>
      <c r="W150" s="42"/>
      <c r="X150" s="42"/>
      <c r="Y150" s="42"/>
      <c r="Z150" s="42"/>
      <c r="AA150" s="42"/>
    </row>
    <row r="151" spans="1:27" ht="15">
      <c r="A151" s="42"/>
      <c r="B151" s="57"/>
      <c r="C151" s="57"/>
      <c r="D151" s="57"/>
      <c r="E151" s="57"/>
      <c r="F151" s="57"/>
      <c r="G151" s="57"/>
      <c r="H151" s="57"/>
      <c r="I151" s="57"/>
      <c r="J151" s="57"/>
      <c r="K151" s="57"/>
      <c r="L151" s="57"/>
      <c r="M151" s="57"/>
      <c r="N151" s="57"/>
      <c r="O151" s="57"/>
      <c r="P151" s="42"/>
      <c r="Q151" s="42"/>
      <c r="R151" s="42"/>
      <c r="S151" s="42"/>
      <c r="T151" s="42"/>
      <c r="U151" s="42"/>
      <c r="V151" s="42"/>
      <c r="W151" s="42"/>
      <c r="X151" s="42"/>
      <c r="Y151" s="42"/>
      <c r="Z151" s="42"/>
      <c r="AA151" s="42"/>
    </row>
    <row r="152" spans="1:27" ht="15">
      <c r="A152" s="42"/>
      <c r="B152" s="57"/>
      <c r="C152" s="57"/>
      <c r="D152" s="57"/>
      <c r="E152" s="57"/>
      <c r="F152" s="57"/>
      <c r="G152" s="57"/>
      <c r="H152" s="57"/>
      <c r="I152" s="57"/>
      <c r="J152" s="57"/>
      <c r="K152" s="57"/>
      <c r="L152" s="57"/>
      <c r="M152" s="57"/>
      <c r="N152" s="57"/>
      <c r="O152" s="57"/>
      <c r="P152" s="42"/>
      <c r="Q152" s="42"/>
      <c r="R152" s="42"/>
      <c r="S152" s="42"/>
      <c r="T152" s="42"/>
      <c r="U152" s="42"/>
      <c r="V152" s="42"/>
      <c r="W152" s="42"/>
      <c r="X152" s="42"/>
      <c r="Y152" s="42"/>
      <c r="Z152" s="42"/>
      <c r="AA152" s="42"/>
    </row>
    <row r="153" spans="1:27" ht="15">
      <c r="A153" s="42"/>
      <c r="B153" s="57"/>
      <c r="C153" s="57"/>
      <c r="D153" s="57"/>
      <c r="E153" s="57"/>
      <c r="F153" s="57"/>
      <c r="G153" s="57"/>
      <c r="H153" s="57"/>
      <c r="I153" s="57"/>
      <c r="J153" s="57"/>
      <c r="K153" s="57"/>
      <c r="L153" s="57"/>
      <c r="M153" s="57"/>
      <c r="N153" s="57"/>
      <c r="O153" s="57"/>
      <c r="P153" s="42"/>
      <c r="Q153" s="42"/>
      <c r="R153" s="42"/>
      <c r="S153" s="42"/>
      <c r="T153" s="42"/>
      <c r="U153" s="42"/>
      <c r="V153" s="42"/>
      <c r="W153" s="42"/>
      <c r="X153" s="42"/>
      <c r="Y153" s="42"/>
      <c r="Z153" s="42"/>
      <c r="AA153" s="42"/>
    </row>
    <row r="154" spans="1:27" ht="15">
      <c r="A154" s="42"/>
      <c r="B154" s="57"/>
      <c r="C154" s="57"/>
      <c r="D154" s="57"/>
      <c r="E154" s="57"/>
      <c r="F154" s="57"/>
      <c r="G154" s="57"/>
      <c r="H154" s="57"/>
      <c r="I154" s="57"/>
      <c r="J154" s="57"/>
      <c r="K154" s="57"/>
      <c r="L154" s="57"/>
      <c r="M154" s="57"/>
      <c r="N154" s="57"/>
      <c r="O154" s="57"/>
      <c r="P154" s="42"/>
      <c r="Q154" s="42"/>
      <c r="R154" s="42"/>
      <c r="S154" s="42"/>
      <c r="T154" s="42"/>
      <c r="U154" s="42"/>
      <c r="V154" s="42"/>
      <c r="W154" s="42"/>
      <c r="X154" s="42"/>
      <c r="Y154" s="42"/>
      <c r="Z154" s="42"/>
      <c r="AA154" s="42"/>
    </row>
    <row r="155" spans="1:27" ht="15">
      <c r="A155" s="42"/>
      <c r="B155" s="57"/>
      <c r="C155" s="57"/>
      <c r="D155" s="57"/>
      <c r="E155" s="57"/>
      <c r="F155" s="57"/>
      <c r="G155" s="57"/>
      <c r="H155" s="57"/>
      <c r="I155" s="57"/>
      <c r="J155" s="57"/>
      <c r="K155" s="57"/>
      <c r="L155" s="57"/>
      <c r="M155" s="57"/>
      <c r="N155" s="57"/>
      <c r="O155" s="57"/>
      <c r="P155" s="42"/>
      <c r="Q155" s="42"/>
      <c r="R155" s="42"/>
      <c r="S155" s="42"/>
      <c r="T155" s="42"/>
      <c r="U155" s="42"/>
      <c r="V155" s="42"/>
      <c r="W155" s="42"/>
      <c r="X155" s="42"/>
      <c r="Y155" s="42"/>
      <c r="Z155" s="42"/>
      <c r="AA155" s="42"/>
    </row>
    <row r="156" spans="1:27" ht="15">
      <c r="A156" s="42"/>
      <c r="B156" s="57"/>
      <c r="C156" s="57"/>
      <c r="D156" s="57"/>
      <c r="E156" s="57"/>
      <c r="F156" s="57"/>
      <c r="G156" s="57"/>
      <c r="H156" s="57"/>
      <c r="I156" s="57"/>
      <c r="J156" s="57"/>
      <c r="K156" s="57"/>
      <c r="L156" s="57"/>
      <c r="M156" s="57"/>
      <c r="N156" s="57"/>
      <c r="O156" s="57"/>
      <c r="P156" s="42"/>
      <c r="Q156" s="42"/>
      <c r="R156" s="42"/>
      <c r="S156" s="42"/>
      <c r="T156" s="42"/>
      <c r="U156" s="42"/>
      <c r="V156" s="42"/>
      <c r="W156" s="42"/>
      <c r="X156" s="42"/>
      <c r="Y156" s="42"/>
      <c r="Z156" s="42"/>
      <c r="AA156" s="42"/>
    </row>
    <row r="157" spans="1:27" ht="15">
      <c r="A157" s="42"/>
      <c r="B157" s="57"/>
      <c r="C157" s="57"/>
      <c r="D157" s="57"/>
      <c r="E157" s="57"/>
      <c r="F157" s="57"/>
      <c r="G157" s="57"/>
      <c r="H157" s="57"/>
      <c r="I157" s="57"/>
      <c r="J157" s="57"/>
      <c r="K157" s="57"/>
      <c r="L157" s="57"/>
      <c r="M157" s="57"/>
      <c r="N157" s="57"/>
      <c r="O157" s="57"/>
      <c r="P157" s="42"/>
      <c r="Q157" s="42"/>
      <c r="R157" s="42"/>
      <c r="S157" s="42"/>
      <c r="T157" s="42"/>
      <c r="U157" s="42"/>
      <c r="V157" s="42"/>
      <c r="W157" s="42"/>
      <c r="X157" s="42"/>
      <c r="Y157" s="42"/>
      <c r="Z157" s="42"/>
      <c r="AA157" s="42"/>
    </row>
    <row r="158" spans="1:27" ht="15">
      <c r="A158" s="42"/>
      <c r="B158" s="57"/>
      <c r="C158" s="57"/>
      <c r="D158" s="57"/>
      <c r="E158" s="57"/>
      <c r="F158" s="57"/>
      <c r="G158" s="57"/>
      <c r="H158" s="57"/>
      <c r="I158" s="57"/>
      <c r="J158" s="57"/>
      <c r="K158" s="57"/>
      <c r="L158" s="57"/>
      <c r="M158" s="57"/>
      <c r="N158" s="57"/>
      <c r="O158" s="57"/>
      <c r="P158" s="42"/>
      <c r="Q158" s="42"/>
      <c r="R158" s="42"/>
      <c r="S158" s="42"/>
      <c r="T158" s="42"/>
      <c r="U158" s="42"/>
      <c r="V158" s="42"/>
      <c r="W158" s="42"/>
      <c r="X158" s="42"/>
      <c r="Y158" s="42"/>
      <c r="Z158" s="42"/>
      <c r="AA158" s="42"/>
    </row>
    <row r="159" spans="1:27" ht="15">
      <c r="A159" s="42"/>
      <c r="B159" s="57"/>
      <c r="C159" s="57"/>
      <c r="D159" s="57"/>
      <c r="E159" s="57"/>
      <c r="F159" s="57"/>
      <c r="G159" s="57"/>
      <c r="H159" s="57"/>
      <c r="I159" s="57"/>
      <c r="J159" s="57"/>
      <c r="K159" s="57"/>
      <c r="L159" s="57"/>
      <c r="M159" s="57"/>
      <c r="N159" s="57"/>
      <c r="O159" s="57"/>
      <c r="P159" s="42"/>
      <c r="Q159" s="42"/>
      <c r="R159" s="42"/>
      <c r="S159" s="42"/>
      <c r="T159" s="42"/>
      <c r="U159" s="42"/>
      <c r="V159" s="42"/>
      <c r="W159" s="42"/>
      <c r="X159" s="42"/>
      <c r="Y159" s="42"/>
      <c r="Z159" s="42"/>
      <c r="AA159" s="42"/>
    </row>
    <row r="160" spans="1:27" ht="15">
      <c r="A160" s="42"/>
      <c r="B160" s="57"/>
      <c r="C160" s="57"/>
      <c r="D160" s="57"/>
      <c r="E160" s="57"/>
      <c r="F160" s="57"/>
      <c r="G160" s="57"/>
      <c r="H160" s="57"/>
      <c r="I160" s="57"/>
      <c r="J160" s="57"/>
      <c r="K160" s="57"/>
      <c r="L160" s="57"/>
      <c r="M160" s="57"/>
      <c r="N160" s="57"/>
      <c r="O160" s="57"/>
      <c r="P160" s="42"/>
      <c r="Q160" s="42"/>
      <c r="R160" s="42"/>
      <c r="S160" s="42"/>
      <c r="T160" s="42"/>
      <c r="U160" s="42"/>
      <c r="V160" s="42"/>
      <c r="W160" s="42"/>
      <c r="X160" s="42"/>
      <c r="Y160" s="42"/>
      <c r="Z160" s="42"/>
      <c r="AA160" s="42"/>
    </row>
    <row r="161" spans="1:27" ht="15">
      <c r="A161" s="42"/>
      <c r="B161" s="57"/>
      <c r="C161" s="57"/>
      <c r="D161" s="57"/>
      <c r="E161" s="57"/>
      <c r="F161" s="57"/>
      <c r="G161" s="57"/>
      <c r="H161" s="57"/>
      <c r="I161" s="57"/>
      <c r="J161" s="57"/>
      <c r="K161" s="57"/>
      <c r="L161" s="57"/>
      <c r="M161" s="57"/>
      <c r="N161" s="57"/>
      <c r="O161" s="57"/>
      <c r="P161" s="42"/>
      <c r="Q161" s="42"/>
      <c r="R161" s="42"/>
      <c r="S161" s="42"/>
      <c r="T161" s="42"/>
      <c r="U161" s="42"/>
      <c r="V161" s="42"/>
      <c r="W161" s="42"/>
      <c r="X161" s="42"/>
      <c r="Y161" s="42"/>
      <c r="Z161" s="42"/>
      <c r="AA161" s="42"/>
    </row>
    <row r="162" spans="1:27" ht="15">
      <c r="A162" s="42"/>
      <c r="B162" s="57"/>
      <c r="C162" s="57"/>
      <c r="D162" s="57"/>
      <c r="E162" s="57"/>
      <c r="F162" s="57"/>
      <c r="G162" s="57"/>
      <c r="H162" s="57"/>
      <c r="I162" s="57"/>
      <c r="J162" s="57"/>
      <c r="K162" s="57"/>
      <c r="L162" s="57"/>
      <c r="M162" s="57"/>
      <c r="N162" s="57"/>
      <c r="O162" s="57"/>
      <c r="P162" s="42"/>
      <c r="Q162" s="42"/>
      <c r="R162" s="42"/>
      <c r="S162" s="42"/>
      <c r="T162" s="42"/>
      <c r="U162" s="42"/>
      <c r="V162" s="42"/>
      <c r="W162" s="42"/>
      <c r="X162" s="42"/>
      <c r="Y162" s="42"/>
      <c r="Z162" s="42"/>
      <c r="AA162" s="42"/>
    </row>
    <row r="163" spans="1:27" ht="15">
      <c r="A163" s="42"/>
      <c r="B163" s="57"/>
      <c r="C163" s="57"/>
      <c r="D163" s="57"/>
      <c r="E163" s="57"/>
      <c r="F163" s="57"/>
      <c r="G163" s="57"/>
      <c r="H163" s="57"/>
      <c r="I163" s="57"/>
      <c r="J163" s="57"/>
      <c r="K163" s="57"/>
      <c r="L163" s="57"/>
      <c r="M163" s="57"/>
      <c r="N163" s="57"/>
      <c r="O163" s="57"/>
      <c r="P163" s="42"/>
      <c r="Q163" s="42"/>
      <c r="R163" s="42"/>
      <c r="S163" s="42"/>
      <c r="T163" s="42"/>
      <c r="U163" s="42"/>
      <c r="V163" s="42"/>
      <c r="W163" s="42"/>
      <c r="X163" s="42"/>
      <c r="Y163" s="42"/>
      <c r="Z163" s="42"/>
      <c r="AA163" s="42"/>
    </row>
    <row r="164" spans="1:27" ht="15">
      <c r="A164" s="42"/>
      <c r="B164" s="57"/>
      <c r="C164" s="57"/>
      <c r="D164" s="57"/>
      <c r="E164" s="57"/>
      <c r="F164" s="57"/>
      <c r="G164" s="57"/>
      <c r="H164" s="57"/>
      <c r="I164" s="57"/>
      <c r="J164" s="57"/>
      <c r="K164" s="57"/>
      <c r="L164" s="57"/>
      <c r="M164" s="57"/>
      <c r="N164" s="57"/>
      <c r="O164" s="57"/>
      <c r="P164" s="42"/>
      <c r="Q164" s="42"/>
      <c r="R164" s="42"/>
      <c r="S164" s="42"/>
      <c r="T164" s="42"/>
      <c r="U164" s="42"/>
      <c r="V164" s="42"/>
      <c r="W164" s="42"/>
      <c r="X164" s="42"/>
      <c r="Y164" s="42"/>
      <c r="Z164" s="42"/>
      <c r="AA164" s="42"/>
    </row>
    <row r="165" spans="1:27" ht="15">
      <c r="A165" s="42"/>
      <c r="B165" s="57"/>
      <c r="C165" s="57"/>
      <c r="D165" s="57"/>
      <c r="E165" s="57"/>
      <c r="F165" s="57"/>
      <c r="G165" s="57"/>
      <c r="H165" s="57"/>
      <c r="I165" s="57"/>
      <c r="J165" s="57"/>
      <c r="K165" s="57"/>
      <c r="L165" s="57"/>
      <c r="M165" s="57"/>
      <c r="N165" s="57"/>
      <c r="O165" s="57"/>
      <c r="P165" s="42"/>
      <c r="Q165" s="42"/>
      <c r="R165" s="42"/>
      <c r="S165" s="42"/>
      <c r="T165" s="42"/>
      <c r="U165" s="42"/>
      <c r="V165" s="42"/>
      <c r="W165" s="42"/>
      <c r="X165" s="42"/>
      <c r="Y165" s="42"/>
      <c r="Z165" s="42"/>
      <c r="AA165" s="42"/>
    </row>
    <row r="166" spans="1:27" ht="15">
      <c r="A166" s="42"/>
      <c r="B166" s="57"/>
      <c r="C166" s="57"/>
      <c r="D166" s="57"/>
      <c r="E166" s="57"/>
      <c r="F166" s="57"/>
      <c r="G166" s="57"/>
      <c r="H166" s="57"/>
      <c r="I166" s="57"/>
      <c r="J166" s="57"/>
      <c r="K166" s="57"/>
      <c r="L166" s="57"/>
      <c r="M166" s="57"/>
      <c r="N166" s="57"/>
      <c r="O166" s="57"/>
      <c r="P166" s="42"/>
      <c r="Q166" s="42"/>
      <c r="R166" s="42"/>
      <c r="S166" s="42"/>
      <c r="T166" s="42"/>
      <c r="U166" s="42"/>
      <c r="V166" s="42"/>
      <c r="W166" s="42"/>
      <c r="X166" s="42"/>
      <c r="Y166" s="42"/>
      <c r="Z166" s="42"/>
      <c r="AA166" s="42"/>
    </row>
    <row r="167" spans="1:27" ht="15">
      <c r="A167" s="42"/>
      <c r="B167" s="57"/>
      <c r="C167" s="57"/>
      <c r="D167" s="57"/>
      <c r="E167" s="57"/>
      <c r="F167" s="57"/>
      <c r="G167" s="57"/>
      <c r="H167" s="57"/>
      <c r="I167" s="57"/>
      <c r="J167" s="57"/>
      <c r="K167" s="57"/>
      <c r="L167" s="57"/>
      <c r="M167" s="57"/>
      <c r="N167" s="57"/>
      <c r="O167" s="57"/>
      <c r="P167" s="42"/>
      <c r="Q167" s="42"/>
      <c r="R167" s="42"/>
      <c r="S167" s="42"/>
      <c r="T167" s="42"/>
      <c r="U167" s="42"/>
      <c r="V167" s="42"/>
      <c r="W167" s="42"/>
      <c r="X167" s="42"/>
      <c r="Y167" s="42"/>
      <c r="Z167" s="42"/>
      <c r="AA167" s="42"/>
    </row>
    <row r="168" spans="1:27" ht="15">
      <c r="A168" s="42"/>
      <c r="B168" s="57"/>
      <c r="C168" s="57"/>
      <c r="D168" s="57"/>
      <c r="E168" s="57"/>
      <c r="F168" s="57"/>
      <c r="G168" s="57"/>
      <c r="H168" s="57"/>
      <c r="I168" s="57"/>
      <c r="J168" s="57"/>
      <c r="K168" s="57"/>
      <c r="L168" s="57"/>
      <c r="M168" s="57"/>
      <c r="N168" s="57"/>
      <c r="O168" s="57"/>
      <c r="P168" s="42"/>
      <c r="Q168" s="42"/>
      <c r="R168" s="42"/>
      <c r="S168" s="42"/>
      <c r="T168" s="42"/>
      <c r="U168" s="42"/>
      <c r="V168" s="42"/>
      <c r="W168" s="42"/>
      <c r="X168" s="42"/>
      <c r="Y168" s="42"/>
      <c r="Z168" s="42"/>
      <c r="AA168" s="42"/>
    </row>
    <row r="169" spans="1:27" ht="15">
      <c r="A169" s="42"/>
      <c r="B169" s="57"/>
      <c r="C169" s="57"/>
      <c r="D169" s="57"/>
      <c r="E169" s="57"/>
      <c r="F169" s="57"/>
      <c r="G169" s="57"/>
      <c r="H169" s="57"/>
      <c r="I169" s="57"/>
      <c r="J169" s="57"/>
      <c r="K169" s="57"/>
      <c r="L169" s="57"/>
      <c r="M169" s="57"/>
      <c r="N169" s="57"/>
      <c r="O169" s="57"/>
      <c r="P169" s="42"/>
      <c r="Q169" s="42"/>
      <c r="R169" s="42"/>
      <c r="S169" s="42"/>
      <c r="T169" s="42"/>
      <c r="U169" s="42"/>
      <c r="V169" s="42"/>
      <c r="W169" s="42"/>
      <c r="X169" s="42"/>
      <c r="Y169" s="42"/>
      <c r="Z169" s="42"/>
      <c r="AA169" s="42"/>
    </row>
    <row r="170" spans="1:27" ht="15">
      <c r="A170" s="42"/>
      <c r="B170" s="57"/>
      <c r="C170" s="57"/>
      <c r="D170" s="57"/>
      <c r="E170" s="57"/>
      <c r="F170" s="57"/>
      <c r="G170" s="57"/>
      <c r="H170" s="57"/>
      <c r="I170" s="57"/>
      <c r="J170" s="57"/>
      <c r="K170" s="57"/>
      <c r="L170" s="57"/>
      <c r="M170" s="57"/>
      <c r="N170" s="57"/>
      <c r="O170" s="57"/>
      <c r="P170" s="42"/>
      <c r="Q170" s="42"/>
      <c r="R170" s="42"/>
      <c r="S170" s="42"/>
      <c r="T170" s="42"/>
      <c r="U170" s="42"/>
      <c r="V170" s="42"/>
      <c r="W170" s="42"/>
      <c r="X170" s="42"/>
      <c r="Y170" s="42"/>
      <c r="Z170" s="42"/>
      <c r="AA170" s="42"/>
    </row>
    <row r="171" spans="1:27" ht="15">
      <c r="A171" s="42"/>
      <c r="B171" s="57"/>
      <c r="C171" s="57"/>
      <c r="D171" s="57"/>
      <c r="E171" s="57"/>
      <c r="F171" s="57"/>
      <c r="G171" s="57"/>
      <c r="H171" s="57"/>
      <c r="I171" s="57"/>
      <c r="J171" s="57"/>
      <c r="K171" s="57"/>
      <c r="L171" s="57"/>
      <c r="M171" s="57"/>
      <c r="N171" s="57"/>
      <c r="O171" s="57"/>
      <c r="P171" s="42"/>
      <c r="Q171" s="42"/>
      <c r="R171" s="42"/>
      <c r="S171" s="42"/>
      <c r="T171" s="42"/>
      <c r="U171" s="42"/>
      <c r="V171" s="42"/>
      <c r="W171" s="42"/>
      <c r="X171" s="42"/>
      <c r="Y171" s="42"/>
      <c r="Z171" s="42"/>
      <c r="AA171" s="42"/>
    </row>
    <row r="172" spans="1:27" ht="15">
      <c r="A172" s="42"/>
      <c r="B172" s="57"/>
      <c r="C172" s="57"/>
      <c r="D172" s="57"/>
      <c r="E172" s="57"/>
      <c r="F172" s="57"/>
      <c r="G172" s="57"/>
      <c r="H172" s="57"/>
      <c r="I172" s="57"/>
      <c r="J172" s="57"/>
      <c r="K172" s="57"/>
      <c r="L172" s="57"/>
      <c r="M172" s="57"/>
      <c r="N172" s="57"/>
      <c r="O172" s="57"/>
      <c r="P172" s="42"/>
      <c r="Q172" s="42"/>
      <c r="R172" s="42"/>
      <c r="S172" s="42"/>
      <c r="T172" s="42"/>
      <c r="U172" s="42"/>
      <c r="V172" s="42"/>
      <c r="W172" s="42"/>
      <c r="X172" s="42"/>
      <c r="Y172" s="42"/>
      <c r="Z172" s="42"/>
      <c r="AA172" s="42"/>
    </row>
    <row r="173" spans="1:27" ht="15">
      <c r="A173" s="42"/>
      <c r="B173" s="57"/>
      <c r="C173" s="57"/>
      <c r="D173" s="57"/>
      <c r="E173" s="57"/>
      <c r="F173" s="57"/>
      <c r="G173" s="57"/>
      <c r="H173" s="57"/>
      <c r="I173" s="57"/>
      <c r="J173" s="57"/>
      <c r="K173" s="57"/>
      <c r="L173" s="57"/>
      <c r="M173" s="57"/>
      <c r="N173" s="57"/>
      <c r="O173" s="57"/>
      <c r="P173" s="42"/>
      <c r="Q173" s="42"/>
      <c r="R173" s="42"/>
      <c r="S173" s="42"/>
      <c r="T173" s="42"/>
      <c r="U173" s="42"/>
      <c r="V173" s="42"/>
      <c r="W173" s="42"/>
      <c r="X173" s="42"/>
      <c r="Y173" s="42"/>
      <c r="Z173" s="42"/>
      <c r="AA173" s="42"/>
    </row>
    <row r="174" spans="1:27" ht="15">
      <c r="A174" s="42"/>
      <c r="B174" s="57"/>
      <c r="C174" s="57"/>
      <c r="D174" s="57"/>
      <c r="E174" s="57"/>
      <c r="F174" s="57"/>
      <c r="G174" s="57"/>
      <c r="H174" s="57"/>
      <c r="I174" s="57"/>
      <c r="J174" s="57"/>
      <c r="K174" s="57"/>
      <c r="L174" s="57"/>
      <c r="M174" s="57"/>
      <c r="N174" s="57"/>
      <c r="O174" s="57"/>
      <c r="P174" s="42"/>
      <c r="Q174" s="42"/>
      <c r="R174" s="42"/>
      <c r="S174" s="42"/>
      <c r="T174" s="42"/>
      <c r="U174" s="42"/>
      <c r="V174" s="42"/>
      <c r="W174" s="42"/>
      <c r="X174" s="42"/>
      <c r="Y174" s="42"/>
      <c r="Z174" s="42"/>
      <c r="AA174" s="42"/>
    </row>
    <row r="175" spans="1:27" ht="15">
      <c r="A175" s="42"/>
      <c r="B175" s="57"/>
      <c r="C175" s="57"/>
      <c r="D175" s="57"/>
      <c r="E175" s="57"/>
      <c r="F175" s="57"/>
      <c r="G175" s="57"/>
      <c r="H175" s="57"/>
      <c r="I175" s="57"/>
      <c r="J175" s="57"/>
      <c r="K175" s="57"/>
      <c r="L175" s="57"/>
      <c r="M175" s="57"/>
      <c r="N175" s="57"/>
      <c r="O175" s="57"/>
      <c r="P175" s="42"/>
      <c r="Q175" s="42"/>
      <c r="R175" s="42"/>
      <c r="S175" s="42"/>
      <c r="T175" s="42"/>
      <c r="U175" s="42"/>
      <c r="V175" s="42"/>
      <c r="W175" s="42"/>
      <c r="X175" s="42"/>
      <c r="Y175" s="42"/>
      <c r="Z175" s="42"/>
      <c r="AA175" s="42"/>
    </row>
    <row r="176" spans="1:27" ht="15">
      <c r="A176" s="42"/>
      <c r="B176" s="57"/>
      <c r="C176" s="57"/>
      <c r="D176" s="57"/>
      <c r="E176" s="57"/>
      <c r="F176" s="57"/>
      <c r="G176" s="57"/>
      <c r="H176" s="57"/>
      <c r="I176" s="57"/>
      <c r="J176" s="57"/>
      <c r="K176" s="57"/>
      <c r="L176" s="57"/>
      <c r="M176" s="57"/>
      <c r="N176" s="57"/>
      <c r="O176" s="57"/>
      <c r="P176" s="42"/>
      <c r="Q176" s="42"/>
      <c r="R176" s="42"/>
      <c r="S176" s="42"/>
      <c r="T176" s="42"/>
      <c r="U176" s="42"/>
      <c r="V176" s="42"/>
      <c r="W176" s="42"/>
      <c r="X176" s="42"/>
      <c r="Y176" s="42"/>
      <c r="Z176" s="42"/>
      <c r="AA176" s="42"/>
    </row>
    <row r="177" spans="1:27" ht="15">
      <c r="A177" s="42"/>
      <c r="B177" s="57"/>
      <c r="C177" s="57"/>
      <c r="D177" s="57"/>
      <c r="E177" s="57"/>
      <c r="F177" s="57"/>
      <c r="G177" s="57"/>
      <c r="H177" s="57"/>
      <c r="I177" s="57"/>
      <c r="J177" s="57"/>
      <c r="K177" s="57"/>
      <c r="L177" s="57"/>
      <c r="M177" s="57"/>
      <c r="N177" s="57"/>
      <c r="O177" s="57"/>
      <c r="P177" s="42"/>
      <c r="Q177" s="42"/>
      <c r="R177" s="42"/>
      <c r="S177" s="42"/>
      <c r="T177" s="42"/>
      <c r="U177" s="42"/>
      <c r="V177" s="42"/>
      <c r="W177" s="42"/>
      <c r="X177" s="42"/>
      <c r="Y177" s="42"/>
      <c r="Z177" s="42"/>
      <c r="AA177" s="42"/>
    </row>
    <row r="178" spans="1:27" ht="15">
      <c r="A178" s="42"/>
      <c r="B178" s="57"/>
      <c r="C178" s="57"/>
      <c r="D178" s="57"/>
      <c r="E178" s="57"/>
      <c r="F178" s="57"/>
      <c r="G178" s="57"/>
      <c r="H178" s="57"/>
      <c r="I178" s="57"/>
      <c r="J178" s="57"/>
      <c r="K178" s="57"/>
      <c r="L178" s="57"/>
      <c r="M178" s="57"/>
      <c r="N178" s="57"/>
      <c r="O178" s="57"/>
      <c r="P178" s="42"/>
      <c r="Q178" s="42"/>
      <c r="R178" s="42"/>
      <c r="S178" s="42"/>
      <c r="T178" s="42"/>
      <c r="U178" s="42"/>
      <c r="V178" s="42"/>
      <c r="W178" s="42"/>
      <c r="X178" s="42"/>
      <c r="Y178" s="42"/>
      <c r="Z178" s="42"/>
      <c r="AA178" s="42"/>
    </row>
    <row r="179" spans="1:27" ht="15">
      <c r="A179" s="42"/>
      <c r="B179" s="57"/>
      <c r="C179" s="57"/>
      <c r="D179" s="57"/>
      <c r="E179" s="57"/>
      <c r="F179" s="57"/>
      <c r="G179" s="57"/>
      <c r="H179" s="57"/>
      <c r="I179" s="57"/>
      <c r="J179" s="57"/>
      <c r="K179" s="57"/>
      <c r="L179" s="57"/>
      <c r="M179" s="57"/>
      <c r="N179" s="57"/>
      <c r="O179" s="57"/>
      <c r="P179" s="42"/>
      <c r="Q179" s="42"/>
      <c r="R179" s="42"/>
      <c r="S179" s="42"/>
      <c r="T179" s="42"/>
      <c r="U179" s="42"/>
      <c r="V179" s="42"/>
      <c r="W179" s="42"/>
      <c r="X179" s="42"/>
      <c r="Y179" s="42"/>
      <c r="Z179" s="42"/>
      <c r="AA179" s="42"/>
    </row>
    <row r="180" spans="1:27" ht="15">
      <c r="A180" s="42"/>
      <c r="B180" s="57"/>
      <c r="C180" s="57"/>
      <c r="D180" s="57"/>
      <c r="E180" s="57"/>
      <c r="F180" s="57"/>
      <c r="G180" s="57"/>
      <c r="H180" s="57"/>
      <c r="I180" s="57"/>
      <c r="J180" s="57"/>
      <c r="K180" s="57"/>
      <c r="L180" s="57"/>
      <c r="M180" s="57"/>
      <c r="N180" s="57"/>
      <c r="O180" s="57"/>
      <c r="P180" s="42"/>
      <c r="Q180" s="42"/>
      <c r="R180" s="42"/>
      <c r="S180" s="42"/>
      <c r="T180" s="42"/>
      <c r="U180" s="42"/>
      <c r="V180" s="42"/>
      <c r="W180" s="42"/>
      <c r="X180" s="42"/>
      <c r="Y180" s="42"/>
      <c r="Z180" s="42"/>
      <c r="AA180" s="42"/>
    </row>
    <row r="181" spans="1:27" ht="15">
      <c r="A181" s="42"/>
      <c r="B181" s="57"/>
      <c r="C181" s="57"/>
      <c r="D181" s="57"/>
      <c r="E181" s="57"/>
      <c r="F181" s="57"/>
      <c r="G181" s="57"/>
      <c r="H181" s="57"/>
      <c r="I181" s="57"/>
      <c r="J181" s="57"/>
      <c r="K181" s="57"/>
      <c r="L181" s="57"/>
      <c r="M181" s="57"/>
      <c r="N181" s="57"/>
      <c r="O181" s="57"/>
      <c r="P181" s="42"/>
      <c r="Q181" s="42"/>
      <c r="R181" s="42"/>
      <c r="S181" s="42"/>
      <c r="T181" s="42"/>
      <c r="U181" s="42"/>
      <c r="V181" s="42"/>
      <c r="W181" s="42"/>
      <c r="X181" s="42"/>
      <c r="Y181" s="42"/>
      <c r="Z181" s="42"/>
      <c r="AA181" s="42"/>
    </row>
    <row r="182" spans="1:27" ht="15">
      <c r="A182" s="42"/>
      <c r="B182" s="57"/>
      <c r="C182" s="57"/>
      <c r="D182" s="57"/>
      <c r="E182" s="57"/>
      <c r="F182" s="57"/>
      <c r="G182" s="57"/>
      <c r="H182" s="57"/>
      <c r="I182" s="57"/>
      <c r="J182" s="57"/>
      <c r="K182" s="57"/>
      <c r="L182" s="57"/>
      <c r="M182" s="57"/>
      <c r="N182" s="57"/>
      <c r="O182" s="57"/>
      <c r="P182" s="42"/>
      <c r="Q182" s="42"/>
      <c r="R182" s="42"/>
      <c r="S182" s="42"/>
      <c r="T182" s="42"/>
      <c r="U182" s="42"/>
      <c r="V182" s="42"/>
      <c r="W182" s="42"/>
      <c r="X182" s="42"/>
      <c r="Y182" s="42"/>
      <c r="Z182" s="42"/>
      <c r="AA182" s="42"/>
    </row>
    <row r="183" spans="1:27" ht="15">
      <c r="A183" s="42"/>
      <c r="B183" s="57"/>
      <c r="C183" s="57"/>
      <c r="D183" s="57"/>
      <c r="E183" s="57"/>
      <c r="F183" s="57"/>
      <c r="G183" s="57"/>
      <c r="H183" s="57"/>
      <c r="I183" s="57"/>
      <c r="J183" s="57"/>
      <c r="K183" s="57"/>
      <c r="L183" s="57"/>
      <c r="M183" s="57"/>
      <c r="N183" s="57"/>
      <c r="O183" s="57"/>
      <c r="P183" s="42"/>
      <c r="Q183" s="42"/>
      <c r="R183" s="42"/>
      <c r="S183" s="42"/>
      <c r="T183" s="42"/>
      <c r="U183" s="42"/>
      <c r="V183" s="42"/>
      <c r="W183" s="42"/>
      <c r="X183" s="42"/>
      <c r="Y183" s="42"/>
      <c r="Z183" s="42"/>
      <c r="AA183" s="42"/>
    </row>
    <row r="184" spans="1:27" ht="15">
      <c r="A184" s="42"/>
      <c r="B184" s="57"/>
      <c r="C184" s="57"/>
      <c r="D184" s="57"/>
      <c r="E184" s="57"/>
      <c r="F184" s="57"/>
      <c r="G184" s="57"/>
      <c r="H184" s="57"/>
      <c r="I184" s="57"/>
      <c r="J184" s="57"/>
      <c r="K184" s="57"/>
      <c r="L184" s="57"/>
      <c r="M184" s="57"/>
      <c r="N184" s="57"/>
      <c r="O184" s="57"/>
      <c r="P184" s="42"/>
      <c r="Q184" s="42"/>
      <c r="R184" s="42"/>
      <c r="S184" s="42"/>
      <c r="T184" s="42"/>
      <c r="U184" s="42"/>
      <c r="V184" s="42"/>
      <c r="W184" s="42"/>
      <c r="X184" s="42"/>
      <c r="Y184" s="42"/>
      <c r="Z184" s="42"/>
      <c r="AA184" s="42"/>
    </row>
    <row r="185" spans="1:27" ht="15">
      <c r="A185" s="42"/>
      <c r="B185" s="57"/>
      <c r="C185" s="57"/>
      <c r="D185" s="57"/>
      <c r="E185" s="57"/>
      <c r="F185" s="57"/>
      <c r="G185" s="57"/>
      <c r="H185" s="57"/>
      <c r="I185" s="57"/>
      <c r="J185" s="57"/>
      <c r="K185" s="57"/>
      <c r="L185" s="57"/>
      <c r="M185" s="57"/>
      <c r="N185" s="57"/>
      <c r="O185" s="57"/>
      <c r="P185" s="42"/>
      <c r="Q185" s="42"/>
      <c r="R185" s="42"/>
      <c r="S185" s="42"/>
      <c r="T185" s="42"/>
      <c r="U185" s="42"/>
      <c r="V185" s="42"/>
      <c r="W185" s="42"/>
      <c r="X185" s="42"/>
      <c r="Y185" s="42"/>
      <c r="Z185" s="42"/>
      <c r="AA185" s="42"/>
    </row>
    <row r="186" spans="1:27" ht="15">
      <c r="A186" s="42"/>
      <c r="B186" s="57"/>
      <c r="C186" s="57"/>
      <c r="D186" s="57"/>
      <c r="E186" s="57"/>
      <c r="F186" s="57"/>
      <c r="G186" s="57"/>
      <c r="H186" s="57"/>
      <c r="I186" s="57"/>
      <c r="J186" s="57"/>
      <c r="K186" s="57"/>
      <c r="L186" s="57"/>
      <c r="M186" s="57"/>
      <c r="N186" s="57"/>
      <c r="O186" s="57"/>
      <c r="P186" s="42"/>
      <c r="Q186" s="42"/>
      <c r="R186" s="42"/>
      <c r="S186" s="42"/>
      <c r="T186" s="42"/>
      <c r="U186" s="42"/>
      <c r="V186" s="42"/>
      <c r="W186" s="42"/>
      <c r="X186" s="42"/>
      <c r="Y186" s="42"/>
      <c r="Z186" s="42"/>
      <c r="AA186" s="42"/>
    </row>
    <row r="187" spans="1:27" ht="15">
      <c r="A187" s="42"/>
      <c r="B187" s="57"/>
      <c r="C187" s="57"/>
      <c r="D187" s="57"/>
      <c r="E187" s="57"/>
      <c r="F187" s="57"/>
      <c r="G187" s="57"/>
      <c r="H187" s="57"/>
      <c r="I187" s="57"/>
      <c r="J187" s="57"/>
      <c r="K187" s="57"/>
      <c r="L187" s="57"/>
      <c r="M187" s="57"/>
      <c r="N187" s="57"/>
      <c r="O187" s="57"/>
      <c r="P187" s="42"/>
      <c r="Q187" s="42"/>
      <c r="R187" s="42"/>
      <c r="S187" s="42"/>
      <c r="T187" s="42"/>
      <c r="U187" s="42"/>
      <c r="V187" s="42"/>
      <c r="W187" s="42"/>
      <c r="X187" s="42"/>
      <c r="Y187" s="42"/>
      <c r="Z187" s="42"/>
      <c r="AA187" s="42"/>
    </row>
    <row r="188" spans="1:27" ht="15">
      <c r="A188" s="42"/>
      <c r="B188" s="57"/>
      <c r="C188" s="57"/>
      <c r="D188" s="57"/>
      <c r="E188" s="57"/>
      <c r="F188" s="57"/>
      <c r="G188" s="57"/>
      <c r="H188" s="57"/>
      <c r="I188" s="57"/>
      <c r="J188" s="57"/>
      <c r="K188" s="57"/>
      <c r="L188" s="57"/>
      <c r="M188" s="57"/>
      <c r="N188" s="57"/>
      <c r="O188" s="57"/>
      <c r="P188" s="42"/>
      <c r="Q188" s="42"/>
      <c r="R188" s="42"/>
      <c r="S188" s="42"/>
      <c r="T188" s="42"/>
      <c r="U188" s="42"/>
      <c r="V188" s="42"/>
      <c r="W188" s="42"/>
      <c r="X188" s="42"/>
      <c r="Y188" s="42"/>
      <c r="Z188" s="42"/>
      <c r="AA188" s="42"/>
    </row>
    <row r="189" spans="1:27" ht="15">
      <c r="A189" s="42"/>
      <c r="B189" s="57"/>
      <c r="C189" s="57"/>
      <c r="D189" s="57"/>
      <c r="E189" s="57"/>
      <c r="F189" s="57"/>
      <c r="G189" s="57"/>
      <c r="H189" s="57"/>
      <c r="I189" s="57"/>
      <c r="J189" s="57"/>
      <c r="K189" s="57"/>
      <c r="L189" s="57"/>
      <c r="M189" s="57"/>
      <c r="N189" s="57"/>
      <c r="O189" s="57"/>
      <c r="P189" s="42"/>
      <c r="Q189" s="42"/>
      <c r="R189" s="42"/>
      <c r="S189" s="42"/>
      <c r="T189" s="42"/>
      <c r="U189" s="42"/>
      <c r="V189" s="42"/>
      <c r="W189" s="42"/>
      <c r="X189" s="42"/>
      <c r="Y189" s="42"/>
      <c r="Z189" s="42"/>
      <c r="AA189" s="42"/>
    </row>
    <row r="190" spans="1:27" ht="15">
      <c r="A190" s="42"/>
      <c r="B190" s="57"/>
      <c r="C190" s="57"/>
      <c r="D190" s="57"/>
      <c r="E190" s="57"/>
      <c r="F190" s="57"/>
      <c r="G190" s="57"/>
      <c r="H190" s="57"/>
      <c r="I190" s="57"/>
      <c r="J190" s="57"/>
      <c r="K190" s="57"/>
      <c r="L190" s="57"/>
      <c r="M190" s="57"/>
      <c r="N190" s="57"/>
      <c r="O190" s="57"/>
      <c r="P190" s="42"/>
      <c r="Q190" s="42"/>
      <c r="R190" s="42"/>
      <c r="S190" s="42"/>
      <c r="T190" s="42"/>
      <c r="U190" s="42"/>
      <c r="V190" s="42"/>
      <c r="W190" s="42"/>
      <c r="X190" s="42"/>
      <c r="Y190" s="42"/>
      <c r="Z190" s="42"/>
      <c r="AA190" s="42"/>
    </row>
    <row r="191" spans="1:27" ht="15">
      <c r="A191" s="42"/>
      <c r="B191" s="57"/>
      <c r="C191" s="57"/>
      <c r="D191" s="57"/>
      <c r="E191" s="57"/>
      <c r="F191" s="57"/>
      <c r="G191" s="57"/>
      <c r="H191" s="57"/>
      <c r="I191" s="57"/>
      <c r="J191" s="57"/>
      <c r="K191" s="57"/>
      <c r="L191" s="57"/>
      <c r="M191" s="57"/>
      <c r="N191" s="57"/>
      <c r="O191" s="57"/>
      <c r="P191" s="42"/>
      <c r="Q191" s="42"/>
      <c r="R191" s="42"/>
      <c r="S191" s="42"/>
      <c r="T191" s="42"/>
      <c r="U191" s="42"/>
      <c r="V191" s="42"/>
      <c r="W191" s="42"/>
      <c r="X191" s="42"/>
      <c r="Y191" s="42"/>
      <c r="Z191" s="42"/>
      <c r="AA191" s="42"/>
    </row>
    <row r="192" spans="1:27" ht="15">
      <c r="A192" s="42"/>
      <c r="B192" s="57"/>
      <c r="C192" s="57"/>
      <c r="D192" s="57"/>
      <c r="E192" s="57"/>
      <c r="F192" s="57"/>
      <c r="G192" s="57"/>
      <c r="H192" s="57"/>
      <c r="I192" s="57"/>
      <c r="J192" s="57"/>
      <c r="K192" s="57"/>
      <c r="L192" s="57"/>
      <c r="M192" s="57"/>
      <c r="N192" s="57"/>
      <c r="O192" s="57"/>
      <c r="P192" s="42"/>
      <c r="Q192" s="42"/>
      <c r="R192" s="42"/>
      <c r="S192" s="42"/>
      <c r="T192" s="42"/>
      <c r="U192" s="42"/>
      <c r="V192" s="42"/>
      <c r="W192" s="42"/>
      <c r="X192" s="42"/>
      <c r="Y192" s="42"/>
      <c r="Z192" s="42"/>
      <c r="AA192" s="42"/>
    </row>
    <row r="193" spans="1:27" ht="15">
      <c r="A193" s="42"/>
      <c r="B193" s="57"/>
      <c r="C193" s="57"/>
      <c r="D193" s="57"/>
      <c r="E193" s="57"/>
      <c r="F193" s="57"/>
      <c r="G193" s="57"/>
      <c r="H193" s="57"/>
      <c r="I193" s="57"/>
      <c r="J193" s="57"/>
      <c r="K193" s="57"/>
      <c r="L193" s="57"/>
      <c r="M193" s="57"/>
      <c r="N193" s="57"/>
      <c r="O193" s="57"/>
      <c r="P193" s="42"/>
      <c r="Q193" s="42"/>
      <c r="R193" s="42"/>
      <c r="S193" s="42"/>
      <c r="T193" s="42"/>
      <c r="U193" s="42"/>
      <c r="V193" s="42"/>
      <c r="W193" s="42"/>
      <c r="X193" s="42"/>
      <c r="Y193" s="42"/>
      <c r="Z193" s="42"/>
      <c r="AA193" s="42"/>
    </row>
    <row r="194" spans="1:27" ht="15">
      <c r="A194" s="42"/>
      <c r="B194" s="57"/>
      <c r="C194" s="57"/>
      <c r="D194" s="57"/>
      <c r="E194" s="57"/>
      <c r="F194" s="57"/>
      <c r="G194" s="57"/>
      <c r="H194" s="57"/>
      <c r="I194" s="57"/>
      <c r="J194" s="57"/>
      <c r="K194" s="57"/>
      <c r="L194" s="57"/>
      <c r="M194" s="57"/>
      <c r="N194" s="57"/>
      <c r="O194" s="57"/>
      <c r="P194" s="42"/>
      <c r="Q194" s="42"/>
      <c r="R194" s="42"/>
      <c r="S194" s="42"/>
      <c r="T194" s="42"/>
      <c r="U194" s="42"/>
      <c r="V194" s="42"/>
      <c r="W194" s="42"/>
      <c r="X194" s="42"/>
      <c r="Y194" s="42"/>
      <c r="Z194" s="42"/>
      <c r="AA194" s="42"/>
    </row>
    <row r="195" spans="1:27" ht="15">
      <c r="A195" s="42"/>
      <c r="B195" s="57"/>
      <c r="C195" s="57"/>
      <c r="D195" s="57"/>
      <c r="E195" s="57"/>
      <c r="F195" s="57"/>
      <c r="G195" s="57"/>
      <c r="H195" s="57"/>
      <c r="I195" s="57"/>
      <c r="J195" s="57"/>
      <c r="K195" s="57"/>
      <c r="L195" s="57"/>
      <c r="M195" s="57"/>
      <c r="N195" s="57"/>
      <c r="O195" s="57"/>
      <c r="P195" s="42"/>
      <c r="Q195" s="42"/>
      <c r="R195" s="42"/>
      <c r="S195" s="42"/>
      <c r="T195" s="42"/>
      <c r="U195" s="42"/>
      <c r="V195" s="42"/>
      <c r="W195" s="42"/>
      <c r="X195" s="42"/>
      <c r="Y195" s="42"/>
      <c r="Z195" s="42"/>
      <c r="AA195" s="42"/>
    </row>
    <row r="196" spans="1:27" ht="15">
      <c r="A196" s="42"/>
      <c r="B196" s="57"/>
      <c r="C196" s="57"/>
      <c r="D196" s="57"/>
      <c r="E196" s="57"/>
      <c r="F196" s="57"/>
      <c r="G196" s="57"/>
      <c r="H196" s="57"/>
      <c r="I196" s="57"/>
      <c r="J196" s="57"/>
      <c r="K196" s="57"/>
      <c r="L196" s="57"/>
      <c r="M196" s="57"/>
      <c r="N196" s="57"/>
      <c r="O196" s="57"/>
      <c r="P196" s="42"/>
      <c r="Q196" s="42"/>
      <c r="R196" s="42"/>
      <c r="S196" s="42"/>
      <c r="T196" s="42"/>
      <c r="U196" s="42"/>
      <c r="V196" s="42"/>
      <c r="W196" s="42"/>
      <c r="X196" s="42"/>
      <c r="Y196" s="42"/>
      <c r="Z196" s="42"/>
      <c r="AA196" s="42"/>
    </row>
    <row r="197" spans="1:27" ht="15">
      <c r="A197" s="42"/>
      <c r="B197" s="57"/>
      <c r="C197" s="57"/>
      <c r="D197" s="57"/>
      <c r="E197" s="57"/>
      <c r="F197" s="57"/>
      <c r="G197" s="57"/>
      <c r="H197" s="57"/>
      <c r="I197" s="57"/>
      <c r="J197" s="57"/>
      <c r="K197" s="57"/>
      <c r="L197" s="57"/>
      <c r="M197" s="57"/>
      <c r="N197" s="57"/>
      <c r="O197" s="57"/>
      <c r="P197" s="42"/>
      <c r="Q197" s="42"/>
      <c r="R197" s="42"/>
      <c r="S197" s="42"/>
      <c r="T197" s="42"/>
      <c r="U197" s="42"/>
      <c r="V197" s="42"/>
      <c r="W197" s="42"/>
      <c r="X197" s="42"/>
      <c r="Y197" s="42"/>
      <c r="Z197" s="42"/>
      <c r="AA197" s="42"/>
    </row>
    <row r="198" spans="1:27" ht="15">
      <c r="A198" s="42"/>
      <c r="B198" s="57"/>
      <c r="C198" s="57"/>
      <c r="D198" s="57"/>
      <c r="E198" s="57"/>
      <c r="F198" s="57"/>
      <c r="G198" s="57"/>
      <c r="H198" s="57"/>
      <c r="I198" s="57"/>
      <c r="J198" s="57"/>
      <c r="K198" s="57"/>
      <c r="L198" s="57"/>
      <c r="M198" s="57"/>
      <c r="N198" s="57"/>
      <c r="O198" s="57"/>
      <c r="P198" s="42"/>
      <c r="Q198" s="42"/>
      <c r="R198" s="42"/>
      <c r="S198" s="42"/>
      <c r="T198" s="42"/>
      <c r="U198" s="42"/>
      <c r="V198" s="42"/>
      <c r="W198" s="42"/>
      <c r="X198" s="42"/>
      <c r="Y198" s="42"/>
      <c r="Z198" s="42"/>
      <c r="AA198" s="42"/>
    </row>
    <row r="199" spans="1:27" ht="15">
      <c r="A199" s="42"/>
      <c r="B199" s="57"/>
      <c r="C199" s="57"/>
      <c r="D199" s="57"/>
      <c r="E199" s="57"/>
      <c r="F199" s="57"/>
      <c r="G199" s="57"/>
      <c r="H199" s="57"/>
      <c r="I199" s="57"/>
      <c r="J199" s="57"/>
      <c r="K199" s="57"/>
      <c r="L199" s="57"/>
      <c r="M199" s="57"/>
      <c r="N199" s="57"/>
      <c r="O199" s="57"/>
      <c r="P199" s="42"/>
      <c r="Q199" s="42"/>
      <c r="R199" s="42"/>
      <c r="S199" s="42"/>
      <c r="T199" s="42"/>
      <c r="U199" s="42"/>
      <c r="V199" s="42"/>
      <c r="W199" s="42"/>
      <c r="X199" s="42"/>
      <c r="Y199" s="42"/>
      <c r="Z199" s="42"/>
      <c r="AA199" s="42"/>
    </row>
    <row r="200" spans="1:27" ht="15">
      <c r="A200" s="42"/>
      <c r="B200" s="57"/>
      <c r="C200" s="57"/>
      <c r="D200" s="57"/>
      <c r="E200" s="57"/>
      <c r="F200" s="57"/>
      <c r="G200" s="57"/>
      <c r="H200" s="57"/>
      <c r="I200" s="57"/>
      <c r="J200" s="57"/>
      <c r="K200" s="57"/>
      <c r="L200" s="57"/>
      <c r="M200" s="57"/>
      <c r="N200" s="57"/>
      <c r="O200" s="57"/>
      <c r="P200" s="42"/>
      <c r="Q200" s="42"/>
      <c r="R200" s="42"/>
      <c r="S200" s="42"/>
      <c r="T200" s="42"/>
      <c r="U200" s="42"/>
      <c r="V200" s="42"/>
      <c r="W200" s="42"/>
      <c r="X200" s="42"/>
      <c r="Y200" s="42"/>
      <c r="Z200" s="42"/>
      <c r="AA200" s="42"/>
    </row>
    <row r="201" spans="1:27" ht="15">
      <c r="A201" s="42"/>
      <c r="B201" s="57"/>
      <c r="C201" s="57"/>
      <c r="D201" s="57"/>
      <c r="E201" s="57"/>
      <c r="F201" s="57"/>
      <c r="G201" s="57"/>
      <c r="H201" s="57"/>
      <c r="I201" s="57"/>
      <c r="J201" s="57"/>
      <c r="K201" s="57"/>
      <c r="L201" s="57"/>
      <c r="M201" s="57"/>
      <c r="N201" s="57"/>
      <c r="O201" s="57"/>
      <c r="P201" s="42"/>
      <c r="Q201" s="42"/>
      <c r="R201" s="42"/>
      <c r="S201" s="42"/>
      <c r="T201" s="42"/>
      <c r="U201" s="42"/>
      <c r="V201" s="42"/>
      <c r="W201" s="42"/>
      <c r="X201" s="42"/>
      <c r="Y201" s="42"/>
      <c r="Z201" s="42"/>
      <c r="AA201" s="42"/>
    </row>
    <row r="202" spans="1:27">
      <c r="B202" s="1"/>
      <c r="C202" s="1"/>
      <c r="D202" s="1"/>
      <c r="E202" s="1"/>
      <c r="F202" s="1"/>
      <c r="G202" s="1"/>
      <c r="H202" s="1"/>
      <c r="I202" s="1"/>
      <c r="J202" s="1"/>
      <c r="K202" s="1"/>
      <c r="L202" s="1"/>
      <c r="M202" s="1"/>
      <c r="N202" s="1"/>
      <c r="O202" s="1"/>
    </row>
    <row r="203" spans="1:27">
      <c r="B203" s="1"/>
      <c r="C203" s="1"/>
      <c r="D203" s="1"/>
      <c r="E203" s="1"/>
      <c r="F203" s="1"/>
      <c r="G203" s="1"/>
      <c r="H203" s="1"/>
      <c r="I203" s="1"/>
      <c r="J203" s="1"/>
      <c r="K203" s="1"/>
      <c r="L203" s="1"/>
      <c r="M203" s="1"/>
      <c r="N203" s="1"/>
      <c r="O203" s="1"/>
    </row>
    <row r="204" spans="1:27">
      <c r="B204" s="1"/>
      <c r="C204" s="1"/>
      <c r="D204" s="1"/>
      <c r="E204" s="1"/>
      <c r="F204" s="1"/>
      <c r="G204" s="1"/>
      <c r="H204" s="1"/>
      <c r="I204" s="1"/>
      <c r="J204" s="1"/>
      <c r="K204" s="1"/>
      <c r="L204" s="1"/>
      <c r="M204" s="1"/>
      <c r="N204" s="1"/>
      <c r="O204" s="1"/>
    </row>
    <row r="205" spans="1:27">
      <c r="B205" s="1"/>
      <c r="C205" s="1"/>
      <c r="D205" s="1"/>
      <c r="E205" s="1"/>
      <c r="F205" s="1"/>
      <c r="G205" s="1"/>
      <c r="H205" s="1"/>
      <c r="I205" s="1"/>
      <c r="J205" s="1"/>
      <c r="K205" s="1"/>
      <c r="L205" s="1"/>
      <c r="M205" s="1"/>
      <c r="N205" s="1"/>
      <c r="O205" s="1"/>
    </row>
    <row r="206" spans="1:27">
      <c r="B206" s="1"/>
      <c r="C206" s="1"/>
      <c r="D206" s="1"/>
      <c r="E206" s="1"/>
      <c r="F206" s="1"/>
      <c r="G206" s="1"/>
      <c r="H206" s="1"/>
      <c r="I206" s="1"/>
      <c r="J206" s="1"/>
      <c r="K206" s="1"/>
      <c r="L206" s="1"/>
      <c r="M206" s="1"/>
      <c r="N206" s="1"/>
      <c r="O206" s="1"/>
    </row>
    <row r="207" spans="1:27">
      <c r="B207" s="1"/>
      <c r="C207" s="1"/>
      <c r="D207" s="1"/>
      <c r="E207" s="1"/>
      <c r="F207" s="1"/>
      <c r="G207" s="1"/>
      <c r="H207" s="1"/>
      <c r="I207" s="1"/>
      <c r="J207" s="1"/>
      <c r="K207" s="1"/>
      <c r="L207" s="1"/>
      <c r="M207" s="1"/>
      <c r="N207" s="1"/>
      <c r="O207" s="1"/>
    </row>
    <row r="208" spans="1:27">
      <c r="B208" s="1"/>
      <c r="C208" s="1"/>
      <c r="D208" s="1"/>
      <c r="E208" s="1"/>
      <c r="F208" s="1"/>
      <c r="G208" s="1"/>
      <c r="H208" s="1"/>
      <c r="I208" s="1"/>
      <c r="J208" s="1"/>
      <c r="K208" s="1"/>
      <c r="L208" s="1"/>
      <c r="M208" s="1"/>
      <c r="N208" s="1"/>
      <c r="O208" s="1"/>
    </row>
    <row r="209" spans="2:15">
      <c r="B209" s="1"/>
      <c r="C209" s="1"/>
      <c r="D209" s="1"/>
      <c r="E209" s="1"/>
      <c r="F209" s="1"/>
      <c r="G209" s="1"/>
      <c r="H209" s="1"/>
      <c r="I209" s="1"/>
      <c r="J209" s="1"/>
      <c r="K209" s="1"/>
      <c r="L209" s="1"/>
      <c r="M209" s="1"/>
      <c r="N209" s="1"/>
      <c r="O209" s="1"/>
    </row>
    <row r="210" spans="2:15">
      <c r="B210" s="1"/>
      <c r="C210" s="1"/>
      <c r="D210" s="1"/>
      <c r="E210" s="1"/>
      <c r="F210" s="1"/>
      <c r="G210" s="1"/>
      <c r="H210" s="1"/>
      <c r="I210" s="1"/>
      <c r="J210" s="1"/>
      <c r="K210" s="1"/>
      <c r="L210" s="1"/>
      <c r="M210" s="1"/>
      <c r="N210" s="1"/>
      <c r="O210" s="1"/>
    </row>
    <row r="211" spans="2:15">
      <c r="B211" s="1"/>
      <c r="C211" s="1"/>
      <c r="D211" s="1"/>
      <c r="E211" s="1"/>
      <c r="F211" s="1"/>
      <c r="G211" s="1"/>
      <c r="H211" s="1"/>
      <c r="I211" s="1"/>
      <c r="J211" s="1"/>
      <c r="K211" s="1"/>
      <c r="L211" s="1"/>
      <c r="M211" s="1"/>
      <c r="N211" s="1"/>
      <c r="O211" s="1"/>
    </row>
    <row r="212" spans="2:15">
      <c r="B212" s="1"/>
      <c r="C212" s="1"/>
      <c r="D212" s="1"/>
      <c r="E212" s="1"/>
      <c r="F212" s="1"/>
      <c r="G212" s="1"/>
      <c r="H212" s="1"/>
      <c r="I212" s="1"/>
      <c r="J212" s="1"/>
      <c r="K212" s="1"/>
      <c r="L212" s="1"/>
      <c r="M212" s="1"/>
      <c r="N212" s="1"/>
      <c r="O212" s="1"/>
    </row>
    <row r="213" spans="2:15">
      <c r="B213" s="1"/>
      <c r="C213" s="1"/>
      <c r="D213" s="1"/>
      <c r="E213" s="1"/>
      <c r="F213" s="1"/>
      <c r="G213" s="1"/>
      <c r="H213" s="1"/>
      <c r="I213" s="1"/>
      <c r="J213" s="1"/>
      <c r="K213" s="1"/>
      <c r="L213" s="1"/>
      <c r="M213" s="1"/>
      <c r="N213" s="1"/>
      <c r="O213" s="1"/>
    </row>
    <row r="214" spans="2:15">
      <c r="B214" s="1"/>
      <c r="C214" s="1"/>
      <c r="D214" s="1"/>
      <c r="E214" s="1"/>
      <c r="F214" s="1"/>
      <c r="G214" s="1"/>
      <c r="H214" s="1"/>
      <c r="I214" s="1"/>
      <c r="J214" s="1"/>
      <c r="K214" s="1"/>
      <c r="L214" s="1"/>
      <c r="M214" s="1"/>
      <c r="N214" s="1"/>
      <c r="O214" s="1"/>
    </row>
    <row r="215" spans="2:15">
      <c r="B215" s="1"/>
      <c r="C215" s="1"/>
      <c r="D215" s="1"/>
      <c r="E215" s="1"/>
      <c r="F215" s="1"/>
      <c r="G215" s="1"/>
      <c r="H215" s="1"/>
      <c r="I215" s="1"/>
      <c r="J215" s="1"/>
      <c r="K215" s="1"/>
      <c r="L215" s="1"/>
      <c r="M215" s="1"/>
      <c r="N215" s="1"/>
      <c r="O215" s="1"/>
    </row>
    <row r="216" spans="2:15">
      <c r="B216" s="1"/>
      <c r="C216" s="1"/>
      <c r="D216" s="1"/>
      <c r="E216" s="1"/>
      <c r="F216" s="1"/>
      <c r="G216" s="1"/>
      <c r="H216" s="1"/>
      <c r="I216" s="1"/>
      <c r="J216" s="1"/>
      <c r="K216" s="1"/>
      <c r="L216" s="1"/>
      <c r="M216" s="1"/>
      <c r="N216" s="1"/>
      <c r="O216" s="1"/>
    </row>
    <row r="217" spans="2:15">
      <c r="B217" s="1"/>
      <c r="C217" s="1"/>
      <c r="D217" s="1"/>
      <c r="E217" s="1"/>
      <c r="F217" s="1"/>
      <c r="G217" s="1"/>
      <c r="H217" s="1"/>
      <c r="I217" s="1"/>
      <c r="J217" s="1"/>
      <c r="K217" s="1"/>
      <c r="L217" s="1"/>
      <c r="M217" s="1"/>
      <c r="N217" s="1"/>
      <c r="O217" s="1"/>
    </row>
    <row r="218" spans="2:15">
      <c r="B218" s="1"/>
      <c r="C218" s="1"/>
      <c r="D218" s="1"/>
      <c r="E218" s="1"/>
      <c r="F218" s="1"/>
      <c r="G218" s="1"/>
      <c r="H218" s="1"/>
      <c r="I218" s="1"/>
      <c r="J218" s="1"/>
      <c r="K218" s="1"/>
      <c r="L218" s="1"/>
      <c r="M218" s="1"/>
      <c r="N218" s="1"/>
      <c r="O218" s="1"/>
    </row>
  </sheetData>
  <mergeCells count="8">
    <mergeCell ref="N4:O4"/>
    <mergeCell ref="A3:O3"/>
    <mergeCell ref="B4:C4"/>
    <mergeCell ref="D4:E4"/>
    <mergeCell ref="F4:G4"/>
    <mergeCell ref="H4:I4"/>
    <mergeCell ref="J4:K4"/>
    <mergeCell ref="L4:M4"/>
  </mergeCells>
  <phoneticPr fontId="24"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1"/>
  <sheetViews>
    <sheetView workbookViewId="0">
      <pane xSplit="1" ySplit="5" topLeftCell="B89" activePane="bottomRight" state="frozen"/>
      <selection pane="topRight" activeCell="B1" sqref="B1"/>
      <selection pane="bottomLeft" activeCell="A10" sqref="A10"/>
      <selection pane="bottomRight" activeCell="J116" sqref="J116"/>
    </sheetView>
  </sheetViews>
  <sheetFormatPr baseColWidth="10" defaultRowHeight="12" x14ac:dyDescent="0"/>
  <cols>
    <col min="1" max="33" width="12.83203125" customWidth="1"/>
  </cols>
  <sheetData>
    <row r="1" spans="1:33" ht="15">
      <c r="A1" s="41" t="s">
        <v>178</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row>
    <row r="2" spans="1:33" ht="16" thickBot="1">
      <c r="A2" s="42"/>
      <c r="B2" s="43"/>
      <c r="C2" s="43"/>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row>
    <row r="3" spans="1:33" ht="34.75" customHeight="1" thickTop="1">
      <c r="A3" s="155" t="s">
        <v>203</v>
      </c>
      <c r="B3" s="158"/>
      <c r="C3" s="158"/>
      <c r="D3" s="177"/>
      <c r="E3" s="177"/>
      <c r="F3" s="177"/>
      <c r="G3" s="177"/>
      <c r="H3" s="177"/>
      <c r="I3" s="177"/>
      <c r="J3" s="178"/>
      <c r="K3" s="42"/>
      <c r="L3" s="42"/>
      <c r="M3" s="42"/>
      <c r="N3" s="42"/>
      <c r="O3" s="42"/>
      <c r="P3" s="42"/>
      <c r="Q3" s="42"/>
      <c r="R3" s="42"/>
      <c r="S3" s="42"/>
      <c r="T3" s="42"/>
      <c r="U3" s="42"/>
      <c r="V3" s="42"/>
      <c r="W3" s="42"/>
      <c r="X3" s="42"/>
      <c r="Y3" s="42"/>
      <c r="Z3" s="42"/>
      <c r="AA3" s="42"/>
      <c r="AB3" s="42"/>
      <c r="AC3" s="42"/>
      <c r="AD3" s="42"/>
      <c r="AE3" s="42"/>
      <c r="AF3" s="42"/>
      <c r="AG3" s="42"/>
    </row>
    <row r="4" spans="1:33" ht="25" customHeight="1">
      <c r="A4" s="96"/>
      <c r="B4" s="176" t="s">
        <v>141</v>
      </c>
      <c r="C4" s="176"/>
      <c r="D4" s="179" t="s">
        <v>219</v>
      </c>
      <c r="E4" s="180"/>
      <c r="F4" s="180"/>
      <c r="G4" s="180"/>
      <c r="H4" s="180"/>
      <c r="I4" s="180"/>
      <c r="J4" s="181"/>
      <c r="K4" s="42"/>
      <c r="L4" s="42"/>
      <c r="M4" s="42"/>
      <c r="N4" s="42"/>
      <c r="O4" s="42"/>
      <c r="P4" s="42"/>
      <c r="Q4" s="42"/>
      <c r="R4" s="42"/>
      <c r="S4" s="42"/>
      <c r="T4" s="42"/>
      <c r="U4" s="42"/>
      <c r="V4" s="42"/>
      <c r="W4" s="42"/>
      <c r="X4" s="42"/>
      <c r="Y4" s="42"/>
      <c r="Z4" s="42"/>
      <c r="AA4" s="42"/>
      <c r="AB4" s="42"/>
      <c r="AC4" s="42"/>
      <c r="AD4" s="42"/>
      <c r="AE4" s="42"/>
      <c r="AF4" s="42"/>
      <c r="AG4" s="42"/>
    </row>
    <row r="5" spans="1:33" ht="60" customHeight="1">
      <c r="A5" s="44"/>
      <c r="B5" s="97" t="s">
        <v>199</v>
      </c>
      <c r="C5" s="97" t="s">
        <v>200</v>
      </c>
      <c r="D5" s="45" t="s">
        <v>197</v>
      </c>
      <c r="E5" s="45" t="s">
        <v>198</v>
      </c>
      <c r="F5" s="45" t="s">
        <v>191</v>
      </c>
      <c r="G5" s="46" t="s">
        <v>81</v>
      </c>
      <c r="H5" s="46" t="s">
        <v>194</v>
      </c>
      <c r="I5" s="46" t="s">
        <v>201</v>
      </c>
      <c r="J5" s="46" t="s">
        <v>202</v>
      </c>
      <c r="K5" s="42"/>
      <c r="L5" s="42"/>
      <c r="M5" s="42"/>
      <c r="N5" s="42"/>
      <c r="O5" s="42"/>
      <c r="P5" s="42"/>
      <c r="Q5" s="42"/>
      <c r="R5" s="42"/>
      <c r="S5" s="42"/>
      <c r="T5" s="42"/>
      <c r="U5" s="42"/>
      <c r="V5" s="42"/>
      <c r="W5" s="42"/>
      <c r="X5" s="42"/>
      <c r="Y5" s="42"/>
      <c r="Z5" s="42"/>
      <c r="AA5" s="42"/>
      <c r="AB5" s="42"/>
      <c r="AC5" s="42"/>
      <c r="AD5" s="42"/>
      <c r="AE5" s="42"/>
      <c r="AF5" s="42"/>
      <c r="AG5" s="42"/>
    </row>
    <row r="6" spans="1:33" ht="15">
      <c r="A6" s="47">
        <v>1900</v>
      </c>
      <c r="B6" s="133">
        <f>AVERAGE(DetailsTS9.2!B6,DetailsTS9.2!E6,TS8.1!B6)</f>
        <v>0.45858290780141847</v>
      </c>
      <c r="C6" s="133">
        <f>AVERAGE(DetailsTS9.2!B6,DetailsTS9.2!E6,DetailsTS9.2!H6,TS8.1!B6)</f>
        <v>0.45858290780141847</v>
      </c>
      <c r="D6" s="48">
        <f>TS8.2!B6</f>
        <v>0.40500000000000003</v>
      </c>
      <c r="E6" s="48">
        <f>DetailsTS9.2!B6</f>
        <v>0.47075372340425531</v>
      </c>
      <c r="F6" s="48">
        <f>DetailsTS9.2!E6</f>
        <v>0.44999499999999998</v>
      </c>
      <c r="G6" s="49">
        <f>TS8.1!B6</f>
        <v>0.45500000000000002</v>
      </c>
      <c r="H6" s="48">
        <f>AVERAGE(DetailsTS9.2!H6:H15)</f>
        <v>0.46104999999999996</v>
      </c>
      <c r="I6" s="49">
        <f>AVERAGE(E6:H6)</f>
        <v>0.45919968085106383</v>
      </c>
      <c r="J6" s="49">
        <f>AVERAGE(E6:G6)</f>
        <v>0.45858290780141847</v>
      </c>
      <c r="K6" s="42"/>
      <c r="L6" s="42"/>
      <c r="M6" s="42"/>
      <c r="N6" s="42"/>
      <c r="O6" s="42"/>
      <c r="P6" s="42"/>
      <c r="Q6" s="42"/>
      <c r="R6" s="42"/>
      <c r="S6" s="42"/>
      <c r="T6" s="42"/>
      <c r="U6" s="42"/>
      <c r="V6" s="42"/>
      <c r="W6" s="42"/>
      <c r="X6" s="42"/>
      <c r="Y6" s="42"/>
      <c r="Z6" s="42"/>
      <c r="AA6" s="42"/>
      <c r="AB6" s="42"/>
      <c r="AC6" s="42"/>
      <c r="AD6" s="42"/>
      <c r="AE6" s="42"/>
      <c r="AF6" s="42"/>
      <c r="AG6" s="42"/>
    </row>
    <row r="7" spans="1:33" ht="15">
      <c r="A7" s="47">
        <f t="shared" ref="A7:A38" si="0">A6+1</f>
        <v>1901</v>
      </c>
      <c r="B7" s="133"/>
      <c r="C7" s="134"/>
      <c r="D7" s="59"/>
      <c r="E7" s="59"/>
      <c r="F7" s="59"/>
      <c r="G7" s="60"/>
      <c r="H7" s="60"/>
      <c r="I7" s="60"/>
      <c r="J7" s="60"/>
      <c r="K7" s="42"/>
      <c r="L7" s="42"/>
      <c r="M7" s="42"/>
      <c r="N7" s="42"/>
      <c r="O7" s="42"/>
      <c r="P7" s="42"/>
      <c r="Q7" s="42"/>
      <c r="R7" s="42"/>
      <c r="S7" s="42"/>
      <c r="T7" s="42"/>
      <c r="U7" s="42"/>
      <c r="V7" s="42"/>
      <c r="W7" s="42"/>
      <c r="X7" s="42"/>
      <c r="Y7" s="42"/>
      <c r="Z7" s="42"/>
      <c r="AA7" s="42"/>
      <c r="AB7" s="42"/>
      <c r="AC7" s="42"/>
      <c r="AD7" s="42"/>
      <c r="AE7" s="42"/>
      <c r="AF7" s="42"/>
      <c r="AG7" s="42"/>
    </row>
    <row r="8" spans="1:33" ht="15">
      <c r="A8" s="47">
        <f t="shared" si="0"/>
        <v>1902</v>
      </c>
      <c r="B8" s="133"/>
      <c r="C8" s="134"/>
      <c r="D8" s="59"/>
      <c r="E8" s="59"/>
      <c r="F8" s="59"/>
      <c r="G8" s="60"/>
      <c r="H8" s="60"/>
      <c r="I8" s="60"/>
      <c r="J8" s="60"/>
      <c r="K8" s="42"/>
      <c r="L8" s="42"/>
      <c r="M8" s="42"/>
      <c r="N8" s="42"/>
      <c r="O8" s="42"/>
      <c r="P8" s="42"/>
      <c r="Q8" s="42"/>
      <c r="R8" s="42"/>
      <c r="S8" s="42"/>
      <c r="T8" s="42"/>
      <c r="U8" s="42"/>
      <c r="V8" s="42"/>
      <c r="W8" s="42"/>
      <c r="X8" s="42"/>
      <c r="Y8" s="42"/>
      <c r="Z8" s="42"/>
      <c r="AA8" s="42"/>
      <c r="AB8" s="42"/>
      <c r="AC8" s="42"/>
      <c r="AD8" s="42"/>
      <c r="AE8" s="42"/>
      <c r="AF8" s="42"/>
      <c r="AG8" s="42"/>
    </row>
    <row r="9" spans="1:33" ht="15">
      <c r="A9" s="47">
        <f t="shared" si="0"/>
        <v>1903</v>
      </c>
      <c r="B9" s="133"/>
      <c r="C9" s="133"/>
      <c r="D9" s="59"/>
      <c r="E9" s="59"/>
      <c r="F9" s="59"/>
      <c r="G9" s="60"/>
      <c r="H9" s="60"/>
      <c r="I9" s="60"/>
      <c r="J9" s="60"/>
      <c r="K9" s="42"/>
      <c r="L9" s="42"/>
      <c r="M9" s="42"/>
      <c r="N9" s="42"/>
      <c r="O9" s="42"/>
      <c r="P9" s="42"/>
      <c r="Q9" s="42"/>
      <c r="R9" s="42"/>
      <c r="S9" s="42"/>
      <c r="T9" s="42"/>
      <c r="U9" s="42"/>
      <c r="V9" s="42"/>
      <c r="W9" s="42"/>
      <c r="X9" s="42"/>
      <c r="Y9" s="42"/>
      <c r="Z9" s="42"/>
      <c r="AA9" s="42"/>
      <c r="AB9" s="42"/>
      <c r="AC9" s="42"/>
      <c r="AD9" s="42"/>
      <c r="AE9" s="42"/>
      <c r="AF9" s="42"/>
      <c r="AG9" s="42"/>
    </row>
    <row r="10" spans="1:33" ht="15">
      <c r="A10" s="47">
        <f t="shared" si="0"/>
        <v>1904</v>
      </c>
      <c r="B10" s="133"/>
      <c r="C10" s="134"/>
      <c r="D10" s="59"/>
      <c r="E10" s="59"/>
      <c r="F10" s="59"/>
      <c r="G10" s="60"/>
      <c r="H10" s="60"/>
      <c r="I10" s="60"/>
      <c r="J10" s="60"/>
      <c r="K10" s="42"/>
      <c r="L10" s="42"/>
      <c r="M10" s="42"/>
      <c r="N10" s="42"/>
      <c r="O10" s="42"/>
      <c r="P10" s="42"/>
      <c r="Q10" s="42"/>
      <c r="R10" s="42"/>
      <c r="S10" s="42"/>
      <c r="T10" s="42"/>
      <c r="U10" s="42"/>
      <c r="V10" s="42"/>
      <c r="W10" s="42"/>
      <c r="X10" s="42"/>
      <c r="Y10" s="42"/>
      <c r="Z10" s="42"/>
      <c r="AA10" s="42"/>
      <c r="AB10" s="42"/>
      <c r="AC10" s="42"/>
      <c r="AD10" s="42"/>
      <c r="AE10" s="42"/>
      <c r="AF10" s="42"/>
      <c r="AG10" s="42"/>
    </row>
    <row r="11" spans="1:33" ht="15">
      <c r="A11" s="47">
        <f t="shared" si="0"/>
        <v>1905</v>
      </c>
      <c r="B11" s="133"/>
      <c r="C11" s="134"/>
      <c r="D11" s="59"/>
      <c r="E11" s="59"/>
      <c r="F11" s="59"/>
      <c r="G11" s="60"/>
      <c r="H11" s="60"/>
      <c r="I11" s="60"/>
      <c r="J11" s="60"/>
      <c r="K11" s="42"/>
      <c r="L11" s="42"/>
      <c r="M11" s="42"/>
      <c r="N11" s="42"/>
      <c r="O11" s="42"/>
      <c r="P11" s="42"/>
      <c r="Q11" s="42"/>
      <c r="R11" s="42"/>
      <c r="S11" s="42"/>
      <c r="T11" s="42"/>
      <c r="U11" s="42"/>
      <c r="V11" s="42"/>
      <c r="W11" s="42"/>
      <c r="X11" s="42"/>
      <c r="Y11" s="42"/>
      <c r="Z11" s="42"/>
      <c r="AA11" s="42"/>
      <c r="AB11" s="42"/>
      <c r="AC11" s="42"/>
      <c r="AD11" s="42"/>
      <c r="AE11" s="42"/>
      <c r="AF11" s="42"/>
      <c r="AG11" s="42"/>
    </row>
    <row r="12" spans="1:33" ht="15">
      <c r="A12" s="47">
        <f t="shared" si="0"/>
        <v>1906</v>
      </c>
      <c r="B12" s="133"/>
      <c r="C12" s="134"/>
      <c r="D12" s="59"/>
      <c r="E12" s="59"/>
      <c r="F12" s="59"/>
      <c r="G12" s="60"/>
      <c r="H12" s="60"/>
      <c r="I12" s="60"/>
      <c r="J12" s="60"/>
      <c r="K12" s="42"/>
      <c r="L12" s="42"/>
      <c r="M12" s="42"/>
      <c r="N12" s="42"/>
      <c r="O12" s="42"/>
      <c r="P12" s="42"/>
      <c r="Q12" s="42"/>
      <c r="R12" s="42"/>
      <c r="S12" s="42"/>
      <c r="T12" s="42"/>
      <c r="U12" s="42"/>
      <c r="V12" s="42"/>
      <c r="W12" s="42"/>
      <c r="X12" s="42"/>
      <c r="Y12" s="42"/>
      <c r="Z12" s="42"/>
      <c r="AA12" s="42"/>
      <c r="AB12" s="42"/>
      <c r="AC12" s="42"/>
      <c r="AD12" s="42"/>
      <c r="AE12" s="42"/>
      <c r="AF12" s="42"/>
      <c r="AG12" s="42"/>
    </row>
    <row r="13" spans="1:33" ht="15">
      <c r="A13" s="47">
        <f t="shared" si="0"/>
        <v>1907</v>
      </c>
      <c r="B13" s="133"/>
      <c r="C13" s="134"/>
      <c r="D13" s="59"/>
      <c r="E13" s="59"/>
      <c r="F13" s="59"/>
      <c r="G13" s="60"/>
      <c r="H13" s="60"/>
      <c r="I13" s="60"/>
      <c r="J13" s="60"/>
      <c r="K13" s="42"/>
      <c r="L13" s="42"/>
      <c r="M13" s="42"/>
      <c r="N13" s="42"/>
      <c r="O13" s="42"/>
      <c r="P13" s="42"/>
      <c r="Q13" s="42"/>
      <c r="R13" s="42"/>
      <c r="S13" s="42"/>
      <c r="T13" s="42"/>
      <c r="U13" s="42"/>
      <c r="V13" s="42"/>
      <c r="W13" s="42"/>
      <c r="X13" s="42"/>
      <c r="Y13" s="42"/>
      <c r="Z13" s="42"/>
      <c r="AA13" s="42"/>
      <c r="AB13" s="42"/>
      <c r="AC13" s="42"/>
      <c r="AD13" s="42"/>
      <c r="AE13" s="42"/>
      <c r="AF13" s="42"/>
      <c r="AG13" s="42"/>
    </row>
    <row r="14" spans="1:33" ht="15">
      <c r="A14" s="47">
        <f t="shared" si="0"/>
        <v>1908</v>
      </c>
      <c r="B14" s="133">
        <f>AVERAGE(DetailsTS9.2!B14,DetailsTS9.2!E14,TS8.1!B14)</f>
        <v>0.44869453900709222</v>
      </c>
      <c r="C14" s="133">
        <f>AVERAGE(DetailsTS9.2!B14,DetailsTS9.2!E14,DetailsTS9.2!H14,TS8.1!B14)</f>
        <v>0.44869453900709222</v>
      </c>
      <c r="D14" s="59"/>
      <c r="E14" s="59"/>
      <c r="F14" s="59"/>
      <c r="G14" s="60"/>
      <c r="H14" s="60"/>
      <c r="I14" s="60"/>
      <c r="J14" s="60"/>
      <c r="K14" s="42"/>
      <c r="L14" s="42"/>
      <c r="M14" s="42"/>
      <c r="N14" s="42"/>
      <c r="O14" s="42"/>
      <c r="P14" s="42"/>
      <c r="Q14" s="42"/>
      <c r="R14" s="42"/>
      <c r="S14" s="42"/>
      <c r="T14" s="42"/>
      <c r="U14" s="42"/>
      <c r="V14" s="42"/>
      <c r="W14" s="42"/>
      <c r="X14" s="42"/>
      <c r="Y14" s="42"/>
      <c r="Z14" s="42"/>
      <c r="AA14" s="42"/>
      <c r="AB14" s="42"/>
      <c r="AC14" s="42"/>
      <c r="AD14" s="42"/>
      <c r="AE14" s="42"/>
      <c r="AF14" s="42"/>
      <c r="AG14" s="42"/>
    </row>
    <row r="15" spans="1:33" ht="15">
      <c r="A15" s="47">
        <f t="shared" si="0"/>
        <v>1909</v>
      </c>
      <c r="B15" s="133">
        <f>AVERAGE(DetailsTS9.2!B15,DetailsTS9.2!E15,TS8.1!B15)</f>
        <v>0.45427283687943265</v>
      </c>
      <c r="C15" s="133">
        <f>AVERAGE(DetailsTS9.2!B15,DetailsTS9.2!E15,DetailsTS9.2!H15,TS8.1!B15)</f>
        <v>0.45427283687943265</v>
      </c>
      <c r="D15" s="59"/>
      <c r="E15" s="59"/>
      <c r="F15" s="59"/>
      <c r="G15" s="60"/>
      <c r="H15" s="60"/>
      <c r="I15" s="60"/>
      <c r="J15" s="60"/>
      <c r="K15" s="42"/>
      <c r="L15" s="42"/>
      <c r="M15" s="42"/>
      <c r="N15" s="42"/>
      <c r="O15" s="42"/>
      <c r="P15" s="42"/>
      <c r="Q15" s="42"/>
      <c r="R15" s="42"/>
      <c r="S15" s="42"/>
      <c r="T15" s="42"/>
      <c r="U15" s="42"/>
      <c r="V15" s="42"/>
      <c r="W15" s="42"/>
      <c r="X15" s="42"/>
      <c r="Y15" s="42"/>
      <c r="Z15" s="42"/>
      <c r="AA15" s="42"/>
      <c r="AB15" s="42"/>
      <c r="AC15" s="42"/>
      <c r="AD15" s="42"/>
      <c r="AE15" s="42"/>
      <c r="AF15" s="42"/>
      <c r="AG15" s="42"/>
    </row>
    <row r="16" spans="1:33" ht="15">
      <c r="A16" s="47">
        <f t="shared" si="0"/>
        <v>1910</v>
      </c>
      <c r="B16" s="133">
        <f>AVERAGE(DetailsTS9.2!B16,DetailsTS9.2!E16,TS8.1!B16)</f>
        <v>0.45771670212765958</v>
      </c>
      <c r="C16" s="133">
        <f>AVERAGE(DetailsTS9.2!B16,DetailsTS9.2!E16,DetailsTS9.2!H16,TS8.1!B16)</f>
        <v>0.45771670212765958</v>
      </c>
      <c r="D16" s="48">
        <f>AVERAGE(TS8.2!B16:B19)</f>
        <v>0.40879648041149952</v>
      </c>
      <c r="E16" s="48">
        <f>AVERAGE(DetailsTS9.2!B16:B19)</f>
        <v>0.47356755319148935</v>
      </c>
      <c r="F16" s="48">
        <f>AVERAGE(DetailsTS9.2!E16:E19)</f>
        <v>0.43708625000000001</v>
      </c>
      <c r="G16" s="49">
        <f>AVERAGE(TS8.1!B16:B19)</f>
        <v>0.46640104166666668</v>
      </c>
      <c r="H16" s="48">
        <f>AVERAGE(DetailsTS9.2!H16:H25)</f>
        <v>0.45592499999999997</v>
      </c>
      <c r="I16" s="49">
        <f>AVERAGE(E16:H16)</f>
        <v>0.458244961214539</v>
      </c>
      <c r="J16" s="49">
        <f>AVERAGE(E16:G16)</f>
        <v>0.45901828161938535</v>
      </c>
      <c r="K16" s="42"/>
      <c r="L16" s="42"/>
      <c r="M16" s="42"/>
      <c r="N16" s="42"/>
      <c r="O16" s="42"/>
      <c r="P16" s="42"/>
      <c r="Q16" s="42"/>
      <c r="R16" s="42"/>
      <c r="S16" s="42"/>
      <c r="T16" s="42"/>
      <c r="U16" s="42"/>
      <c r="V16" s="42"/>
      <c r="W16" s="42"/>
      <c r="X16" s="42"/>
      <c r="Y16" s="42"/>
      <c r="Z16" s="42"/>
      <c r="AA16" s="42"/>
      <c r="AB16" s="42"/>
      <c r="AC16" s="42"/>
      <c r="AD16" s="42"/>
      <c r="AE16" s="42"/>
      <c r="AF16" s="42"/>
      <c r="AG16" s="42"/>
    </row>
    <row r="17" spans="1:33" ht="15">
      <c r="A17" s="47">
        <f t="shared" si="0"/>
        <v>1911</v>
      </c>
      <c r="B17" s="133">
        <f>AVERAGE(DetailsTS9.2!B17,DetailsTS9.2!E17,TS8.1!B17)</f>
        <v>0.45781762411347521</v>
      </c>
      <c r="C17" s="133">
        <f>AVERAGE(DetailsTS9.2!B17,DetailsTS9.2!E17,DetailsTS9.2!H17,TS8.1!B17)</f>
        <v>0.45311321808510641</v>
      </c>
      <c r="D17" s="59"/>
      <c r="E17" s="59"/>
      <c r="F17" s="59"/>
      <c r="G17" s="60"/>
      <c r="H17" s="60"/>
      <c r="I17" s="60"/>
      <c r="J17" s="60"/>
      <c r="K17" s="42"/>
      <c r="L17" s="42"/>
      <c r="M17" s="42"/>
      <c r="N17" s="42"/>
      <c r="O17" s="42"/>
      <c r="P17" s="42"/>
      <c r="Q17" s="42"/>
      <c r="R17" s="42"/>
      <c r="S17" s="42"/>
      <c r="T17" s="42"/>
      <c r="U17" s="42"/>
      <c r="V17" s="42"/>
      <c r="W17" s="42"/>
      <c r="X17" s="42"/>
      <c r="Y17" s="42"/>
      <c r="Z17" s="42"/>
      <c r="AA17" s="42"/>
      <c r="AB17" s="42"/>
      <c r="AC17" s="42"/>
      <c r="AD17" s="42"/>
      <c r="AE17" s="42"/>
      <c r="AF17" s="42"/>
      <c r="AG17" s="42"/>
    </row>
    <row r="18" spans="1:33" ht="15">
      <c r="A18" s="47">
        <f t="shared" si="0"/>
        <v>1912</v>
      </c>
      <c r="B18" s="133">
        <f>AVERAGE(DetailsTS9.2!B18,DetailsTS9.2!E18,TS8.1!B18)</f>
        <v>0.45619901300236404</v>
      </c>
      <c r="C18" s="133">
        <f>AVERAGE(DetailsTS9.2!B18,DetailsTS9.2!E18,DetailsTS9.2!H18,TS8.1!B18)</f>
        <v>0.45612425975177301</v>
      </c>
      <c r="D18" s="59"/>
      <c r="E18" s="59"/>
      <c r="F18" s="59"/>
      <c r="G18" s="60"/>
      <c r="H18" s="60"/>
      <c r="I18" s="60"/>
      <c r="J18" s="60"/>
      <c r="K18" s="42"/>
      <c r="L18" s="42"/>
      <c r="M18" s="42"/>
      <c r="N18" s="42"/>
      <c r="O18" s="42"/>
      <c r="P18" s="42"/>
      <c r="Q18" s="42"/>
      <c r="R18" s="42"/>
      <c r="S18" s="42"/>
      <c r="T18" s="42"/>
      <c r="U18" s="42"/>
      <c r="V18" s="42"/>
      <c r="W18" s="42"/>
      <c r="X18" s="42"/>
      <c r="Y18" s="42"/>
      <c r="Z18" s="42"/>
      <c r="AA18" s="42"/>
      <c r="AB18" s="42"/>
      <c r="AC18" s="42"/>
      <c r="AD18" s="42"/>
      <c r="AE18" s="42"/>
      <c r="AF18" s="42"/>
      <c r="AG18" s="42"/>
    </row>
    <row r="19" spans="1:33" ht="15">
      <c r="A19" s="47">
        <f t="shared" si="0"/>
        <v>1913</v>
      </c>
      <c r="B19" s="133">
        <f>AVERAGE(DetailsTS9.2!B19,DetailsTS9.2!E19,TS8.1!B19)</f>
        <v>0.46433978723404251</v>
      </c>
      <c r="C19" s="133">
        <f>AVERAGE(DetailsTS9.2!B19,DetailsTS9.2!E19,DetailsTS9.2!H19,TS8.1!B19)</f>
        <v>0.46433978723404251</v>
      </c>
      <c r="D19" s="59"/>
      <c r="E19" s="59"/>
      <c r="F19" s="59"/>
      <c r="G19" s="60"/>
      <c r="H19" s="60"/>
      <c r="I19" s="60"/>
      <c r="J19" s="60"/>
      <c r="K19" s="42"/>
      <c r="L19" s="42"/>
      <c r="M19" s="42"/>
      <c r="N19" s="42"/>
      <c r="O19" s="42"/>
      <c r="P19" s="42"/>
      <c r="Q19" s="42"/>
      <c r="R19" s="42"/>
      <c r="S19" s="42"/>
      <c r="T19" s="42"/>
      <c r="U19" s="42"/>
      <c r="V19" s="42"/>
      <c r="W19" s="42"/>
      <c r="X19" s="42"/>
      <c r="Y19" s="42"/>
      <c r="Z19" s="42"/>
      <c r="AA19" s="42"/>
      <c r="AB19" s="42"/>
      <c r="AC19" s="42"/>
      <c r="AD19" s="42"/>
      <c r="AE19" s="42"/>
      <c r="AF19" s="42"/>
      <c r="AG19" s="42"/>
    </row>
    <row r="20" spans="1:33" ht="15">
      <c r="A20" s="47">
        <f t="shared" si="0"/>
        <v>1914</v>
      </c>
      <c r="B20" s="133">
        <f>AVERAGE(DetailsTS9.2!B20,DetailsTS9.2!E20,TS8.1!B20)</f>
        <v>0.45108717494089828</v>
      </c>
      <c r="C20" s="133">
        <f>AVERAGE(DetailsTS9.2!B20,DetailsTS9.2!E20,DetailsTS9.2!H20,TS8.1!B20)</f>
        <v>0.45108717494089828</v>
      </c>
      <c r="D20" s="59"/>
      <c r="E20" s="59"/>
      <c r="F20" s="59"/>
      <c r="G20" s="60"/>
      <c r="H20" s="60"/>
      <c r="I20" s="60"/>
      <c r="J20" s="60"/>
      <c r="K20" s="42"/>
      <c r="L20" s="42"/>
      <c r="M20" s="42"/>
      <c r="N20" s="42"/>
      <c r="O20" s="42"/>
      <c r="P20" s="42"/>
      <c r="Q20" s="42"/>
      <c r="R20" s="42"/>
      <c r="S20" s="42"/>
      <c r="T20" s="42"/>
      <c r="U20" s="42"/>
      <c r="V20" s="42"/>
      <c r="W20" s="42"/>
      <c r="X20" s="42"/>
      <c r="Y20" s="42"/>
      <c r="Z20" s="42"/>
      <c r="AA20" s="42"/>
      <c r="AB20" s="42"/>
      <c r="AC20" s="42"/>
      <c r="AD20" s="42"/>
      <c r="AE20" s="42"/>
      <c r="AF20" s="42"/>
      <c r="AG20" s="42"/>
    </row>
    <row r="21" spans="1:33" ht="15">
      <c r="A21" s="47">
        <f t="shared" si="0"/>
        <v>1915</v>
      </c>
      <c r="B21" s="133">
        <f>AVERAGE(DetailsTS9.2!B21,DetailsTS9.2!E21,TS8.1!B21)</f>
        <v>0.43618715130023639</v>
      </c>
      <c r="C21" s="133">
        <f>AVERAGE(DetailsTS9.2!B21,DetailsTS9.2!E21,DetailsTS9.2!H21,TS8.1!B21)</f>
        <v>0.43618715130023639</v>
      </c>
      <c r="D21" s="59"/>
      <c r="E21" s="59"/>
      <c r="F21" s="59"/>
      <c r="G21" s="60"/>
      <c r="H21" s="60"/>
      <c r="I21" s="60"/>
      <c r="J21" s="60"/>
      <c r="K21" s="42"/>
      <c r="L21" s="42"/>
      <c r="M21" s="42"/>
      <c r="N21" s="42"/>
      <c r="O21" s="42"/>
      <c r="P21" s="42"/>
      <c r="Q21" s="42"/>
      <c r="R21" s="42"/>
      <c r="S21" s="42"/>
      <c r="T21" s="42"/>
      <c r="U21" s="42"/>
      <c r="V21" s="42"/>
      <c r="W21" s="42"/>
      <c r="X21" s="42"/>
      <c r="Y21" s="42"/>
      <c r="Z21" s="42"/>
      <c r="AA21" s="42"/>
      <c r="AB21" s="42"/>
      <c r="AC21" s="42"/>
      <c r="AD21" s="42"/>
      <c r="AE21" s="42"/>
      <c r="AF21" s="42"/>
      <c r="AG21" s="42"/>
    </row>
    <row r="22" spans="1:33" ht="15">
      <c r="A22" s="47">
        <f t="shared" si="0"/>
        <v>1916</v>
      </c>
      <c r="B22" s="133">
        <f>AVERAGE(DetailsTS9.2!B22,DetailsTS9.2!E22,TS8.1!B22)</f>
        <v>0.45485537825059091</v>
      </c>
      <c r="C22" s="133">
        <f>AVERAGE(DetailsTS9.2!B22,DetailsTS9.2!E22,DetailsTS9.2!H22,TS8.1!B22)</f>
        <v>0.46856653368794321</v>
      </c>
      <c r="D22" s="59"/>
      <c r="E22" s="59"/>
      <c r="F22" s="59"/>
      <c r="G22" s="60"/>
      <c r="H22" s="60"/>
      <c r="I22" s="60"/>
      <c r="J22" s="60"/>
      <c r="K22" s="42"/>
      <c r="L22" s="42"/>
      <c r="M22" s="42"/>
      <c r="N22" s="42"/>
      <c r="O22" s="42"/>
      <c r="P22" s="42"/>
      <c r="Q22" s="42"/>
      <c r="R22" s="42"/>
      <c r="S22" s="42"/>
      <c r="T22" s="42"/>
      <c r="U22" s="42"/>
      <c r="V22" s="42"/>
      <c r="W22" s="42"/>
      <c r="X22" s="42"/>
      <c r="Y22" s="42"/>
      <c r="Z22" s="42"/>
      <c r="AA22" s="42"/>
      <c r="AB22" s="42"/>
      <c r="AC22" s="42"/>
      <c r="AD22" s="42"/>
      <c r="AE22" s="42"/>
      <c r="AF22" s="42"/>
      <c r="AG22" s="42"/>
    </row>
    <row r="23" spans="1:33" ht="15">
      <c r="A23" s="47">
        <f t="shared" si="0"/>
        <v>1917</v>
      </c>
      <c r="B23" s="133">
        <f>AVERAGE(DetailsTS9.2!B23,DetailsTS9.2!E23,TS8.1!B23)</f>
        <v>0.43845536643026001</v>
      </c>
      <c r="C23" s="133">
        <f>AVERAGE(DetailsTS9.2!B23,DetailsTS9.2!E23,DetailsTS9.2!H23,TS8.1!B23)</f>
        <v>0.43845536643026001</v>
      </c>
      <c r="D23" s="59"/>
      <c r="E23" s="59"/>
      <c r="F23" s="59"/>
      <c r="G23" s="60"/>
      <c r="H23" s="60"/>
      <c r="I23" s="60"/>
      <c r="J23" s="60"/>
      <c r="K23" s="42"/>
      <c r="L23" s="42"/>
      <c r="M23" s="42"/>
      <c r="N23" s="42"/>
      <c r="O23" s="42"/>
      <c r="P23" s="42"/>
      <c r="Q23" s="42"/>
      <c r="R23" s="42"/>
      <c r="S23" s="42"/>
      <c r="T23" s="42"/>
      <c r="U23" s="42"/>
      <c r="V23" s="42"/>
      <c r="W23" s="42"/>
      <c r="X23" s="42"/>
      <c r="Y23" s="42"/>
      <c r="Z23" s="42"/>
      <c r="AA23" s="42"/>
      <c r="AB23" s="42"/>
      <c r="AC23" s="42"/>
      <c r="AD23" s="42"/>
      <c r="AE23" s="42"/>
      <c r="AF23" s="42"/>
      <c r="AG23" s="42"/>
    </row>
    <row r="24" spans="1:33" ht="15">
      <c r="A24" s="47">
        <f t="shared" si="0"/>
        <v>1918</v>
      </c>
      <c r="B24" s="133">
        <f>AVERAGE(DetailsTS9.2!B24,DetailsTS9.2!E24,TS8.1!B24)</f>
        <v>0.41223222222222217</v>
      </c>
      <c r="C24" s="133">
        <f>AVERAGE(DetailsTS9.2!B24,DetailsTS9.2!E24,DetailsTS9.2!H24,TS8.1!B24)</f>
        <v>0.41223222222222217</v>
      </c>
      <c r="D24" s="59"/>
      <c r="E24" s="59"/>
      <c r="F24" s="59"/>
      <c r="G24" s="60"/>
      <c r="H24" s="60"/>
      <c r="I24" s="60"/>
      <c r="J24" s="60"/>
      <c r="K24" s="42"/>
      <c r="L24" s="42"/>
      <c r="M24" s="42"/>
      <c r="N24" s="42"/>
      <c r="O24" s="42"/>
      <c r="P24" s="42"/>
      <c r="Q24" s="42"/>
      <c r="R24" s="42"/>
      <c r="S24" s="42"/>
      <c r="T24" s="42"/>
      <c r="U24" s="42"/>
      <c r="V24" s="42"/>
      <c r="W24" s="42"/>
      <c r="X24" s="42"/>
      <c r="Y24" s="42"/>
      <c r="Z24" s="42"/>
      <c r="AA24" s="42"/>
      <c r="AB24" s="42"/>
      <c r="AC24" s="42"/>
      <c r="AD24" s="42"/>
      <c r="AE24" s="42"/>
      <c r="AF24" s="42"/>
      <c r="AG24" s="42"/>
    </row>
    <row r="25" spans="1:33" ht="15">
      <c r="A25" s="47">
        <f t="shared" si="0"/>
        <v>1919</v>
      </c>
      <c r="B25" s="133">
        <f>AVERAGE(DetailsTS9.2!B25,DetailsTS9.2!E25,TS8.1!B25)</f>
        <v>0.41529333333333335</v>
      </c>
      <c r="C25" s="133">
        <f>AVERAGE(DetailsTS9.2!B25,DetailsTS9.2!E25,DetailsTS9.2!H25,TS8.1!B25)</f>
        <v>0.41624499999999998</v>
      </c>
      <c r="D25" s="59"/>
      <c r="E25" s="59"/>
      <c r="F25" s="59"/>
      <c r="G25" s="60"/>
      <c r="H25" s="60"/>
      <c r="I25" s="60"/>
      <c r="J25" s="60"/>
      <c r="K25" s="42"/>
      <c r="L25" s="42"/>
      <c r="M25" s="42"/>
      <c r="N25" s="42"/>
      <c r="O25" s="42"/>
      <c r="P25" s="42"/>
      <c r="Q25" s="42"/>
      <c r="R25" s="42"/>
      <c r="S25" s="42"/>
      <c r="T25" s="42"/>
      <c r="U25" s="42"/>
      <c r="V25" s="42"/>
      <c r="W25" s="42"/>
      <c r="X25" s="42"/>
      <c r="Y25" s="42"/>
      <c r="Z25" s="42"/>
      <c r="AA25" s="42"/>
      <c r="AB25" s="42"/>
      <c r="AC25" s="42"/>
      <c r="AD25" s="42"/>
      <c r="AE25" s="42"/>
      <c r="AF25" s="42"/>
      <c r="AG25" s="42"/>
    </row>
    <row r="26" spans="1:33" ht="15">
      <c r="A26" s="47">
        <f t="shared" si="0"/>
        <v>1920</v>
      </c>
      <c r="B26" s="133">
        <f>AVERAGE(DetailsTS9.2!B26,DetailsTS9.2!E26,TS8.1!B26)</f>
        <v>0.401725</v>
      </c>
      <c r="C26" s="133">
        <f>AVERAGE(DetailsTS9.2!B26,DetailsTS9.2!E26,DetailsTS9.2!H26,TS8.1!B26)</f>
        <v>0.38725000000000004</v>
      </c>
      <c r="D26" s="48">
        <f>AVERAGE(TS8.2!B26:B35)</f>
        <v>0.44650999999999996</v>
      </c>
      <c r="E26" s="48">
        <f>AVERAGE(DetailsTS9.2!B26:B35)</f>
        <v>0.41359000000000012</v>
      </c>
      <c r="F26" s="48">
        <f>AVERAGE(DetailsTS9.2!E26:E35)</f>
        <v>0.38709000000000005</v>
      </c>
      <c r="G26" s="49">
        <f>AVERAGE(TS8.1!B26:B35)</f>
        <v>0.41993000000000003</v>
      </c>
      <c r="H26" s="48">
        <f>AVERAGE(DetailsTS9.2!H26:H35)</f>
        <v>0.35830000000000001</v>
      </c>
      <c r="I26" s="49">
        <f>AVERAGE(E26:H26)</f>
        <v>0.39472750000000006</v>
      </c>
      <c r="J26" s="49">
        <f>AVERAGE(E26:G26)</f>
        <v>0.40687000000000006</v>
      </c>
      <c r="K26" s="42"/>
      <c r="L26" s="42"/>
      <c r="M26" s="42"/>
      <c r="N26" s="42"/>
      <c r="O26" s="42"/>
      <c r="P26" s="42"/>
      <c r="Q26" s="42"/>
      <c r="R26" s="42"/>
      <c r="S26" s="42"/>
      <c r="T26" s="42"/>
      <c r="U26" s="42"/>
      <c r="V26" s="42"/>
      <c r="W26" s="42"/>
      <c r="X26" s="42"/>
      <c r="Y26" s="42"/>
      <c r="Z26" s="42"/>
      <c r="AA26" s="42"/>
      <c r="AB26" s="42"/>
      <c r="AC26" s="42"/>
      <c r="AD26" s="42"/>
      <c r="AE26" s="42"/>
      <c r="AF26" s="42"/>
      <c r="AG26" s="42"/>
    </row>
    <row r="27" spans="1:33" ht="15">
      <c r="A27" s="47">
        <f t="shared" si="0"/>
        <v>1921</v>
      </c>
      <c r="B27" s="133">
        <f>AVERAGE(DetailsTS9.2!B27,DetailsTS9.2!E27,TS8.1!B27)</f>
        <v>0.40252500000000002</v>
      </c>
      <c r="C27" s="133">
        <f>AVERAGE(DetailsTS9.2!B27,DetailsTS9.2!E27,DetailsTS9.2!H27,TS8.1!B27)</f>
        <v>0.40252500000000002</v>
      </c>
      <c r="D27" s="59"/>
      <c r="E27" s="59"/>
      <c r="F27" s="59"/>
      <c r="G27" s="60"/>
      <c r="H27" s="60"/>
      <c r="I27" s="60"/>
      <c r="J27" s="60"/>
      <c r="K27" s="42"/>
      <c r="L27" s="42"/>
      <c r="M27" s="42"/>
      <c r="N27" s="42"/>
      <c r="O27" s="42"/>
      <c r="P27" s="42"/>
      <c r="Q27" s="42"/>
      <c r="R27" s="42"/>
      <c r="S27" s="42"/>
      <c r="T27" s="42"/>
      <c r="U27" s="42"/>
      <c r="V27" s="42"/>
      <c r="W27" s="42"/>
      <c r="X27" s="42"/>
      <c r="Y27" s="42"/>
      <c r="Z27" s="42"/>
      <c r="AA27" s="42"/>
      <c r="AB27" s="42"/>
      <c r="AC27" s="42"/>
      <c r="AD27" s="42"/>
      <c r="AE27" s="42"/>
      <c r="AF27" s="42"/>
      <c r="AG27" s="42"/>
    </row>
    <row r="28" spans="1:33" ht="15">
      <c r="A28" s="47">
        <f t="shared" si="0"/>
        <v>1922</v>
      </c>
      <c r="B28" s="133">
        <f>AVERAGE(DetailsTS9.2!B28,DetailsTS9.2!E28,TS8.1!B28)</f>
        <v>0.41667500000000002</v>
      </c>
      <c r="C28" s="133">
        <f>AVERAGE(DetailsTS9.2!B28,DetailsTS9.2!E28,DetailsTS9.2!H28,TS8.1!B28)</f>
        <v>0.41667500000000002</v>
      </c>
      <c r="D28" s="59"/>
      <c r="E28" s="59"/>
      <c r="F28" s="59"/>
      <c r="G28" s="60"/>
      <c r="H28" s="60"/>
      <c r="I28" s="60"/>
      <c r="J28" s="60"/>
      <c r="K28" s="42"/>
      <c r="L28" s="42"/>
      <c r="M28" s="42"/>
      <c r="N28" s="42"/>
      <c r="O28" s="42"/>
      <c r="P28" s="42"/>
      <c r="Q28" s="42"/>
      <c r="R28" s="42"/>
      <c r="S28" s="42"/>
      <c r="T28" s="42"/>
      <c r="U28" s="42"/>
      <c r="V28" s="42"/>
      <c r="W28" s="42"/>
      <c r="X28" s="42"/>
      <c r="Y28" s="42"/>
      <c r="Z28" s="42"/>
      <c r="AA28" s="42"/>
      <c r="AB28" s="42"/>
      <c r="AC28" s="42"/>
      <c r="AD28" s="42"/>
      <c r="AE28" s="42"/>
      <c r="AF28" s="42"/>
      <c r="AG28" s="42"/>
    </row>
    <row r="29" spans="1:33" ht="15">
      <c r="A29" s="47">
        <f t="shared" si="0"/>
        <v>1923</v>
      </c>
      <c r="B29" s="133">
        <f>AVERAGE(DetailsTS9.2!B29,DetailsTS9.2!E29,TS8.1!B29)</f>
        <v>0.42777500000000002</v>
      </c>
      <c r="C29" s="133">
        <f>AVERAGE(DetailsTS9.2!B29,DetailsTS9.2!E29,DetailsTS9.2!H29,TS8.1!B29)</f>
        <v>0.42777500000000002</v>
      </c>
      <c r="D29" s="59"/>
      <c r="E29" s="59"/>
      <c r="F29" s="59"/>
      <c r="G29" s="60"/>
      <c r="H29" s="60"/>
      <c r="I29" s="60"/>
      <c r="J29" s="60"/>
      <c r="K29" s="42"/>
      <c r="L29" s="42"/>
      <c r="M29" s="42"/>
      <c r="N29" s="42"/>
      <c r="O29" s="42"/>
      <c r="P29" s="42"/>
      <c r="Q29" s="42"/>
      <c r="R29" s="42"/>
      <c r="S29" s="42"/>
      <c r="T29" s="42"/>
      <c r="U29" s="42"/>
      <c r="V29" s="42"/>
      <c r="W29" s="42"/>
      <c r="X29" s="42"/>
      <c r="Y29" s="42"/>
      <c r="Z29" s="42"/>
      <c r="AA29" s="42"/>
      <c r="AB29" s="42"/>
      <c r="AC29" s="42"/>
      <c r="AD29" s="42"/>
      <c r="AE29" s="42"/>
      <c r="AF29" s="42"/>
      <c r="AG29" s="42"/>
    </row>
    <row r="30" spans="1:33" ht="15">
      <c r="A30" s="47">
        <f t="shared" si="0"/>
        <v>1924</v>
      </c>
      <c r="B30" s="133">
        <f>AVERAGE(DetailsTS9.2!B30,DetailsTS9.2!E30,TS8.1!B30)</f>
        <v>0.41957500000000003</v>
      </c>
      <c r="C30" s="133">
        <f>AVERAGE(DetailsTS9.2!B30,DetailsTS9.2!E30,DetailsTS9.2!H30,TS8.1!B30)</f>
        <v>0.41957500000000003</v>
      </c>
      <c r="D30" s="59"/>
      <c r="E30" s="59"/>
      <c r="F30" s="59"/>
      <c r="G30" s="60"/>
      <c r="H30" s="60"/>
      <c r="I30" s="60"/>
      <c r="J30" s="60"/>
      <c r="K30" s="42"/>
      <c r="L30" s="42"/>
      <c r="M30" s="42"/>
      <c r="N30" s="42"/>
      <c r="O30" s="42"/>
      <c r="P30" s="42"/>
      <c r="Q30" s="42"/>
      <c r="R30" s="42"/>
      <c r="S30" s="42"/>
      <c r="T30" s="42"/>
      <c r="U30" s="42"/>
      <c r="V30" s="42"/>
      <c r="W30" s="42"/>
      <c r="X30" s="42"/>
      <c r="Y30" s="42"/>
      <c r="Z30" s="42"/>
      <c r="AA30" s="42"/>
      <c r="AB30" s="42"/>
      <c r="AC30" s="42"/>
      <c r="AD30" s="42"/>
      <c r="AE30" s="42"/>
      <c r="AF30" s="42"/>
      <c r="AG30" s="42"/>
    </row>
    <row r="31" spans="1:33" ht="15">
      <c r="A31" s="47">
        <f t="shared" si="0"/>
        <v>1925</v>
      </c>
      <c r="B31" s="133">
        <f>AVERAGE(DetailsTS9.2!B31,DetailsTS9.2!E31,TS8.1!B31)</f>
        <v>0.41438666666666668</v>
      </c>
      <c r="C31" s="133">
        <f>AVERAGE(DetailsTS9.2!B31,DetailsTS9.2!E31,DetailsTS9.2!H31,TS8.1!B31)</f>
        <v>0.41438666666666668</v>
      </c>
      <c r="D31" s="59"/>
      <c r="E31" s="59"/>
      <c r="F31" s="59"/>
      <c r="G31" s="60"/>
      <c r="H31" s="60"/>
      <c r="I31" s="60"/>
      <c r="J31" s="60"/>
      <c r="K31" s="42"/>
      <c r="L31" s="42"/>
      <c r="M31" s="42"/>
      <c r="N31" s="42"/>
      <c r="O31" s="42"/>
      <c r="P31" s="42"/>
      <c r="Q31" s="42"/>
      <c r="R31" s="42"/>
      <c r="S31" s="42"/>
      <c r="T31" s="42"/>
      <c r="U31" s="42"/>
      <c r="V31" s="42"/>
      <c r="W31" s="42"/>
      <c r="X31" s="42"/>
      <c r="Y31" s="42"/>
      <c r="Z31" s="42"/>
      <c r="AA31" s="42"/>
      <c r="AB31" s="42"/>
      <c r="AC31" s="42"/>
      <c r="AD31" s="42"/>
      <c r="AE31" s="42"/>
      <c r="AF31" s="42"/>
      <c r="AG31" s="42"/>
    </row>
    <row r="32" spans="1:33" ht="15">
      <c r="A32" s="47">
        <f t="shared" si="0"/>
        <v>1926</v>
      </c>
      <c r="B32" s="133">
        <f>AVERAGE(DetailsTS9.2!B32,DetailsTS9.2!E32,TS8.1!B32)</f>
        <v>0.40728666666666674</v>
      </c>
      <c r="C32" s="133">
        <f>AVERAGE(DetailsTS9.2!B32,DetailsTS9.2!E32,DetailsTS9.2!H32,TS8.1!B32)</f>
        <v>0.40728666666666674</v>
      </c>
      <c r="D32" s="59"/>
      <c r="E32" s="59"/>
      <c r="F32" s="59"/>
      <c r="G32" s="60"/>
      <c r="H32" s="60"/>
      <c r="I32" s="60"/>
      <c r="J32" s="60"/>
      <c r="K32" s="42"/>
      <c r="L32" s="42"/>
      <c r="M32" s="42"/>
      <c r="N32" s="42"/>
      <c r="O32" s="42"/>
      <c r="P32" s="42"/>
      <c r="Q32" s="42"/>
      <c r="R32" s="42"/>
      <c r="S32" s="42"/>
      <c r="T32" s="42"/>
      <c r="U32" s="42"/>
      <c r="V32" s="42"/>
      <c r="W32" s="42"/>
      <c r="X32" s="42"/>
      <c r="Y32" s="42"/>
      <c r="Z32" s="42"/>
      <c r="AA32" s="42"/>
      <c r="AB32" s="42"/>
      <c r="AC32" s="42"/>
      <c r="AD32" s="42"/>
      <c r="AE32" s="42"/>
      <c r="AF32" s="42"/>
      <c r="AG32" s="42"/>
    </row>
    <row r="33" spans="1:33" ht="15">
      <c r="A33" s="47">
        <f t="shared" si="0"/>
        <v>1927</v>
      </c>
      <c r="B33" s="133">
        <f>AVERAGE(DetailsTS9.2!B33,DetailsTS9.2!E33,TS8.1!B33)</f>
        <v>0.41038666666666668</v>
      </c>
      <c r="C33" s="133">
        <f>AVERAGE(DetailsTS9.2!B33,DetailsTS9.2!E33,DetailsTS9.2!H33,TS8.1!B33)</f>
        <v>0.41038666666666668</v>
      </c>
      <c r="D33" s="59"/>
      <c r="E33" s="59"/>
      <c r="F33" s="59"/>
      <c r="G33" s="60"/>
      <c r="H33" s="60"/>
      <c r="I33" s="60"/>
      <c r="J33" s="60"/>
      <c r="K33" s="42"/>
      <c r="L33" s="42"/>
      <c r="M33" s="42"/>
      <c r="N33" s="42"/>
      <c r="O33" s="42"/>
      <c r="P33" s="42"/>
      <c r="Q33" s="42"/>
      <c r="R33" s="42"/>
      <c r="S33" s="42"/>
      <c r="T33" s="42"/>
      <c r="U33" s="42"/>
      <c r="V33" s="42"/>
      <c r="W33" s="42"/>
      <c r="X33" s="42"/>
      <c r="Y33" s="42"/>
      <c r="Z33" s="42"/>
      <c r="AA33" s="42"/>
      <c r="AB33" s="42"/>
      <c r="AC33" s="42"/>
      <c r="AD33" s="42"/>
      <c r="AE33" s="42"/>
      <c r="AF33" s="42"/>
      <c r="AG33" s="42"/>
    </row>
    <row r="34" spans="1:33" ht="15">
      <c r="A34" s="47">
        <f t="shared" si="0"/>
        <v>1928</v>
      </c>
      <c r="B34" s="133">
        <f>AVERAGE(DetailsTS9.2!B34,DetailsTS9.2!E34,TS8.1!B34)</f>
        <v>0.40878666666666669</v>
      </c>
      <c r="C34" s="133">
        <f>AVERAGE(DetailsTS9.2!B34,DetailsTS9.2!E34,DetailsTS9.2!H34,TS8.1!B34)</f>
        <v>0.40878666666666669</v>
      </c>
      <c r="D34" s="59"/>
      <c r="E34" s="59"/>
      <c r="F34" s="59"/>
      <c r="G34" s="60"/>
      <c r="H34" s="60"/>
      <c r="I34" s="60"/>
      <c r="J34" s="60"/>
      <c r="K34" s="42"/>
      <c r="L34" s="42"/>
      <c r="M34" s="42"/>
      <c r="N34" s="42"/>
      <c r="O34" s="42"/>
      <c r="P34" s="42"/>
      <c r="Q34" s="42"/>
      <c r="R34" s="42"/>
      <c r="S34" s="42"/>
      <c r="T34" s="42"/>
      <c r="U34" s="42"/>
      <c r="V34" s="42"/>
      <c r="W34" s="42"/>
      <c r="X34" s="42"/>
      <c r="Y34" s="42"/>
      <c r="Z34" s="42"/>
      <c r="AA34" s="42"/>
      <c r="AB34" s="42"/>
      <c r="AC34" s="42"/>
      <c r="AD34" s="42"/>
      <c r="AE34" s="42"/>
      <c r="AF34" s="42"/>
      <c r="AG34" s="42"/>
    </row>
    <row r="35" spans="1:33" ht="15">
      <c r="A35" s="47">
        <f t="shared" si="0"/>
        <v>1929</v>
      </c>
      <c r="B35" s="133">
        <f>AVERAGE(DetailsTS9.2!B35,DetailsTS9.2!E35,TS8.1!B35)</f>
        <v>0.40385333333333334</v>
      </c>
      <c r="C35" s="133">
        <f>AVERAGE(DetailsTS9.2!B35,DetailsTS9.2!E35,DetailsTS9.2!H35,TS8.1!B35)</f>
        <v>0.40385333333333334</v>
      </c>
      <c r="D35" s="59"/>
      <c r="E35" s="59"/>
      <c r="F35" s="59"/>
      <c r="G35" s="60"/>
      <c r="H35" s="60"/>
      <c r="I35" s="60"/>
      <c r="J35" s="60"/>
      <c r="K35" s="42"/>
      <c r="L35" s="42"/>
      <c r="M35" s="42"/>
      <c r="N35" s="42"/>
      <c r="O35" s="42"/>
      <c r="P35" s="42"/>
      <c r="Q35" s="42"/>
      <c r="R35" s="42"/>
      <c r="S35" s="42"/>
      <c r="T35" s="42"/>
      <c r="U35" s="42"/>
      <c r="V35" s="42"/>
      <c r="W35" s="42"/>
      <c r="X35" s="42"/>
      <c r="Y35" s="42"/>
      <c r="Z35" s="42"/>
      <c r="AA35" s="42"/>
      <c r="AB35" s="42"/>
      <c r="AC35" s="42"/>
      <c r="AD35" s="42"/>
      <c r="AE35" s="42"/>
      <c r="AF35" s="42"/>
      <c r="AG35" s="42"/>
    </row>
    <row r="36" spans="1:33" ht="15">
      <c r="A36" s="47">
        <f t="shared" si="0"/>
        <v>1930</v>
      </c>
      <c r="B36" s="133">
        <f>AVERAGE(DetailsTS9.2!B36,DetailsTS9.2!E36,TS8.1!B36)</f>
        <v>0.40807500000000002</v>
      </c>
      <c r="C36" s="133">
        <f>AVERAGE(DetailsTS9.2!B36,DetailsTS9.2!E36,DetailsTS9.2!H36,TS8.1!B36)</f>
        <v>0.40008333333333335</v>
      </c>
      <c r="D36" s="48">
        <f>AVERAGE(TS8.2!B36:B45)</f>
        <v>0.45106000000000002</v>
      </c>
      <c r="E36" s="48">
        <f>AVERAGE(DetailsTS9.2!B36:B45)</f>
        <v>0.39303499999999997</v>
      </c>
      <c r="F36" s="48">
        <f>AVERAGE(DetailsTS9.2!E36:E45)</f>
        <v>0.42019999999999996</v>
      </c>
      <c r="G36" s="49">
        <f>AVERAGE(TS8.1!B36:B45)</f>
        <v>0.43088999999999988</v>
      </c>
      <c r="H36" s="48">
        <f>AVERAGE(DetailsTS9.2!H36:H45)</f>
        <v>0.3755</v>
      </c>
      <c r="I36" s="49">
        <f>AVERAGE(E36:H36)</f>
        <v>0.40490624999999997</v>
      </c>
      <c r="J36" s="49">
        <f>AVERAGE(E36:G36)</f>
        <v>0.41470833333333329</v>
      </c>
      <c r="K36" s="42"/>
      <c r="L36" s="42"/>
      <c r="M36" s="42"/>
      <c r="N36" s="42"/>
      <c r="O36" s="42"/>
      <c r="P36" s="42"/>
      <c r="Q36" s="42"/>
      <c r="R36" s="42"/>
      <c r="S36" s="42"/>
      <c r="T36" s="42"/>
      <c r="U36" s="42"/>
      <c r="V36" s="42"/>
      <c r="W36" s="42"/>
      <c r="X36" s="42"/>
      <c r="Y36" s="42"/>
      <c r="Z36" s="42"/>
      <c r="AA36" s="42"/>
      <c r="AB36" s="42"/>
      <c r="AC36" s="42"/>
      <c r="AD36" s="42"/>
      <c r="AE36" s="42"/>
      <c r="AF36" s="42"/>
      <c r="AG36" s="42"/>
    </row>
    <row r="37" spans="1:33" ht="15">
      <c r="A37" s="47">
        <f t="shared" si="0"/>
        <v>1931</v>
      </c>
      <c r="B37" s="133">
        <f>AVERAGE(DetailsTS9.2!B37,DetailsTS9.2!E37,TS8.1!B37)</f>
        <v>0.40507499999999996</v>
      </c>
      <c r="C37" s="133">
        <f>AVERAGE(DetailsTS9.2!B37,DetailsTS9.2!E37,DetailsTS9.2!H37,TS8.1!B37)</f>
        <v>0.40507499999999996</v>
      </c>
      <c r="D37" s="59"/>
      <c r="E37" s="59"/>
      <c r="F37" s="59"/>
      <c r="G37" s="60"/>
      <c r="H37" s="60"/>
      <c r="I37" s="60"/>
      <c r="J37" s="60"/>
      <c r="K37" s="42"/>
      <c r="L37" s="42"/>
      <c r="M37" s="42"/>
      <c r="N37" s="42"/>
      <c r="O37" s="42"/>
      <c r="P37" s="42"/>
      <c r="Q37" s="42"/>
      <c r="R37" s="42"/>
      <c r="S37" s="42"/>
      <c r="T37" s="42"/>
      <c r="U37" s="42"/>
      <c r="V37" s="42"/>
      <c r="W37" s="42"/>
      <c r="X37" s="42"/>
      <c r="Y37" s="42"/>
      <c r="Z37" s="42"/>
      <c r="AA37" s="42"/>
      <c r="AB37" s="42"/>
      <c r="AC37" s="42"/>
      <c r="AD37" s="42"/>
      <c r="AE37" s="42"/>
      <c r="AF37" s="42"/>
      <c r="AG37" s="42"/>
    </row>
    <row r="38" spans="1:33" ht="15">
      <c r="A38" s="47">
        <f t="shared" si="0"/>
        <v>1932</v>
      </c>
      <c r="B38" s="133">
        <f>AVERAGE(DetailsTS9.2!B38,DetailsTS9.2!E38,TS8.1!B38)</f>
        <v>0.41758333333333325</v>
      </c>
      <c r="C38" s="133">
        <f>AVERAGE(DetailsTS9.2!B38,DetailsTS9.2!E38,DetailsTS9.2!H38,TS8.1!B38)</f>
        <v>0.41758333333333325</v>
      </c>
      <c r="D38" s="59"/>
      <c r="E38" s="59"/>
      <c r="F38" s="59"/>
      <c r="G38" s="60"/>
      <c r="H38" s="60"/>
      <c r="I38" s="60"/>
      <c r="J38" s="60"/>
      <c r="K38" s="42"/>
      <c r="L38" s="42"/>
      <c r="M38" s="42"/>
      <c r="N38" s="42"/>
      <c r="O38" s="42"/>
      <c r="P38" s="42"/>
      <c r="Q38" s="42"/>
      <c r="R38" s="42"/>
      <c r="S38" s="42"/>
      <c r="T38" s="42"/>
      <c r="U38" s="42"/>
      <c r="V38" s="42"/>
      <c r="W38" s="42"/>
      <c r="X38" s="42"/>
      <c r="Y38" s="42"/>
      <c r="Z38" s="42"/>
      <c r="AA38" s="42"/>
      <c r="AB38" s="42"/>
      <c r="AC38" s="42"/>
      <c r="AD38" s="42"/>
      <c r="AE38" s="42"/>
      <c r="AF38" s="42"/>
      <c r="AG38" s="42"/>
    </row>
    <row r="39" spans="1:33" ht="15">
      <c r="A39" s="47">
        <f t="shared" ref="A39:A70" si="1">A38+1</f>
        <v>1933</v>
      </c>
      <c r="B39" s="133">
        <f>AVERAGE(DetailsTS9.2!B39,DetailsTS9.2!E39,TS8.1!B39)</f>
        <v>0.42011666666666664</v>
      </c>
      <c r="C39" s="133">
        <f>AVERAGE(DetailsTS9.2!B39,DetailsTS9.2!E39,DetailsTS9.2!H39,TS8.1!B39)</f>
        <v>0.42011666666666664</v>
      </c>
      <c r="D39" s="59"/>
      <c r="E39" s="59"/>
      <c r="F39" s="59"/>
      <c r="G39" s="60"/>
      <c r="H39" s="60"/>
      <c r="I39" s="60"/>
      <c r="J39" s="60"/>
      <c r="K39" s="42"/>
      <c r="L39" s="42"/>
      <c r="M39" s="42"/>
      <c r="N39" s="42"/>
      <c r="O39" s="42"/>
      <c r="P39" s="42"/>
      <c r="Q39" s="42"/>
      <c r="R39" s="42"/>
      <c r="S39" s="42"/>
      <c r="T39" s="42"/>
      <c r="U39" s="42"/>
      <c r="V39" s="42"/>
      <c r="W39" s="42"/>
      <c r="X39" s="42"/>
      <c r="Y39" s="42"/>
      <c r="Z39" s="42"/>
      <c r="AA39" s="42"/>
      <c r="AB39" s="42"/>
      <c r="AC39" s="42"/>
      <c r="AD39" s="42"/>
      <c r="AE39" s="42"/>
      <c r="AF39" s="42"/>
      <c r="AG39" s="42"/>
    </row>
    <row r="40" spans="1:33" ht="15">
      <c r="A40" s="47">
        <f t="shared" si="1"/>
        <v>1934</v>
      </c>
      <c r="B40" s="133">
        <f>AVERAGE(DetailsTS9.2!B40,DetailsTS9.2!E40,TS8.1!B40)</f>
        <v>0.41814999999999997</v>
      </c>
      <c r="C40" s="133">
        <f>AVERAGE(DetailsTS9.2!B40,DetailsTS9.2!E40,DetailsTS9.2!H40,TS8.1!B40)</f>
        <v>0.40876249999999997</v>
      </c>
      <c r="D40" s="59"/>
      <c r="E40" s="59"/>
      <c r="F40" s="59"/>
      <c r="G40" s="60"/>
      <c r="H40" s="60"/>
      <c r="I40" s="60"/>
      <c r="J40" s="60"/>
      <c r="K40" s="42"/>
      <c r="L40" s="42"/>
      <c r="M40" s="42"/>
      <c r="N40" s="42"/>
      <c r="O40" s="42"/>
      <c r="P40" s="42"/>
      <c r="Q40" s="42"/>
      <c r="R40" s="42"/>
      <c r="S40" s="42"/>
      <c r="T40" s="42"/>
      <c r="U40" s="42"/>
      <c r="V40" s="42"/>
      <c r="W40" s="42"/>
      <c r="X40" s="42"/>
      <c r="Y40" s="42"/>
      <c r="Z40" s="42"/>
      <c r="AA40" s="42"/>
      <c r="AB40" s="42"/>
      <c r="AC40" s="42"/>
      <c r="AD40" s="42"/>
      <c r="AE40" s="42"/>
      <c r="AF40" s="42"/>
      <c r="AG40" s="42"/>
    </row>
    <row r="41" spans="1:33" ht="15">
      <c r="A41" s="47">
        <f t="shared" si="1"/>
        <v>1935</v>
      </c>
      <c r="B41" s="133">
        <f>AVERAGE(DetailsTS9.2!B41,DetailsTS9.2!E41,TS8.1!B41)</f>
        <v>0.43065000000000003</v>
      </c>
      <c r="C41" s="133">
        <f>AVERAGE(DetailsTS9.2!B41,DetailsTS9.2!E41,DetailsTS9.2!H41,TS8.1!B41)</f>
        <v>0.41343750000000001</v>
      </c>
      <c r="D41" s="59"/>
      <c r="E41" s="59"/>
      <c r="F41" s="59"/>
      <c r="G41" s="60"/>
      <c r="H41" s="60"/>
      <c r="I41" s="60"/>
      <c r="J41" s="60"/>
      <c r="K41" s="42"/>
      <c r="L41" s="42"/>
      <c r="M41" s="42"/>
      <c r="N41" s="42"/>
      <c r="O41" s="42"/>
      <c r="P41" s="42"/>
      <c r="Q41" s="42"/>
      <c r="R41" s="42"/>
      <c r="S41" s="42"/>
      <c r="T41" s="42"/>
      <c r="U41" s="42"/>
      <c r="V41" s="42"/>
      <c r="W41" s="42"/>
      <c r="X41" s="42"/>
      <c r="Y41" s="42"/>
      <c r="Z41" s="42"/>
      <c r="AA41" s="42"/>
      <c r="AB41" s="42"/>
      <c r="AC41" s="42"/>
      <c r="AD41" s="42"/>
      <c r="AE41" s="42"/>
      <c r="AF41" s="42"/>
      <c r="AG41" s="42"/>
    </row>
    <row r="42" spans="1:33" ht="15">
      <c r="A42" s="47">
        <f t="shared" si="1"/>
        <v>1936</v>
      </c>
      <c r="B42" s="133">
        <f>AVERAGE(DetailsTS9.2!B42,DetailsTS9.2!E42,TS8.1!B42)</f>
        <v>0.41628333333333334</v>
      </c>
      <c r="C42" s="133">
        <f>AVERAGE(DetailsTS9.2!B42,DetailsTS9.2!E42,DetailsTS9.2!H42,TS8.1!B42)</f>
        <v>0.41628333333333334</v>
      </c>
      <c r="D42" s="59"/>
      <c r="E42" s="59"/>
      <c r="F42" s="59"/>
      <c r="G42" s="60"/>
      <c r="H42" s="60"/>
      <c r="I42" s="60"/>
      <c r="J42" s="60"/>
      <c r="K42" s="42"/>
      <c r="L42" s="42"/>
      <c r="M42" s="42"/>
      <c r="N42" s="42"/>
      <c r="O42" s="42"/>
      <c r="P42" s="42"/>
      <c r="Q42" s="42"/>
      <c r="R42" s="42"/>
      <c r="S42" s="42"/>
      <c r="T42" s="42"/>
      <c r="U42" s="42"/>
      <c r="V42" s="42"/>
      <c r="W42" s="42"/>
      <c r="X42" s="42"/>
      <c r="Y42" s="42"/>
      <c r="Z42" s="42"/>
      <c r="AA42" s="42"/>
      <c r="AB42" s="42"/>
      <c r="AC42" s="42"/>
      <c r="AD42" s="42"/>
      <c r="AE42" s="42"/>
      <c r="AF42" s="42"/>
      <c r="AG42" s="42"/>
    </row>
    <row r="43" spans="1:33" ht="15">
      <c r="A43" s="47">
        <f t="shared" si="1"/>
        <v>1937</v>
      </c>
      <c r="B43" s="133">
        <f>AVERAGE(DetailsTS9.2!B43,DetailsTS9.2!E43,TS8.1!B43)</f>
        <v>0.41243333333333326</v>
      </c>
      <c r="C43" s="133">
        <f>AVERAGE(DetailsTS9.2!B43,DetailsTS9.2!E43,DetailsTS9.2!H43,TS8.1!B43)</f>
        <v>0.41243333333333326</v>
      </c>
      <c r="D43" s="59"/>
      <c r="E43" s="59"/>
      <c r="F43" s="59"/>
      <c r="G43" s="60"/>
      <c r="H43" s="60"/>
      <c r="I43" s="60"/>
      <c r="J43" s="60"/>
      <c r="K43" s="42"/>
      <c r="L43" s="42"/>
      <c r="M43" s="42"/>
      <c r="N43" s="42"/>
      <c r="O43" s="42"/>
      <c r="P43" s="42"/>
      <c r="Q43" s="42"/>
      <c r="R43" s="42"/>
      <c r="S43" s="42"/>
      <c r="T43" s="42"/>
      <c r="U43" s="42"/>
      <c r="V43" s="42"/>
      <c r="W43" s="42"/>
      <c r="X43" s="42"/>
      <c r="Y43" s="42"/>
      <c r="Z43" s="42"/>
      <c r="AA43" s="42"/>
      <c r="AB43" s="42"/>
      <c r="AC43" s="42"/>
      <c r="AD43" s="42"/>
      <c r="AE43" s="42"/>
      <c r="AF43" s="42"/>
      <c r="AG43" s="42"/>
    </row>
    <row r="44" spans="1:33" ht="15">
      <c r="A44" s="47">
        <f t="shared" si="1"/>
        <v>1938</v>
      </c>
      <c r="B44" s="133">
        <f>AVERAGE(DetailsTS9.2!B44,DetailsTS9.2!E44,TS8.1!B44)</f>
        <v>0.41579999999999995</v>
      </c>
      <c r="C44" s="133">
        <f>AVERAGE(DetailsTS9.2!B44,DetailsTS9.2!E44,DetailsTS9.2!H44,TS8.1!B44)</f>
        <v>0.41579999999999995</v>
      </c>
      <c r="D44" s="59"/>
      <c r="E44" s="59"/>
      <c r="F44" s="59"/>
      <c r="G44" s="60"/>
      <c r="H44" s="60"/>
      <c r="I44" s="60"/>
      <c r="J44" s="60"/>
      <c r="K44" s="42"/>
      <c r="L44" s="42"/>
      <c r="M44" s="42"/>
      <c r="N44" s="42"/>
      <c r="O44" s="42"/>
      <c r="P44" s="42"/>
      <c r="Q44" s="42"/>
      <c r="R44" s="42"/>
      <c r="S44" s="42"/>
      <c r="T44" s="42"/>
      <c r="U44" s="42"/>
      <c r="V44" s="42"/>
      <c r="W44" s="42"/>
      <c r="X44" s="42"/>
      <c r="Y44" s="42"/>
      <c r="Z44" s="42"/>
      <c r="AA44" s="42"/>
      <c r="AB44" s="42"/>
      <c r="AC44" s="42"/>
      <c r="AD44" s="42"/>
      <c r="AE44" s="42"/>
      <c r="AF44" s="42"/>
      <c r="AG44" s="42"/>
    </row>
    <row r="45" spans="1:33" ht="15">
      <c r="A45" s="47">
        <f t="shared" si="1"/>
        <v>1939</v>
      </c>
      <c r="B45" s="133">
        <f>AVERAGE(DetailsTS9.2!B45,DetailsTS9.2!E45,TS8.1!B45)</f>
        <v>0.38065000000000004</v>
      </c>
      <c r="C45" s="133">
        <f>AVERAGE(DetailsTS9.2!B45,DetailsTS9.2!E45,DetailsTS9.2!H45,TS8.1!B45)</f>
        <v>0.38065000000000004</v>
      </c>
      <c r="D45" s="59"/>
      <c r="E45" s="59"/>
      <c r="F45" s="59"/>
      <c r="G45" s="60"/>
      <c r="H45" s="60"/>
      <c r="I45" s="60"/>
      <c r="J45" s="60"/>
      <c r="K45" s="42"/>
      <c r="L45" s="42"/>
      <c r="M45" s="42"/>
      <c r="N45" s="42"/>
      <c r="O45" s="42"/>
      <c r="P45" s="42"/>
      <c r="Q45" s="42"/>
      <c r="R45" s="42"/>
      <c r="S45" s="42"/>
      <c r="T45" s="42"/>
      <c r="U45" s="42"/>
      <c r="V45" s="42"/>
      <c r="W45" s="42"/>
      <c r="X45" s="42"/>
      <c r="Y45" s="42"/>
      <c r="Z45" s="42"/>
      <c r="AA45" s="42"/>
      <c r="AB45" s="42"/>
      <c r="AC45" s="42"/>
      <c r="AD45" s="42"/>
      <c r="AE45" s="42"/>
      <c r="AF45" s="42"/>
      <c r="AG45" s="42"/>
    </row>
    <row r="46" spans="1:33" ht="15">
      <c r="A46" s="47">
        <f t="shared" si="1"/>
        <v>1940</v>
      </c>
      <c r="B46" s="133">
        <f>AVERAGE(DetailsTS9.2!B46,DetailsTS9.2!E46,TS8.1!B46)</f>
        <v>0.37819999999999998</v>
      </c>
      <c r="C46" s="133">
        <f>AVERAGE(DetailsTS9.2!B46,DetailsTS9.2!E46,DetailsTS9.2!H46,TS8.1!B46)</f>
        <v>0.37819999999999998</v>
      </c>
      <c r="D46" s="48">
        <f>AVERAGE(TS8.2!B46:B55)</f>
        <v>0.36477999999999999</v>
      </c>
      <c r="E46" s="48">
        <f>AVERAGE(DetailsTS9.2!B46:B55)</f>
        <v>0.33923999999999993</v>
      </c>
      <c r="F46" s="48">
        <f>DetailsTS9.2!E56</f>
        <v>0.34399999999999997</v>
      </c>
      <c r="G46" s="49">
        <f>AVERAGE(TS8.1!B46:B55)</f>
        <v>0.33484999999999998</v>
      </c>
      <c r="H46" s="48">
        <f>AVERAGE(DetailsTS9.2!H46:H55)</f>
        <v>0.33283750000000006</v>
      </c>
      <c r="I46" s="49">
        <f>AVERAGE(E46:H46)</f>
        <v>0.33773187500000001</v>
      </c>
      <c r="J46" s="49">
        <f>AVERAGE(E46:G46)</f>
        <v>0.33936333333333329</v>
      </c>
      <c r="K46" s="42"/>
      <c r="L46" s="42"/>
      <c r="M46" s="42"/>
      <c r="N46" s="42"/>
      <c r="O46" s="42"/>
      <c r="P46" s="42"/>
      <c r="Q46" s="42"/>
      <c r="R46" s="42"/>
      <c r="S46" s="42"/>
      <c r="T46" s="42"/>
      <c r="U46" s="42"/>
      <c r="V46" s="42"/>
      <c r="W46" s="42"/>
      <c r="X46" s="42"/>
      <c r="Y46" s="42"/>
      <c r="Z46" s="42"/>
      <c r="AA46" s="42"/>
      <c r="AB46" s="42"/>
      <c r="AC46" s="42"/>
      <c r="AD46" s="42"/>
      <c r="AE46" s="42"/>
      <c r="AF46" s="42"/>
      <c r="AG46" s="42"/>
    </row>
    <row r="47" spans="1:33" ht="15">
      <c r="A47" s="47">
        <f t="shared" si="1"/>
        <v>1941</v>
      </c>
      <c r="B47" s="133">
        <f>AVERAGE(DetailsTS9.2!B47,DetailsTS9.2!E47,TS8.1!B47)</f>
        <v>0.36945</v>
      </c>
      <c r="C47" s="133">
        <f>AVERAGE(DetailsTS9.2!B47,DetailsTS9.2!E47,DetailsTS9.2!H47,TS8.1!B47)</f>
        <v>0.35993333333333338</v>
      </c>
      <c r="D47" s="59"/>
      <c r="E47" s="59"/>
      <c r="F47" s="59"/>
      <c r="G47" s="60"/>
      <c r="H47" s="60"/>
      <c r="I47" s="60"/>
      <c r="J47" s="60"/>
      <c r="K47" s="42"/>
      <c r="L47" s="42"/>
      <c r="M47" s="42"/>
      <c r="N47" s="42"/>
      <c r="O47" s="42"/>
      <c r="P47" s="42"/>
      <c r="Q47" s="42"/>
      <c r="R47" s="42"/>
      <c r="S47" s="42"/>
      <c r="T47" s="42"/>
      <c r="U47" s="42"/>
      <c r="V47" s="42"/>
      <c r="W47" s="42"/>
      <c r="X47" s="42"/>
      <c r="Y47" s="42"/>
      <c r="Z47" s="42"/>
      <c r="AA47" s="42"/>
      <c r="AB47" s="42"/>
      <c r="AC47" s="42"/>
      <c r="AD47" s="42"/>
      <c r="AE47" s="42"/>
      <c r="AF47" s="42"/>
      <c r="AG47" s="42"/>
    </row>
    <row r="48" spans="1:33" ht="15">
      <c r="A48" s="47">
        <f t="shared" si="1"/>
        <v>1942</v>
      </c>
      <c r="B48" s="133">
        <f>AVERAGE(DetailsTS9.2!B48,DetailsTS9.2!E48,TS8.1!B48)</f>
        <v>0.34555000000000002</v>
      </c>
      <c r="C48" s="133">
        <f>AVERAGE(DetailsTS9.2!B48,DetailsTS9.2!E48,DetailsTS9.2!H48,TS8.1!B48)</f>
        <v>0.34555000000000002</v>
      </c>
      <c r="D48" s="59"/>
      <c r="E48" s="59"/>
      <c r="F48" s="59"/>
      <c r="G48" s="60"/>
      <c r="H48" s="60"/>
      <c r="I48" s="60"/>
      <c r="J48" s="60"/>
      <c r="K48" s="42"/>
      <c r="L48" s="42"/>
      <c r="M48" s="42"/>
      <c r="N48" s="42"/>
      <c r="O48" s="42"/>
      <c r="P48" s="42"/>
      <c r="Q48" s="42"/>
      <c r="R48" s="42"/>
      <c r="S48" s="42"/>
      <c r="T48" s="42"/>
      <c r="U48" s="42"/>
      <c r="V48" s="42"/>
      <c r="W48" s="42"/>
      <c r="X48" s="42"/>
      <c r="Y48" s="42"/>
      <c r="Z48" s="42"/>
      <c r="AA48" s="42"/>
      <c r="AB48" s="42"/>
      <c r="AC48" s="42"/>
      <c r="AD48" s="42"/>
      <c r="AE48" s="42"/>
      <c r="AF48" s="42"/>
      <c r="AG48" s="42"/>
    </row>
    <row r="49" spans="1:33" ht="15">
      <c r="A49" s="47">
        <f t="shared" si="1"/>
        <v>1943</v>
      </c>
      <c r="B49" s="133">
        <f>AVERAGE(DetailsTS9.2!B49,DetailsTS9.2!E49,TS8.1!B49)</f>
        <v>0.32955000000000001</v>
      </c>
      <c r="C49" s="133">
        <f>AVERAGE(DetailsTS9.2!B49,DetailsTS9.2!E49,DetailsTS9.2!H49,TS8.1!B49)</f>
        <v>0.33839999999999998</v>
      </c>
      <c r="D49" s="59"/>
      <c r="E49" s="59"/>
      <c r="F49" s="59"/>
      <c r="G49" s="60"/>
      <c r="H49" s="60"/>
      <c r="I49" s="60"/>
      <c r="J49" s="60"/>
      <c r="K49" s="42"/>
      <c r="L49" s="42"/>
      <c r="M49" s="42"/>
      <c r="N49" s="42"/>
      <c r="O49" s="42"/>
      <c r="P49" s="42"/>
      <c r="Q49" s="42"/>
      <c r="R49" s="42"/>
      <c r="S49" s="42"/>
      <c r="T49" s="42"/>
      <c r="U49" s="42"/>
      <c r="V49" s="42"/>
      <c r="W49" s="42"/>
      <c r="X49" s="42"/>
      <c r="Y49" s="42"/>
      <c r="Z49" s="42"/>
      <c r="AA49" s="42"/>
      <c r="AB49" s="42"/>
      <c r="AC49" s="42"/>
      <c r="AD49" s="42"/>
      <c r="AE49" s="42"/>
      <c r="AF49" s="42"/>
      <c r="AG49" s="42"/>
    </row>
    <row r="50" spans="1:33" ht="15">
      <c r="A50" s="47">
        <f t="shared" si="1"/>
        <v>1944</v>
      </c>
      <c r="B50" s="133">
        <f>AVERAGE(DetailsTS9.2!B50,DetailsTS9.2!E50,TS8.1!B50)</f>
        <v>0.31435000000000002</v>
      </c>
      <c r="C50" s="133">
        <f>AVERAGE(DetailsTS9.2!B50,DetailsTS9.2!E50,DetailsTS9.2!H50,TS8.1!B50)</f>
        <v>0.32570000000000005</v>
      </c>
      <c r="D50" s="59"/>
      <c r="E50" s="59"/>
      <c r="F50" s="59"/>
      <c r="G50" s="60"/>
      <c r="H50" s="60"/>
      <c r="I50" s="60"/>
      <c r="J50" s="60"/>
      <c r="K50" s="42"/>
      <c r="L50" s="42"/>
      <c r="M50" s="42"/>
      <c r="N50" s="42"/>
      <c r="O50" s="42"/>
      <c r="P50" s="42"/>
      <c r="Q50" s="42"/>
      <c r="R50" s="42"/>
      <c r="S50" s="42"/>
      <c r="T50" s="42"/>
      <c r="U50" s="42"/>
      <c r="V50" s="42"/>
      <c r="W50" s="42"/>
      <c r="X50" s="42"/>
      <c r="Y50" s="42"/>
      <c r="Z50" s="42"/>
      <c r="AA50" s="42"/>
      <c r="AB50" s="42"/>
      <c r="AC50" s="42"/>
      <c r="AD50" s="42"/>
      <c r="AE50" s="42"/>
      <c r="AF50" s="42"/>
      <c r="AG50" s="42"/>
    </row>
    <row r="51" spans="1:33" ht="15">
      <c r="A51" s="47">
        <f t="shared" si="1"/>
        <v>1945</v>
      </c>
      <c r="B51" s="133">
        <f>AVERAGE(DetailsTS9.2!B51,DetailsTS9.2!E51,TS8.1!B51)</f>
        <v>0.31674999999999998</v>
      </c>
      <c r="C51" s="133">
        <f>AVERAGE(DetailsTS9.2!B51,DetailsTS9.2!E51,DetailsTS9.2!H51,TS8.1!B51)</f>
        <v>0.32526666666666665</v>
      </c>
      <c r="D51" s="59"/>
      <c r="E51" s="59"/>
      <c r="F51" s="59"/>
      <c r="G51" s="60"/>
      <c r="H51" s="60"/>
      <c r="I51" s="60"/>
      <c r="J51" s="60"/>
      <c r="K51" s="42"/>
      <c r="L51" s="42"/>
      <c r="M51" s="42"/>
      <c r="N51" s="42"/>
      <c r="O51" s="42"/>
      <c r="P51" s="42"/>
      <c r="Q51" s="42"/>
      <c r="R51" s="42"/>
      <c r="S51" s="42"/>
      <c r="T51" s="42"/>
      <c r="U51" s="42"/>
      <c r="V51" s="42"/>
      <c r="W51" s="42"/>
      <c r="X51" s="42"/>
      <c r="Y51" s="42"/>
      <c r="Z51" s="42"/>
      <c r="AA51" s="42"/>
      <c r="AB51" s="42"/>
      <c r="AC51" s="42"/>
      <c r="AD51" s="42"/>
      <c r="AE51" s="42"/>
      <c r="AF51" s="42"/>
      <c r="AG51" s="42"/>
    </row>
    <row r="52" spans="1:33" ht="15">
      <c r="A52" s="47">
        <f t="shared" si="1"/>
        <v>1946</v>
      </c>
      <c r="B52" s="133">
        <f>AVERAGE(DetailsTS9.2!B52,DetailsTS9.2!E52,TS8.1!B52)</f>
        <v>0.33509999999999995</v>
      </c>
      <c r="C52" s="133">
        <f>AVERAGE(DetailsTS9.2!B52,DetailsTS9.2!E52,DetailsTS9.2!H52,TS8.1!B52)</f>
        <v>0.33769999999999994</v>
      </c>
      <c r="D52" s="59"/>
      <c r="E52" s="59"/>
      <c r="F52" s="59"/>
      <c r="G52" s="60"/>
      <c r="H52" s="60"/>
      <c r="I52" s="60"/>
      <c r="J52" s="60"/>
      <c r="K52" s="42"/>
      <c r="L52" s="42"/>
      <c r="M52" s="42"/>
      <c r="N52" s="42"/>
      <c r="O52" s="42"/>
      <c r="P52" s="42"/>
      <c r="Q52" s="42"/>
      <c r="R52" s="42"/>
      <c r="S52" s="42"/>
      <c r="T52" s="42"/>
      <c r="U52" s="42"/>
      <c r="V52" s="42"/>
      <c r="W52" s="42"/>
      <c r="X52" s="42"/>
      <c r="Y52" s="42"/>
      <c r="Z52" s="42"/>
      <c r="AA52" s="42"/>
      <c r="AB52" s="42"/>
      <c r="AC52" s="42"/>
      <c r="AD52" s="42"/>
      <c r="AE52" s="42"/>
      <c r="AF52" s="42"/>
      <c r="AG52" s="42"/>
    </row>
    <row r="53" spans="1:33" ht="15">
      <c r="A53" s="47">
        <f t="shared" si="1"/>
        <v>1947</v>
      </c>
      <c r="B53" s="133">
        <f>AVERAGE(DetailsTS9.2!B53,DetailsTS9.2!E53,TS8.1!B53)</f>
        <v>0.33295000000000002</v>
      </c>
      <c r="C53" s="133">
        <f>AVERAGE(DetailsTS9.2!B53,DetailsTS9.2!E53,DetailsTS9.2!H53,TS8.1!B53)</f>
        <v>0.32893333333333336</v>
      </c>
      <c r="D53" s="59"/>
      <c r="E53" s="59"/>
      <c r="F53" s="59"/>
      <c r="G53" s="60"/>
      <c r="H53" s="60"/>
      <c r="I53" s="60"/>
      <c r="J53" s="60"/>
      <c r="K53" s="42"/>
      <c r="L53" s="42"/>
      <c r="M53" s="42"/>
      <c r="N53" s="42"/>
      <c r="O53" s="42"/>
      <c r="P53" s="42"/>
      <c r="Q53" s="42"/>
      <c r="R53" s="42"/>
      <c r="S53" s="42"/>
      <c r="T53" s="42"/>
      <c r="U53" s="42"/>
      <c r="V53" s="42"/>
      <c r="W53" s="42"/>
      <c r="X53" s="42"/>
      <c r="Y53" s="42"/>
      <c r="Z53" s="42"/>
      <c r="AA53" s="42"/>
      <c r="AB53" s="42"/>
      <c r="AC53" s="42"/>
      <c r="AD53" s="42"/>
      <c r="AE53" s="42"/>
      <c r="AF53" s="42"/>
      <c r="AG53" s="42"/>
    </row>
    <row r="54" spans="1:33" ht="15">
      <c r="A54" s="47">
        <f t="shared" si="1"/>
        <v>1948</v>
      </c>
      <c r="B54" s="133">
        <f>AVERAGE(DetailsTS9.2!B54,DetailsTS9.2!E54,TS8.1!B54)</f>
        <v>0.32629999999999998</v>
      </c>
      <c r="C54" s="133">
        <f>AVERAGE(DetailsTS9.2!B54,DetailsTS9.2!E54,DetailsTS9.2!H54,TS8.1!B54)</f>
        <v>0.3201</v>
      </c>
      <c r="D54" s="59"/>
      <c r="E54" s="59"/>
      <c r="F54" s="59"/>
      <c r="G54" s="60"/>
      <c r="H54" s="60"/>
      <c r="I54" s="60"/>
      <c r="J54" s="60"/>
      <c r="K54" s="42"/>
      <c r="L54" s="42"/>
      <c r="M54" s="42"/>
      <c r="N54" s="42"/>
      <c r="O54" s="42"/>
      <c r="P54" s="42"/>
      <c r="Q54" s="42"/>
      <c r="R54" s="42"/>
      <c r="S54" s="42"/>
      <c r="T54" s="42"/>
      <c r="U54" s="42"/>
      <c r="V54" s="42"/>
      <c r="W54" s="42"/>
      <c r="X54" s="42"/>
      <c r="Y54" s="42"/>
      <c r="Z54" s="42"/>
      <c r="AA54" s="42"/>
      <c r="AB54" s="42"/>
      <c r="AC54" s="42"/>
      <c r="AD54" s="42"/>
      <c r="AE54" s="42"/>
      <c r="AF54" s="42"/>
      <c r="AG54" s="42"/>
    </row>
    <row r="55" spans="1:33" ht="15">
      <c r="A55" s="47">
        <f t="shared" si="1"/>
        <v>1949</v>
      </c>
      <c r="B55" s="133">
        <f>AVERAGE(DetailsTS9.2!B55,DetailsTS9.2!E55,TS8.1!B55)</f>
        <v>0.32225000000000004</v>
      </c>
      <c r="C55" s="133">
        <f>AVERAGE(DetailsTS9.2!B55,DetailsTS9.2!E55,DetailsTS9.2!H55,TS8.1!B55)</f>
        <v>0.316</v>
      </c>
      <c r="D55" s="59"/>
      <c r="E55" s="59"/>
      <c r="F55" s="59"/>
      <c r="G55" s="60"/>
      <c r="H55" s="60"/>
      <c r="I55" s="60"/>
      <c r="J55" s="60"/>
      <c r="K55" s="42"/>
      <c r="L55" s="42"/>
      <c r="M55" s="42"/>
      <c r="N55" s="42"/>
      <c r="O55" s="42"/>
      <c r="P55" s="42"/>
      <c r="Q55" s="42"/>
      <c r="R55" s="42"/>
      <c r="S55" s="42"/>
      <c r="T55" s="42"/>
      <c r="U55" s="42"/>
      <c r="V55" s="42"/>
      <c r="W55" s="42"/>
      <c r="X55" s="42"/>
      <c r="Y55" s="42"/>
      <c r="Z55" s="42"/>
      <c r="AA55" s="42"/>
      <c r="AB55" s="42"/>
      <c r="AC55" s="42"/>
      <c r="AD55" s="42"/>
      <c r="AE55" s="42"/>
      <c r="AF55" s="42"/>
      <c r="AG55" s="42"/>
    </row>
    <row r="56" spans="1:33" ht="15">
      <c r="A56" s="47">
        <f t="shared" si="1"/>
        <v>1950</v>
      </c>
      <c r="B56" s="133">
        <f>AVERAGE(DetailsTS9.2!B56,DetailsTS9.2!E56,TS8.1!B56)</f>
        <v>0.33184999999999998</v>
      </c>
      <c r="C56" s="133">
        <f>AVERAGE(DetailsTS9.2!B56,DetailsTS9.2!E56,DetailsTS9.2!H56,TS8.1!B56)</f>
        <v>0.32206666666666667</v>
      </c>
      <c r="D56" s="48">
        <f>AVERAGE(TS8.2!B56:B65)</f>
        <v>0.33688999999999997</v>
      </c>
      <c r="E56" s="48">
        <f>AVERAGE(DetailsTS9.2!B56:B65)</f>
        <v>0.30343333333333333</v>
      </c>
      <c r="F56" s="48">
        <f>AVERAGE(DetailsTS9.2!E56:E65)</f>
        <v>0.33199999999999996</v>
      </c>
      <c r="G56" s="49">
        <f>AVERAGE(TS8.1!B56:B65)</f>
        <v>0.33795999999999998</v>
      </c>
      <c r="H56" s="48">
        <f>AVERAGE(DetailsTS9.2!H56:H65)</f>
        <v>0.29442000000000002</v>
      </c>
      <c r="I56" s="49">
        <f>AVERAGE(E56:H56)</f>
        <v>0.31695333333333331</v>
      </c>
      <c r="J56" s="49">
        <f>AVERAGE(E56:G56)</f>
        <v>0.32446444444444444</v>
      </c>
      <c r="K56" s="42"/>
      <c r="L56" s="42"/>
      <c r="M56" s="42"/>
      <c r="N56" s="42"/>
      <c r="O56" s="42"/>
      <c r="P56" s="42"/>
      <c r="Q56" s="42"/>
      <c r="R56" s="42"/>
      <c r="S56" s="42"/>
      <c r="T56" s="42"/>
      <c r="U56" s="42"/>
      <c r="V56" s="42"/>
      <c r="W56" s="42"/>
      <c r="X56" s="42"/>
      <c r="Y56" s="42"/>
      <c r="Z56" s="42"/>
      <c r="AA56" s="42"/>
      <c r="AB56" s="42"/>
      <c r="AC56" s="42"/>
      <c r="AD56" s="42"/>
      <c r="AE56" s="42"/>
      <c r="AF56" s="42"/>
      <c r="AG56" s="42"/>
    </row>
    <row r="57" spans="1:33" ht="15">
      <c r="A57" s="47">
        <f t="shared" si="1"/>
        <v>1951</v>
      </c>
      <c r="B57" s="133">
        <f>AVERAGE(DetailsTS9.2!B57,DetailsTS9.2!E57,TS8.1!B57)</f>
        <v>0.32300000000000001</v>
      </c>
      <c r="C57" s="133">
        <f>AVERAGE(DetailsTS9.2!B57,DetailsTS9.2!E57,DetailsTS9.2!H57,TS8.1!B57)</f>
        <v>0.31479999999999997</v>
      </c>
      <c r="D57" s="59"/>
      <c r="E57" s="59"/>
      <c r="F57" s="59"/>
      <c r="G57" s="60"/>
      <c r="H57" s="60"/>
      <c r="I57" s="60"/>
      <c r="J57" s="60"/>
      <c r="K57" s="42"/>
      <c r="L57" s="42"/>
      <c r="M57" s="42"/>
      <c r="N57" s="42"/>
      <c r="O57" s="42"/>
      <c r="P57" s="42"/>
      <c r="Q57" s="42"/>
      <c r="R57" s="42"/>
      <c r="S57" s="42"/>
      <c r="T57" s="42"/>
      <c r="U57" s="42"/>
      <c r="V57" s="42"/>
      <c r="W57" s="42"/>
      <c r="X57" s="42"/>
      <c r="Y57" s="42"/>
      <c r="Z57" s="42"/>
      <c r="AA57" s="42"/>
      <c r="AB57" s="42"/>
      <c r="AC57" s="42"/>
      <c r="AD57" s="42"/>
      <c r="AE57" s="42"/>
      <c r="AF57" s="42"/>
      <c r="AG57" s="42"/>
    </row>
    <row r="58" spans="1:33" ht="15">
      <c r="A58" s="47">
        <f t="shared" si="1"/>
        <v>1952</v>
      </c>
      <c r="B58" s="133">
        <f>AVERAGE(DetailsTS9.2!B58,DetailsTS9.2!E58,TS8.1!B58)</f>
        <v>0.32084999999999997</v>
      </c>
      <c r="C58" s="133">
        <f>AVERAGE(DetailsTS9.2!B58,DetailsTS9.2!E58,DetailsTS9.2!H58,TS8.1!B58)</f>
        <v>0.31083333333333335</v>
      </c>
      <c r="D58" s="59"/>
      <c r="E58" s="59"/>
      <c r="F58" s="59"/>
      <c r="G58" s="60"/>
      <c r="H58" s="60"/>
      <c r="I58" s="60"/>
      <c r="J58" s="60"/>
      <c r="K58" s="42"/>
      <c r="L58" s="42"/>
      <c r="M58" s="42"/>
      <c r="N58" s="42"/>
      <c r="O58" s="42"/>
      <c r="P58" s="42"/>
      <c r="Q58" s="42"/>
      <c r="R58" s="42"/>
      <c r="S58" s="42"/>
      <c r="T58" s="42"/>
      <c r="U58" s="42"/>
      <c r="V58" s="42"/>
      <c r="W58" s="42"/>
      <c r="X58" s="42"/>
      <c r="Y58" s="42"/>
      <c r="Z58" s="42"/>
      <c r="AA58" s="42"/>
      <c r="AB58" s="42"/>
      <c r="AC58" s="42"/>
      <c r="AD58" s="42"/>
      <c r="AE58" s="42"/>
      <c r="AF58" s="42"/>
      <c r="AG58" s="42"/>
    </row>
    <row r="59" spans="1:33" ht="15">
      <c r="A59" s="47">
        <f t="shared" si="1"/>
        <v>1953</v>
      </c>
      <c r="B59" s="133">
        <f>AVERAGE(DetailsTS9.2!B59,DetailsTS9.2!E59,TS8.1!B59)</f>
        <v>0.31695000000000001</v>
      </c>
      <c r="C59" s="133">
        <f>AVERAGE(DetailsTS9.2!B59,DetailsTS9.2!E59,DetailsTS9.2!H59,TS8.1!B59)</f>
        <v>0.30996666666666667</v>
      </c>
      <c r="D59" s="59"/>
      <c r="E59" s="59"/>
      <c r="F59" s="59"/>
      <c r="G59" s="60"/>
      <c r="H59" s="60"/>
      <c r="I59" s="60"/>
      <c r="J59" s="60"/>
      <c r="K59" s="42"/>
      <c r="L59" s="42"/>
      <c r="M59" s="42"/>
      <c r="N59" s="42"/>
      <c r="O59" s="42"/>
      <c r="P59" s="42"/>
      <c r="Q59" s="42"/>
      <c r="R59" s="42"/>
      <c r="S59" s="42"/>
      <c r="T59" s="42"/>
      <c r="U59" s="42"/>
      <c r="V59" s="42"/>
      <c r="W59" s="42"/>
      <c r="X59" s="42"/>
      <c r="Y59" s="42"/>
      <c r="Z59" s="42"/>
      <c r="AA59" s="42"/>
      <c r="AB59" s="42"/>
      <c r="AC59" s="42"/>
      <c r="AD59" s="42"/>
      <c r="AE59" s="42"/>
      <c r="AF59" s="42"/>
      <c r="AG59" s="42"/>
    </row>
    <row r="60" spans="1:33" ht="15">
      <c r="A60" s="47">
        <f t="shared" si="1"/>
        <v>1954</v>
      </c>
      <c r="B60" s="133">
        <f>AVERAGE(DetailsTS9.2!B60,DetailsTS9.2!E60,TS8.1!B60)</f>
        <v>0.32079999999999997</v>
      </c>
      <c r="C60" s="133">
        <f>AVERAGE(DetailsTS9.2!B60,DetailsTS9.2!E60,DetailsTS9.2!H60,TS8.1!B60)</f>
        <v>0.31123333333333331</v>
      </c>
      <c r="D60" s="59"/>
      <c r="E60" s="59"/>
      <c r="F60" s="59"/>
      <c r="G60" s="60"/>
      <c r="H60" s="60"/>
      <c r="I60" s="60"/>
      <c r="J60" s="60"/>
      <c r="K60" s="42"/>
      <c r="L60" s="42"/>
      <c r="M60" s="42"/>
      <c r="N60" s="42"/>
      <c r="O60" s="42"/>
      <c r="P60" s="42"/>
      <c r="Q60" s="42"/>
      <c r="R60" s="42"/>
      <c r="S60" s="42"/>
      <c r="T60" s="42"/>
      <c r="U60" s="42"/>
      <c r="V60" s="42"/>
      <c r="W60" s="42"/>
      <c r="X60" s="42"/>
      <c r="Y60" s="42"/>
      <c r="Z60" s="42"/>
      <c r="AA60" s="42"/>
      <c r="AB60" s="42"/>
      <c r="AC60" s="42"/>
      <c r="AD60" s="42"/>
      <c r="AE60" s="42"/>
      <c r="AF60" s="42"/>
      <c r="AG60" s="42"/>
    </row>
    <row r="61" spans="1:33" ht="15">
      <c r="A61" s="47">
        <f t="shared" si="1"/>
        <v>1955</v>
      </c>
      <c r="B61" s="133">
        <f>AVERAGE(DetailsTS9.2!B61,DetailsTS9.2!E61,TS8.1!B61)</f>
        <v>0.32340000000000002</v>
      </c>
      <c r="C61" s="133">
        <f>AVERAGE(DetailsTS9.2!B61,DetailsTS9.2!E61,DetailsTS9.2!H61,TS8.1!B61)</f>
        <v>0.3116666666666667</v>
      </c>
      <c r="D61" s="59"/>
      <c r="E61" s="59"/>
      <c r="F61" s="59"/>
      <c r="G61" s="60"/>
      <c r="H61" s="60"/>
      <c r="I61" s="60"/>
      <c r="J61" s="60"/>
      <c r="K61" s="42"/>
      <c r="L61" s="42"/>
      <c r="M61" s="42"/>
      <c r="N61" s="42"/>
      <c r="O61" s="42"/>
      <c r="P61" s="42"/>
      <c r="Q61" s="42"/>
      <c r="R61" s="42"/>
      <c r="S61" s="42"/>
      <c r="T61" s="42"/>
      <c r="U61" s="42"/>
      <c r="V61" s="42"/>
      <c r="W61" s="42"/>
      <c r="X61" s="42"/>
      <c r="Y61" s="42"/>
      <c r="Z61" s="42"/>
      <c r="AA61" s="42"/>
      <c r="AB61" s="42"/>
      <c r="AC61" s="42"/>
      <c r="AD61" s="42"/>
      <c r="AE61" s="42"/>
      <c r="AF61" s="42"/>
      <c r="AG61" s="42"/>
    </row>
    <row r="62" spans="1:33" ht="15">
      <c r="A62" s="47">
        <f t="shared" si="1"/>
        <v>1956</v>
      </c>
      <c r="B62" s="133">
        <f>AVERAGE(DetailsTS9.2!B62,DetailsTS9.2!E62,TS8.1!B62)</f>
        <v>0.32034999999999997</v>
      </c>
      <c r="C62" s="133">
        <f>AVERAGE(DetailsTS9.2!B62,DetailsTS9.2!E62,DetailsTS9.2!H62,TS8.1!B62)</f>
        <v>0.30966666666666665</v>
      </c>
      <c r="D62" s="59"/>
      <c r="E62" s="59"/>
      <c r="F62" s="59"/>
      <c r="G62" s="60"/>
      <c r="H62" s="60"/>
      <c r="I62" s="60"/>
      <c r="J62" s="60"/>
      <c r="K62" s="42"/>
      <c r="L62" s="42"/>
      <c r="M62" s="42"/>
      <c r="N62" s="42"/>
      <c r="O62" s="42"/>
      <c r="P62" s="42"/>
      <c r="Q62" s="42"/>
      <c r="R62" s="42"/>
      <c r="S62" s="42"/>
      <c r="T62" s="42"/>
      <c r="U62" s="42"/>
      <c r="V62" s="42"/>
      <c r="W62" s="42"/>
      <c r="X62" s="42"/>
      <c r="Y62" s="42"/>
      <c r="Z62" s="42"/>
      <c r="AA62" s="42"/>
      <c r="AB62" s="42"/>
      <c r="AC62" s="42"/>
      <c r="AD62" s="42"/>
      <c r="AE62" s="42"/>
      <c r="AF62" s="42"/>
      <c r="AG62" s="42"/>
    </row>
    <row r="63" spans="1:33" ht="15">
      <c r="A63" s="47">
        <f t="shared" si="1"/>
        <v>1957</v>
      </c>
      <c r="B63" s="133">
        <f>AVERAGE(DetailsTS9.2!B63,DetailsTS9.2!E63,TS8.1!B63)</f>
        <v>0.32133333333333336</v>
      </c>
      <c r="C63" s="133">
        <f>AVERAGE(DetailsTS9.2!B63,DetailsTS9.2!E63,DetailsTS9.2!H63,TS8.1!B63)</f>
        <v>0.314025</v>
      </c>
      <c r="D63" s="59"/>
      <c r="E63" s="59"/>
      <c r="F63" s="59"/>
      <c r="G63" s="60"/>
      <c r="H63" s="60"/>
      <c r="I63" s="60"/>
      <c r="J63" s="60"/>
      <c r="K63" s="42"/>
      <c r="L63" s="42"/>
      <c r="M63" s="42"/>
      <c r="N63" s="42"/>
      <c r="O63" s="42"/>
      <c r="P63" s="42"/>
      <c r="Q63" s="42"/>
      <c r="R63" s="42"/>
      <c r="S63" s="42"/>
      <c r="T63" s="42"/>
      <c r="U63" s="42"/>
      <c r="V63" s="42"/>
      <c r="W63" s="42"/>
      <c r="X63" s="42"/>
      <c r="Y63" s="42"/>
      <c r="Z63" s="42"/>
      <c r="AA63" s="42"/>
      <c r="AB63" s="42"/>
      <c r="AC63" s="42"/>
      <c r="AD63" s="42"/>
      <c r="AE63" s="42"/>
      <c r="AF63" s="42"/>
      <c r="AG63" s="42"/>
    </row>
    <row r="64" spans="1:33" ht="15">
      <c r="A64" s="47">
        <f t="shared" si="1"/>
        <v>1958</v>
      </c>
      <c r="B64" s="133">
        <f>AVERAGE(DetailsTS9.2!B64,DetailsTS9.2!E64,TS8.1!B64)</f>
        <v>0.31884999999999997</v>
      </c>
      <c r="C64" s="133">
        <f>AVERAGE(DetailsTS9.2!B64,DetailsTS9.2!E64,DetailsTS9.2!H64,TS8.1!B64)</f>
        <v>0.31096666666666667</v>
      </c>
      <c r="D64" s="59"/>
      <c r="E64" s="59"/>
      <c r="F64" s="59"/>
      <c r="G64" s="60"/>
      <c r="H64" s="60"/>
      <c r="I64" s="60"/>
      <c r="J64" s="60"/>
      <c r="K64" s="42"/>
      <c r="L64" s="42"/>
      <c r="M64" s="42"/>
      <c r="N64" s="42"/>
      <c r="O64" s="42"/>
      <c r="P64" s="42"/>
      <c r="Q64" s="42"/>
      <c r="R64" s="42"/>
      <c r="S64" s="42"/>
      <c r="T64" s="42"/>
      <c r="U64" s="42"/>
      <c r="V64" s="42"/>
      <c r="W64" s="42"/>
      <c r="X64" s="42"/>
      <c r="Y64" s="42"/>
      <c r="Z64" s="42"/>
      <c r="AA64" s="42"/>
      <c r="AB64" s="42"/>
      <c r="AC64" s="42"/>
      <c r="AD64" s="42"/>
      <c r="AE64" s="42"/>
      <c r="AF64" s="42"/>
      <c r="AG64" s="42"/>
    </row>
    <row r="65" spans="1:33" ht="15">
      <c r="A65" s="47">
        <f t="shared" si="1"/>
        <v>1959</v>
      </c>
      <c r="B65" s="133">
        <f>AVERAGE(DetailsTS9.2!B65,DetailsTS9.2!E65,TS8.1!B65)</f>
        <v>0.32920000000000005</v>
      </c>
      <c r="C65" s="133">
        <f>AVERAGE(DetailsTS9.2!B65,DetailsTS9.2!E65,DetailsTS9.2!H65,TS8.1!B65)</f>
        <v>0.31966666666666671</v>
      </c>
      <c r="D65" s="59"/>
      <c r="E65" s="59"/>
      <c r="F65" s="59"/>
      <c r="G65" s="60"/>
      <c r="H65" s="60"/>
      <c r="I65" s="60"/>
      <c r="J65" s="60"/>
      <c r="K65" s="42"/>
      <c r="L65" s="42"/>
      <c r="M65" s="42"/>
      <c r="N65" s="42"/>
      <c r="O65" s="42"/>
      <c r="P65" s="42"/>
      <c r="Q65" s="42"/>
      <c r="R65" s="42"/>
      <c r="S65" s="42"/>
      <c r="T65" s="42"/>
      <c r="U65" s="42"/>
      <c r="V65" s="42"/>
      <c r="W65" s="42"/>
      <c r="X65" s="42"/>
      <c r="Y65" s="42"/>
      <c r="Z65" s="42"/>
      <c r="AA65" s="42"/>
      <c r="AB65" s="42"/>
      <c r="AC65" s="42"/>
      <c r="AD65" s="42"/>
      <c r="AE65" s="42"/>
      <c r="AF65" s="42"/>
      <c r="AG65" s="42"/>
    </row>
    <row r="66" spans="1:33" ht="15">
      <c r="A66" s="47">
        <f t="shared" si="1"/>
        <v>1960</v>
      </c>
      <c r="B66" s="133">
        <f>AVERAGE(DetailsTS9.2!B66,DetailsTS9.2!E66,TS8.1!B66)</f>
        <v>0.33169999999999999</v>
      </c>
      <c r="C66" s="133">
        <f>AVERAGE(DetailsTS9.2!B66,DetailsTS9.2!E66,DetailsTS9.2!H66,TS8.1!B66)</f>
        <v>0.32229999999999998</v>
      </c>
      <c r="D66" s="48">
        <f>AVERAGE(TS8.2!B66:B75)</f>
        <v>0.34130000000000005</v>
      </c>
      <c r="E66" s="48">
        <f>AVERAGE(DetailsTS9.2!B66:B75)</f>
        <v>0.29368888888888883</v>
      </c>
      <c r="F66" s="48">
        <f>AVERAGE(DetailsTS9.2!E66:E75)</f>
        <v>0.31</v>
      </c>
      <c r="G66" s="49">
        <f>AVERAGE(TS8.1!B66:B75)</f>
        <v>0.36063999999999996</v>
      </c>
      <c r="H66" s="48">
        <f>AVERAGE(DetailsTS9.2!H66:H75)</f>
        <v>0.30054999999999998</v>
      </c>
      <c r="I66" s="49">
        <f>AVERAGE(E66:H66)</f>
        <v>0.31621972222222217</v>
      </c>
      <c r="J66" s="49">
        <f>AVERAGE(E66:G66)</f>
        <v>0.32144296296296293</v>
      </c>
      <c r="K66" s="42"/>
      <c r="L66" s="42"/>
      <c r="M66" s="42"/>
      <c r="N66" s="42"/>
      <c r="O66" s="42"/>
      <c r="P66" s="42"/>
      <c r="Q66" s="42"/>
      <c r="R66" s="42"/>
      <c r="S66" s="42"/>
      <c r="T66" s="42"/>
      <c r="U66" s="42"/>
      <c r="V66" s="42"/>
      <c r="W66" s="42"/>
      <c r="X66" s="42"/>
      <c r="Y66" s="42"/>
      <c r="Z66" s="42"/>
      <c r="AA66" s="42"/>
      <c r="AB66" s="42"/>
      <c r="AC66" s="42"/>
      <c r="AD66" s="42"/>
      <c r="AE66" s="42"/>
      <c r="AF66" s="42"/>
      <c r="AG66" s="42"/>
    </row>
    <row r="67" spans="1:33" ht="15">
      <c r="A67" s="47">
        <f t="shared" si="1"/>
        <v>1961</v>
      </c>
      <c r="B67" s="133">
        <f>AVERAGE(DetailsTS9.2!B67,DetailsTS9.2!E67,TS8.1!B67)</f>
        <v>0.34110000000000001</v>
      </c>
      <c r="C67" s="133">
        <f>AVERAGE(DetailsTS9.2!B67,DetailsTS9.2!E67,DetailsTS9.2!H67,TS8.1!B67)</f>
        <v>0.3286</v>
      </c>
      <c r="D67" s="59"/>
      <c r="E67" s="59"/>
      <c r="F67" s="59"/>
      <c r="G67" s="60"/>
      <c r="H67" s="60"/>
      <c r="I67" s="60"/>
      <c r="J67" s="60"/>
      <c r="K67" s="42"/>
      <c r="L67" s="42"/>
      <c r="M67" s="42"/>
      <c r="N67" s="42"/>
      <c r="O67" s="42"/>
      <c r="P67" s="42"/>
      <c r="Q67" s="42"/>
      <c r="R67" s="42"/>
      <c r="S67" s="42"/>
      <c r="T67" s="42"/>
      <c r="U67" s="42"/>
      <c r="V67" s="42"/>
      <c r="W67" s="42"/>
      <c r="X67" s="42"/>
      <c r="Y67" s="42"/>
      <c r="Z67" s="42"/>
      <c r="AA67" s="42"/>
      <c r="AB67" s="42"/>
      <c r="AC67" s="42"/>
      <c r="AD67" s="42"/>
      <c r="AE67" s="42"/>
      <c r="AF67" s="42"/>
      <c r="AG67" s="42"/>
    </row>
    <row r="68" spans="1:33" ht="15">
      <c r="A68" s="47">
        <f t="shared" si="1"/>
        <v>1962</v>
      </c>
      <c r="B68" s="133">
        <f>AVERAGE(DetailsTS9.2!B68,DetailsTS9.2!E68,TS8.1!B68)</f>
        <v>0.32625000000000004</v>
      </c>
      <c r="C68" s="133">
        <f>AVERAGE(DetailsTS9.2!B68,DetailsTS9.2!E68,DetailsTS9.2!H68,TS8.1!B68)</f>
        <v>0.3177666666666667</v>
      </c>
      <c r="D68" s="59"/>
      <c r="E68" s="59"/>
      <c r="F68" s="59"/>
      <c r="G68" s="60"/>
      <c r="H68" s="60"/>
      <c r="I68" s="60"/>
      <c r="J68" s="60"/>
      <c r="K68" s="42"/>
      <c r="L68" s="42"/>
      <c r="M68" s="42"/>
      <c r="N68" s="42"/>
      <c r="O68" s="42"/>
      <c r="P68" s="42"/>
      <c r="Q68" s="42"/>
      <c r="R68" s="42"/>
      <c r="S68" s="42"/>
      <c r="T68" s="42"/>
      <c r="U68" s="42"/>
      <c r="V68" s="42"/>
      <c r="W68" s="42"/>
      <c r="X68" s="42"/>
      <c r="Y68" s="42"/>
      <c r="Z68" s="42"/>
      <c r="AA68" s="42"/>
      <c r="AB68" s="42"/>
      <c r="AC68" s="42"/>
      <c r="AD68" s="42"/>
      <c r="AE68" s="42"/>
      <c r="AF68" s="42"/>
      <c r="AG68" s="42"/>
    </row>
    <row r="69" spans="1:33" ht="15">
      <c r="A69" s="47">
        <f t="shared" si="1"/>
        <v>1963</v>
      </c>
      <c r="B69" s="133">
        <f>AVERAGE(DetailsTS9.2!B69,DetailsTS9.2!E69,TS8.1!B69)</f>
        <v>0.33174999999999999</v>
      </c>
      <c r="C69" s="133">
        <f>AVERAGE(DetailsTS9.2!B69,DetailsTS9.2!E69,DetailsTS9.2!H69,TS8.1!B69)</f>
        <v>0.32100000000000001</v>
      </c>
      <c r="D69" s="59"/>
      <c r="E69" s="59"/>
      <c r="F69" s="59"/>
      <c r="G69" s="60"/>
      <c r="H69" s="60"/>
      <c r="I69" s="60"/>
      <c r="J69" s="60"/>
      <c r="K69" s="42"/>
      <c r="L69" s="42"/>
      <c r="M69" s="42"/>
      <c r="N69" s="42"/>
      <c r="O69" s="42"/>
      <c r="P69" s="42"/>
      <c r="Q69" s="42"/>
      <c r="R69" s="42"/>
      <c r="S69" s="42"/>
      <c r="T69" s="42"/>
      <c r="U69" s="42"/>
      <c r="V69" s="42"/>
      <c r="W69" s="42"/>
      <c r="X69" s="42"/>
      <c r="Y69" s="42"/>
      <c r="Z69" s="42"/>
      <c r="AA69" s="42"/>
      <c r="AB69" s="42"/>
      <c r="AC69" s="42"/>
      <c r="AD69" s="42"/>
      <c r="AE69" s="42"/>
      <c r="AF69" s="42"/>
      <c r="AG69" s="42"/>
    </row>
    <row r="70" spans="1:33" ht="15">
      <c r="A70" s="47">
        <f t="shared" si="1"/>
        <v>1964</v>
      </c>
      <c r="B70" s="133">
        <f>AVERAGE(DetailsTS9.2!B70,DetailsTS9.2!E70,TS8.1!B70)</f>
        <v>0.33374999999999999</v>
      </c>
      <c r="C70" s="133">
        <f>AVERAGE(DetailsTS9.2!B70,DetailsTS9.2!E70,DetailsTS9.2!H70,TS8.1!B70)</f>
        <v>0.32183333333333336</v>
      </c>
      <c r="D70" s="59"/>
      <c r="E70" s="59"/>
      <c r="F70" s="59"/>
      <c r="G70" s="60"/>
      <c r="H70" s="60"/>
      <c r="I70" s="60"/>
      <c r="J70" s="60"/>
      <c r="K70" s="42"/>
      <c r="L70" s="42"/>
      <c r="M70" s="42"/>
      <c r="N70" s="42"/>
      <c r="O70" s="42"/>
      <c r="P70" s="42"/>
      <c r="Q70" s="42"/>
      <c r="R70" s="42"/>
      <c r="S70" s="42"/>
      <c r="T70" s="42"/>
      <c r="U70" s="42"/>
      <c r="V70" s="42"/>
      <c r="W70" s="42"/>
      <c r="X70" s="42"/>
      <c r="Y70" s="42"/>
      <c r="Z70" s="42"/>
      <c r="AA70" s="42"/>
      <c r="AB70" s="42"/>
      <c r="AC70" s="42"/>
      <c r="AD70" s="42"/>
      <c r="AE70" s="42"/>
      <c r="AF70" s="42"/>
      <c r="AG70" s="42"/>
    </row>
    <row r="71" spans="1:33" ht="15">
      <c r="A71" s="47">
        <f t="shared" ref="A71:A102" si="2">A70+1</f>
        <v>1965</v>
      </c>
      <c r="B71" s="133">
        <f>AVERAGE(DetailsTS9.2!B71,DetailsTS9.2!E71,TS8.1!B71)</f>
        <v>0.32776666666666671</v>
      </c>
      <c r="C71" s="133">
        <f>AVERAGE(DetailsTS9.2!B71,DetailsTS9.2!E71,DetailsTS9.2!H71,TS8.1!B71)</f>
        <v>0.32005</v>
      </c>
      <c r="D71" s="59"/>
      <c r="E71" s="59"/>
      <c r="F71" s="59"/>
      <c r="G71" s="60"/>
      <c r="H71" s="60"/>
      <c r="I71" s="60"/>
      <c r="J71" s="60"/>
      <c r="K71" s="42"/>
      <c r="L71" s="42"/>
      <c r="M71" s="42"/>
      <c r="N71" s="42"/>
      <c r="O71" s="42"/>
      <c r="P71" s="42"/>
      <c r="Q71" s="42"/>
      <c r="R71" s="42"/>
      <c r="S71" s="42"/>
      <c r="T71" s="42"/>
      <c r="U71" s="42"/>
      <c r="V71" s="42"/>
      <c r="W71" s="42"/>
      <c r="X71" s="42"/>
      <c r="Y71" s="42"/>
      <c r="Z71" s="42"/>
      <c r="AA71" s="42"/>
      <c r="AB71" s="42"/>
      <c r="AC71" s="42"/>
      <c r="AD71" s="42"/>
      <c r="AE71" s="42"/>
      <c r="AF71" s="42"/>
      <c r="AG71" s="42"/>
    </row>
    <row r="72" spans="1:33" ht="15">
      <c r="A72" s="47">
        <f t="shared" si="2"/>
        <v>1966</v>
      </c>
      <c r="B72" s="133">
        <f>AVERAGE(DetailsTS9.2!B72,DetailsTS9.2!E72,TS8.1!B72)</f>
        <v>0.32700000000000001</v>
      </c>
      <c r="C72" s="133">
        <f>AVERAGE(DetailsTS9.2!B72,DetailsTS9.2!E72,DetailsTS9.2!H72,TS8.1!B72)</f>
        <v>0.31659999999999999</v>
      </c>
      <c r="D72" s="59"/>
      <c r="E72" s="59"/>
      <c r="F72" s="59"/>
      <c r="G72" s="60"/>
      <c r="H72" s="60"/>
      <c r="I72" s="60"/>
      <c r="J72" s="60"/>
      <c r="K72" s="42"/>
      <c r="L72" s="42"/>
      <c r="M72" s="42"/>
      <c r="N72" s="42"/>
      <c r="O72" s="42"/>
      <c r="P72" s="42"/>
      <c r="Q72" s="42"/>
      <c r="R72" s="42"/>
      <c r="S72" s="42"/>
      <c r="T72" s="42"/>
      <c r="U72" s="42"/>
      <c r="V72" s="42"/>
      <c r="W72" s="42"/>
      <c r="X72" s="42"/>
      <c r="Y72" s="42"/>
      <c r="Z72" s="42"/>
      <c r="AA72" s="42"/>
      <c r="AB72" s="42"/>
      <c r="AC72" s="42"/>
      <c r="AD72" s="42"/>
      <c r="AE72" s="42"/>
      <c r="AF72" s="42"/>
      <c r="AG72" s="42"/>
    </row>
    <row r="73" spans="1:33" ht="15">
      <c r="A73" s="47">
        <f t="shared" si="2"/>
        <v>1967</v>
      </c>
      <c r="B73" s="133">
        <f>AVERAGE(DetailsTS9.2!B73,DetailsTS9.2!E73,TS8.1!B73)</f>
        <v>0.32495000000000002</v>
      </c>
      <c r="C73" s="133">
        <f>AVERAGE(DetailsTS9.2!B73,DetailsTS9.2!E73,DetailsTS9.2!H73,TS8.1!B73)</f>
        <v>0.31773333333333337</v>
      </c>
      <c r="D73" s="59"/>
      <c r="E73" s="59"/>
      <c r="F73" s="59"/>
      <c r="G73" s="60"/>
      <c r="H73" s="60"/>
      <c r="I73" s="60"/>
      <c r="J73" s="60"/>
      <c r="K73" s="42"/>
      <c r="L73" s="42"/>
      <c r="M73" s="42"/>
      <c r="N73" s="42"/>
      <c r="O73" s="42"/>
      <c r="P73" s="42"/>
      <c r="Q73" s="42"/>
      <c r="R73" s="42"/>
      <c r="S73" s="42"/>
      <c r="T73" s="42"/>
      <c r="U73" s="42"/>
      <c r="V73" s="42"/>
      <c r="W73" s="42"/>
      <c r="X73" s="42"/>
      <c r="Y73" s="42"/>
      <c r="Z73" s="42"/>
      <c r="AA73" s="42"/>
      <c r="AB73" s="42"/>
      <c r="AC73" s="42"/>
      <c r="AD73" s="42"/>
      <c r="AE73" s="42"/>
      <c r="AF73" s="42"/>
      <c r="AG73" s="42"/>
    </row>
    <row r="74" spans="1:33" ht="15">
      <c r="A74" s="47">
        <f t="shared" si="2"/>
        <v>1968</v>
      </c>
      <c r="B74" s="133">
        <f>AVERAGE(DetailsTS9.2!B74,DetailsTS9.2!E74,TS8.1!B74)</f>
        <v>0.31216666666666665</v>
      </c>
      <c r="C74" s="133">
        <f>AVERAGE(DetailsTS9.2!B74,DetailsTS9.2!E74,DetailsTS9.2!H74,TS8.1!B74)</f>
        <v>0.31010000000000004</v>
      </c>
      <c r="D74" s="59"/>
      <c r="E74" s="59"/>
      <c r="F74" s="59"/>
      <c r="G74" s="60"/>
      <c r="H74" s="60"/>
      <c r="I74" s="60"/>
      <c r="J74" s="60"/>
      <c r="K74" s="42"/>
      <c r="L74" s="42"/>
      <c r="M74" s="42"/>
      <c r="N74" s="42"/>
      <c r="O74" s="42"/>
      <c r="P74" s="42"/>
      <c r="Q74" s="42"/>
      <c r="R74" s="42"/>
      <c r="S74" s="42"/>
      <c r="T74" s="42"/>
      <c r="U74" s="42"/>
      <c r="V74" s="42"/>
      <c r="W74" s="42"/>
      <c r="X74" s="42"/>
      <c r="Y74" s="42"/>
      <c r="Z74" s="42"/>
      <c r="AA74" s="42"/>
      <c r="AB74" s="42"/>
      <c r="AC74" s="42"/>
      <c r="AD74" s="42"/>
      <c r="AE74" s="42"/>
      <c r="AF74" s="42"/>
      <c r="AG74" s="42"/>
    </row>
    <row r="75" spans="1:33" ht="15">
      <c r="A75" s="47">
        <f t="shared" si="2"/>
        <v>1969</v>
      </c>
      <c r="B75" s="133">
        <f>AVERAGE(DetailsTS9.2!B75,DetailsTS9.2!E75,TS8.1!B75)</f>
        <v>0.31340000000000001</v>
      </c>
      <c r="C75" s="133">
        <f>AVERAGE(DetailsTS9.2!B75,DetailsTS9.2!E75,DetailsTS9.2!H75,TS8.1!B75)</f>
        <v>0.309</v>
      </c>
      <c r="D75" s="59"/>
      <c r="E75" s="59"/>
      <c r="F75" s="59"/>
      <c r="G75" s="60"/>
      <c r="H75" s="60"/>
      <c r="I75" s="60"/>
      <c r="J75" s="60"/>
      <c r="K75" s="42"/>
      <c r="L75" s="42"/>
      <c r="M75" s="42"/>
      <c r="N75" s="42"/>
      <c r="O75" s="42"/>
      <c r="P75" s="42"/>
      <c r="Q75" s="42"/>
      <c r="R75" s="42"/>
      <c r="S75" s="42"/>
      <c r="T75" s="42"/>
      <c r="U75" s="42"/>
      <c r="V75" s="42"/>
      <c r="W75" s="42"/>
      <c r="X75" s="42"/>
      <c r="Y75" s="42"/>
      <c r="Z75" s="42"/>
      <c r="AA75" s="42"/>
      <c r="AB75" s="42"/>
      <c r="AC75" s="42"/>
      <c r="AD75" s="42"/>
      <c r="AE75" s="42"/>
      <c r="AF75" s="42"/>
      <c r="AG75" s="42"/>
    </row>
    <row r="76" spans="1:33" ht="15">
      <c r="A76" s="47">
        <f t="shared" si="2"/>
        <v>1970</v>
      </c>
      <c r="B76" s="133">
        <f>AVERAGE(DetailsTS9.2!B76,DetailsTS9.2!E76,TS8.1!B76)</f>
        <v>0.30980000000000002</v>
      </c>
      <c r="C76" s="133">
        <f>AVERAGE(DetailsTS9.2!B76,DetailsTS9.2!E76,DetailsTS9.2!H76,TS8.1!B76)</f>
        <v>0.3044</v>
      </c>
      <c r="D76" s="48">
        <f>AVERAGE(TS8.2!B76:B85)</f>
        <v>0.33432000000000001</v>
      </c>
      <c r="E76" s="48">
        <f>AVERAGE(DetailsTS9.2!B76:B85)</f>
        <v>0.28323999999999999</v>
      </c>
      <c r="F76" s="48">
        <f>AVERAGE(DetailsTS9.2!E76:E85)</f>
        <v>0.3136666666666667</v>
      </c>
      <c r="G76" s="49">
        <f>AVERAGE(TS8.1!B76:B85)</f>
        <v>0.32744000000000001</v>
      </c>
      <c r="H76" s="48">
        <f>AVERAGE(DetailsTS9.2!H76:H85)</f>
        <v>0.26434999999999997</v>
      </c>
      <c r="I76" s="49">
        <f>AVERAGE(E76:H76)</f>
        <v>0.29717416666666663</v>
      </c>
      <c r="J76" s="49">
        <f>AVERAGE(E76:G76)</f>
        <v>0.30811555555555553</v>
      </c>
      <c r="K76" s="42"/>
      <c r="L76" s="42"/>
      <c r="M76" s="42"/>
      <c r="N76" s="42"/>
      <c r="O76" s="42"/>
      <c r="P76" s="42"/>
      <c r="Q76" s="42"/>
      <c r="R76" s="42"/>
      <c r="S76" s="42"/>
      <c r="T76" s="42"/>
      <c r="U76" s="42"/>
      <c r="V76" s="42"/>
      <c r="W76" s="42"/>
      <c r="X76" s="42"/>
      <c r="Y76" s="42"/>
      <c r="Z76" s="42"/>
      <c r="AA76" s="42"/>
      <c r="AB76" s="42"/>
      <c r="AC76" s="42"/>
      <c r="AD76" s="42"/>
      <c r="AE76" s="42"/>
      <c r="AF76" s="42"/>
      <c r="AG76" s="42"/>
    </row>
    <row r="77" spans="1:33" ht="15">
      <c r="A77" s="47">
        <f t="shared" si="2"/>
        <v>1971</v>
      </c>
      <c r="B77" s="133">
        <f>AVERAGE(DetailsTS9.2!B77,DetailsTS9.2!E77,TS8.1!B77)</f>
        <v>0.31480000000000002</v>
      </c>
      <c r="C77" s="133">
        <f>AVERAGE(DetailsTS9.2!B77,DetailsTS9.2!E77,DetailsTS9.2!H77,TS8.1!B77)</f>
        <v>0.30700000000000005</v>
      </c>
      <c r="D77" s="59"/>
      <c r="E77" s="59"/>
      <c r="F77" s="59"/>
      <c r="G77" s="60"/>
      <c r="H77" s="60"/>
      <c r="I77" s="60"/>
      <c r="J77" s="60"/>
      <c r="K77" s="42"/>
      <c r="L77" s="42"/>
      <c r="M77" s="42"/>
      <c r="N77" s="42"/>
      <c r="O77" s="42"/>
      <c r="P77" s="42"/>
      <c r="Q77" s="42"/>
      <c r="R77" s="42"/>
      <c r="S77" s="42"/>
      <c r="T77" s="42"/>
      <c r="U77" s="42"/>
      <c r="V77" s="42"/>
      <c r="W77" s="42"/>
      <c r="X77" s="42"/>
      <c r="Y77" s="42"/>
      <c r="Z77" s="42"/>
      <c r="AA77" s="42"/>
      <c r="AB77" s="42"/>
      <c r="AC77" s="42"/>
      <c r="AD77" s="42"/>
      <c r="AE77" s="42"/>
      <c r="AF77" s="42"/>
      <c r="AG77" s="42"/>
    </row>
    <row r="78" spans="1:33" ht="15">
      <c r="A78" s="47">
        <f t="shared" si="2"/>
        <v>1972</v>
      </c>
      <c r="B78" s="133">
        <f>AVERAGE(DetailsTS9.2!B78,DetailsTS9.2!E78,TS8.1!B78)</f>
        <v>0.30964999999999998</v>
      </c>
      <c r="C78" s="133">
        <f>AVERAGE(DetailsTS9.2!B78,DetailsTS9.2!E78,DetailsTS9.2!H78,TS8.1!B78)</f>
        <v>0.2994</v>
      </c>
      <c r="D78" s="59"/>
      <c r="E78" s="59"/>
      <c r="F78" s="59"/>
      <c r="G78" s="60"/>
      <c r="H78" s="60"/>
      <c r="I78" s="60"/>
      <c r="J78" s="60"/>
      <c r="K78" s="42"/>
      <c r="L78" s="42"/>
      <c r="M78" s="42"/>
      <c r="N78" s="42"/>
      <c r="O78" s="42"/>
      <c r="P78" s="42"/>
      <c r="Q78" s="42"/>
      <c r="R78" s="42"/>
      <c r="S78" s="42"/>
      <c r="T78" s="42"/>
      <c r="U78" s="42"/>
      <c r="V78" s="42"/>
      <c r="W78" s="42"/>
      <c r="X78" s="42"/>
      <c r="Y78" s="42"/>
      <c r="Z78" s="42"/>
      <c r="AA78" s="42"/>
      <c r="AB78" s="42"/>
      <c r="AC78" s="42"/>
      <c r="AD78" s="42"/>
      <c r="AE78" s="42"/>
      <c r="AF78" s="42"/>
      <c r="AG78" s="42"/>
    </row>
    <row r="79" spans="1:33" ht="15">
      <c r="A79" s="47">
        <f t="shared" si="2"/>
        <v>1973</v>
      </c>
      <c r="B79" s="133">
        <f>AVERAGE(DetailsTS9.2!B79,DetailsTS9.2!E79,TS8.1!B79)</f>
        <v>0.31104999999999994</v>
      </c>
      <c r="C79" s="133">
        <f>AVERAGE(DetailsTS9.2!B79,DetailsTS9.2!E79,DetailsTS9.2!H79,TS8.1!B79)</f>
        <v>0.2992333333333333</v>
      </c>
      <c r="D79" s="59"/>
      <c r="E79" s="59"/>
      <c r="F79" s="59"/>
      <c r="G79" s="60"/>
      <c r="H79" s="60"/>
      <c r="I79" s="60"/>
      <c r="J79" s="60"/>
      <c r="K79" s="42"/>
      <c r="L79" s="42"/>
      <c r="M79" s="42"/>
      <c r="N79" s="42"/>
      <c r="O79" s="42"/>
      <c r="P79" s="42"/>
      <c r="Q79" s="42"/>
      <c r="R79" s="42"/>
      <c r="S79" s="42"/>
      <c r="T79" s="42"/>
      <c r="U79" s="42"/>
      <c r="V79" s="42"/>
      <c r="W79" s="42"/>
      <c r="X79" s="42"/>
      <c r="Y79" s="42"/>
      <c r="Z79" s="42"/>
      <c r="AA79" s="42"/>
      <c r="AB79" s="42"/>
      <c r="AC79" s="42"/>
      <c r="AD79" s="42"/>
      <c r="AE79" s="42"/>
      <c r="AF79" s="42"/>
      <c r="AG79" s="42"/>
    </row>
    <row r="80" spans="1:33" ht="15">
      <c r="A80" s="47">
        <f t="shared" si="2"/>
        <v>1974</v>
      </c>
      <c r="B80" s="133">
        <f>AVERAGE(DetailsTS9.2!B80,DetailsTS9.2!E80,TS8.1!B80)</f>
        <v>0.30743333333333328</v>
      </c>
      <c r="C80" s="133">
        <f>AVERAGE(DetailsTS9.2!B80,DetailsTS9.2!E80,DetailsTS9.2!H80,TS8.1!B80)</f>
        <v>0.29824999999999996</v>
      </c>
      <c r="D80" s="59"/>
      <c r="E80" s="59"/>
      <c r="F80" s="59"/>
      <c r="G80" s="60"/>
      <c r="H80" s="60"/>
      <c r="I80" s="60"/>
      <c r="J80" s="60"/>
      <c r="K80" s="42"/>
      <c r="L80" s="42"/>
      <c r="M80" s="42"/>
      <c r="N80" s="42"/>
      <c r="O80" s="42"/>
      <c r="P80" s="42"/>
      <c r="Q80" s="42"/>
      <c r="R80" s="42"/>
      <c r="S80" s="42"/>
      <c r="T80" s="42"/>
      <c r="U80" s="42"/>
      <c r="V80" s="42"/>
      <c r="W80" s="42"/>
      <c r="X80" s="42"/>
      <c r="Y80" s="42"/>
      <c r="Z80" s="42"/>
      <c r="AA80" s="42"/>
      <c r="AB80" s="42"/>
      <c r="AC80" s="42"/>
      <c r="AD80" s="42"/>
      <c r="AE80" s="42"/>
      <c r="AF80" s="42"/>
      <c r="AG80" s="42"/>
    </row>
    <row r="81" spans="1:33" ht="15">
      <c r="A81" s="47">
        <f t="shared" si="2"/>
        <v>1975</v>
      </c>
      <c r="B81" s="133">
        <f>AVERAGE(DetailsTS9.2!B81,DetailsTS9.2!E81,TS8.1!B81)</f>
        <v>0.30614999999999998</v>
      </c>
      <c r="C81" s="133">
        <f>AVERAGE(DetailsTS9.2!B81,DetailsTS9.2!E81,DetailsTS9.2!H81,TS8.1!B81)</f>
        <v>0.29203333333333331</v>
      </c>
      <c r="D81" s="59"/>
      <c r="E81" s="59"/>
      <c r="F81" s="59"/>
      <c r="G81" s="60"/>
      <c r="H81" s="60"/>
      <c r="I81" s="60"/>
      <c r="J81" s="60"/>
      <c r="K81" s="42"/>
      <c r="L81" s="42"/>
      <c r="M81" s="42"/>
      <c r="N81" s="42"/>
      <c r="O81" s="42"/>
      <c r="P81" s="42"/>
      <c r="Q81" s="42"/>
      <c r="R81" s="42"/>
      <c r="S81" s="42"/>
      <c r="T81" s="42"/>
      <c r="U81" s="42"/>
      <c r="V81" s="42"/>
      <c r="W81" s="42"/>
      <c r="X81" s="42"/>
      <c r="Y81" s="42"/>
      <c r="Z81" s="42"/>
      <c r="AA81" s="42"/>
      <c r="AB81" s="42"/>
      <c r="AC81" s="42"/>
      <c r="AD81" s="42"/>
      <c r="AE81" s="42"/>
      <c r="AF81" s="42"/>
      <c r="AG81" s="42"/>
    </row>
    <row r="82" spans="1:33" ht="15">
      <c r="A82" s="47">
        <f t="shared" si="2"/>
        <v>1976</v>
      </c>
      <c r="B82" s="133">
        <f>AVERAGE(DetailsTS9.2!B82,DetailsTS9.2!E82,TS8.1!B82)</f>
        <v>0.3054</v>
      </c>
      <c r="C82" s="133">
        <f>AVERAGE(DetailsTS9.2!B82,DetailsTS9.2!E82,DetailsTS9.2!H82,TS8.1!B82)</f>
        <v>0.28876666666666667</v>
      </c>
      <c r="D82" s="59"/>
      <c r="E82" s="59"/>
      <c r="F82" s="59"/>
      <c r="G82" s="60"/>
      <c r="H82" s="60"/>
      <c r="I82" s="60"/>
      <c r="J82" s="60"/>
      <c r="K82" s="42"/>
      <c r="L82" s="42"/>
      <c r="M82" s="42"/>
      <c r="N82" s="42"/>
      <c r="O82" s="42"/>
      <c r="P82" s="42"/>
      <c r="Q82" s="42"/>
      <c r="R82" s="42"/>
      <c r="S82" s="42"/>
      <c r="T82" s="42"/>
      <c r="U82" s="42"/>
      <c r="V82" s="42"/>
      <c r="W82" s="42"/>
      <c r="X82" s="42"/>
      <c r="Y82" s="42"/>
      <c r="Z82" s="42"/>
      <c r="AA82" s="42"/>
      <c r="AB82" s="42"/>
      <c r="AC82" s="42"/>
      <c r="AD82" s="42"/>
      <c r="AE82" s="42"/>
      <c r="AF82" s="42"/>
      <c r="AG82" s="42"/>
    </row>
    <row r="83" spans="1:33" ht="15">
      <c r="A83" s="47">
        <f t="shared" si="2"/>
        <v>1977</v>
      </c>
      <c r="B83" s="133">
        <f>AVERAGE(DetailsTS9.2!B83,DetailsTS9.2!E83,TS8.1!B83)</f>
        <v>0.30380000000000001</v>
      </c>
      <c r="C83" s="133">
        <f>AVERAGE(DetailsTS9.2!B83,DetailsTS9.2!E83,DetailsTS9.2!H83,TS8.1!B83)</f>
        <v>0.28964999999999996</v>
      </c>
      <c r="D83" s="59"/>
      <c r="E83" s="59"/>
      <c r="F83" s="59"/>
      <c r="G83" s="60"/>
      <c r="H83" s="60"/>
      <c r="I83" s="60"/>
      <c r="J83" s="60"/>
      <c r="K83" s="42"/>
      <c r="L83" s="42"/>
      <c r="M83" s="42"/>
      <c r="N83" s="42"/>
      <c r="O83" s="42"/>
      <c r="P83" s="42"/>
      <c r="Q83" s="42"/>
      <c r="R83" s="42"/>
      <c r="S83" s="42"/>
      <c r="T83" s="42"/>
      <c r="U83" s="42"/>
      <c r="V83" s="42"/>
      <c r="W83" s="42"/>
      <c r="X83" s="42"/>
      <c r="Y83" s="42"/>
      <c r="Z83" s="42"/>
      <c r="AA83" s="42"/>
      <c r="AB83" s="42"/>
      <c r="AC83" s="42"/>
      <c r="AD83" s="42"/>
      <c r="AE83" s="42"/>
      <c r="AF83" s="42"/>
      <c r="AG83" s="42"/>
    </row>
    <row r="84" spans="1:33" ht="15">
      <c r="A84" s="47">
        <f t="shared" si="2"/>
        <v>1978</v>
      </c>
      <c r="B84" s="133">
        <f>AVERAGE(DetailsTS9.2!B84,DetailsTS9.2!E84,TS8.1!B84)</f>
        <v>0.29579999999999995</v>
      </c>
      <c r="C84" s="133">
        <f>AVERAGE(DetailsTS9.2!B84,DetailsTS9.2!E84,DetailsTS9.2!H84,TS8.1!B84)</f>
        <v>0.27716666666666662</v>
      </c>
      <c r="D84" s="59"/>
      <c r="E84" s="59"/>
      <c r="F84" s="59"/>
      <c r="G84" s="60"/>
      <c r="H84" s="60"/>
      <c r="I84" s="60"/>
      <c r="J84" s="60"/>
      <c r="K84" s="42"/>
      <c r="L84" s="42"/>
      <c r="M84" s="42"/>
      <c r="N84" s="42"/>
      <c r="O84" s="42"/>
      <c r="P84" s="42"/>
      <c r="Q84" s="42"/>
      <c r="R84" s="42"/>
      <c r="S84" s="42"/>
      <c r="T84" s="42"/>
      <c r="U84" s="42"/>
      <c r="V84" s="42"/>
      <c r="W84" s="42"/>
      <c r="X84" s="42"/>
      <c r="Y84" s="42"/>
      <c r="Z84" s="42"/>
      <c r="AA84" s="42"/>
      <c r="AB84" s="42"/>
      <c r="AC84" s="42"/>
      <c r="AD84" s="42"/>
      <c r="AE84" s="42"/>
      <c r="AF84" s="42"/>
      <c r="AG84" s="42"/>
    </row>
    <row r="85" spans="1:33" ht="15">
      <c r="A85" s="47">
        <f t="shared" si="2"/>
        <v>1979</v>
      </c>
      <c r="B85" s="133">
        <f>AVERAGE(DetailsTS9.2!B85,DetailsTS9.2!E85,TS8.1!B85)</f>
        <v>0.29700000000000004</v>
      </c>
      <c r="C85" s="133">
        <f>AVERAGE(DetailsTS9.2!B85,DetailsTS9.2!E85,DetailsTS9.2!H85,TS8.1!B85)</f>
        <v>0.27623333333333333</v>
      </c>
      <c r="D85" s="59"/>
      <c r="E85" s="59"/>
      <c r="F85" s="59"/>
      <c r="G85" s="60"/>
      <c r="H85" s="60"/>
      <c r="I85" s="60"/>
      <c r="J85" s="60"/>
      <c r="K85" s="42"/>
      <c r="L85" s="42"/>
      <c r="M85" s="42"/>
      <c r="N85" s="42"/>
      <c r="O85" s="42"/>
      <c r="P85" s="42"/>
      <c r="Q85" s="42"/>
      <c r="R85" s="42"/>
      <c r="S85" s="42"/>
      <c r="T85" s="42"/>
      <c r="U85" s="42"/>
      <c r="V85" s="42"/>
      <c r="W85" s="42"/>
      <c r="X85" s="42"/>
      <c r="Y85" s="42"/>
      <c r="Z85" s="42"/>
      <c r="AA85" s="42"/>
      <c r="AB85" s="42"/>
      <c r="AC85" s="42"/>
      <c r="AD85" s="42"/>
      <c r="AE85" s="42"/>
      <c r="AF85" s="42"/>
      <c r="AG85" s="42"/>
    </row>
    <row r="86" spans="1:33" ht="15">
      <c r="A86" s="47">
        <f t="shared" si="2"/>
        <v>1980</v>
      </c>
      <c r="B86" s="133">
        <f>AVERAGE(DetailsTS9.2!B86,DetailsTS9.2!E86,TS8.1!B86)</f>
        <v>0.31180000000000002</v>
      </c>
      <c r="C86" s="133">
        <f>AVERAGE(DetailsTS9.2!B86,DetailsTS9.2!E86,DetailsTS9.2!H86,TS8.1!B86)</f>
        <v>0.28363333333333335</v>
      </c>
      <c r="D86" s="48">
        <f>AVERAGE(TS8.2!B86:B95)</f>
        <v>0.37476999999999994</v>
      </c>
      <c r="E86" s="48">
        <f>AVERAGE(DetailsTS9.2!B86:B95)</f>
        <v>0.32639999999999997</v>
      </c>
      <c r="F86" s="48">
        <f>AVERAGE(DetailsTS9.2!E86:E95)</f>
        <v>0.316025</v>
      </c>
      <c r="G86" s="49">
        <f>AVERAGE(TS8.1!B86:B95)</f>
        <v>0.31097999999999998</v>
      </c>
      <c r="H86" s="48">
        <f>AVERAGE(DetailsTS9.2!H86:H95)</f>
        <v>0.22448000000000001</v>
      </c>
      <c r="I86" s="49">
        <f>AVERAGE(E86:H86)</f>
        <v>0.29447125000000002</v>
      </c>
      <c r="J86" s="49">
        <f>AVERAGE(E86:G86)</f>
        <v>0.3178016666666667</v>
      </c>
      <c r="K86" s="42"/>
      <c r="L86" s="42"/>
      <c r="M86" s="42"/>
      <c r="N86" s="42"/>
      <c r="O86" s="42"/>
      <c r="P86" s="42"/>
      <c r="Q86" s="42"/>
      <c r="R86" s="42"/>
      <c r="S86" s="42"/>
      <c r="T86" s="42"/>
      <c r="U86" s="42"/>
      <c r="V86" s="42"/>
      <c r="W86" s="42"/>
      <c r="X86" s="42"/>
      <c r="Y86" s="42"/>
      <c r="Z86" s="42"/>
      <c r="AA86" s="42"/>
      <c r="AB86" s="42"/>
      <c r="AC86" s="42"/>
      <c r="AD86" s="42"/>
      <c r="AE86" s="42"/>
      <c r="AF86" s="42"/>
      <c r="AG86" s="42"/>
    </row>
    <row r="87" spans="1:33" ht="15">
      <c r="A87" s="47">
        <f t="shared" si="2"/>
        <v>1981</v>
      </c>
      <c r="B87" s="133">
        <f>AVERAGE(DetailsTS9.2!B87,DetailsTS9.2!E87,TS8.1!B87)</f>
        <v>0.30880000000000002</v>
      </c>
      <c r="C87" s="133">
        <f>AVERAGE(DetailsTS9.2!B87,DetailsTS9.2!E87,DetailsTS9.2!H87,TS8.1!B87)</f>
        <v>0.28053333333333336</v>
      </c>
      <c r="D87" s="59"/>
      <c r="E87" s="59"/>
      <c r="F87" s="59"/>
      <c r="G87" s="60"/>
      <c r="H87" s="60"/>
      <c r="I87" s="60"/>
      <c r="J87" s="60"/>
      <c r="K87" s="42"/>
      <c r="L87" s="42"/>
      <c r="M87" s="42"/>
      <c r="N87" s="42"/>
      <c r="O87" s="42"/>
      <c r="P87" s="42"/>
      <c r="Q87" s="42"/>
      <c r="R87" s="42"/>
      <c r="S87" s="42"/>
      <c r="T87" s="42"/>
      <c r="U87" s="42"/>
      <c r="V87" s="42"/>
      <c r="W87" s="42"/>
      <c r="X87" s="42"/>
      <c r="Y87" s="42"/>
      <c r="Z87" s="42"/>
      <c r="AA87" s="42"/>
      <c r="AB87" s="42"/>
      <c r="AC87" s="42"/>
      <c r="AD87" s="42"/>
      <c r="AE87" s="42"/>
      <c r="AF87" s="42"/>
      <c r="AG87" s="42"/>
    </row>
    <row r="88" spans="1:33" ht="15">
      <c r="A88" s="47">
        <f t="shared" si="2"/>
        <v>1982</v>
      </c>
      <c r="B88" s="133">
        <f>AVERAGE(DetailsTS9.2!B88,DetailsTS9.2!E88,TS8.1!B88)</f>
        <v>0.30580000000000002</v>
      </c>
      <c r="C88" s="133">
        <f>AVERAGE(DetailsTS9.2!B88,DetailsTS9.2!E88,DetailsTS9.2!H88,TS8.1!B88)</f>
        <v>0.27829999999999999</v>
      </c>
      <c r="D88" s="59"/>
      <c r="E88" s="59"/>
      <c r="F88" s="59"/>
      <c r="G88" s="60"/>
      <c r="H88" s="60"/>
      <c r="I88" s="60"/>
      <c r="J88" s="60"/>
      <c r="K88" s="42"/>
      <c r="L88" s="42"/>
      <c r="M88" s="42"/>
      <c r="N88" s="42"/>
      <c r="O88" s="42"/>
      <c r="P88" s="42"/>
      <c r="Q88" s="42"/>
      <c r="R88" s="42"/>
      <c r="S88" s="42"/>
      <c r="T88" s="42"/>
      <c r="U88" s="42"/>
      <c r="V88" s="42"/>
      <c r="W88" s="42"/>
      <c r="X88" s="42"/>
      <c r="Y88" s="42"/>
      <c r="Z88" s="42"/>
      <c r="AA88" s="42"/>
      <c r="AB88" s="42"/>
      <c r="AC88" s="42"/>
      <c r="AD88" s="42"/>
      <c r="AE88" s="42"/>
      <c r="AF88" s="42"/>
      <c r="AG88" s="42"/>
    </row>
    <row r="89" spans="1:33" ht="15">
      <c r="A89" s="47">
        <f t="shared" si="2"/>
        <v>1983</v>
      </c>
      <c r="B89" s="133">
        <f>AVERAGE(DetailsTS9.2!B89,DetailsTS9.2!E89,TS8.1!B89)</f>
        <v>0.30946666666666667</v>
      </c>
      <c r="C89" s="133">
        <f>AVERAGE(DetailsTS9.2!B89,DetailsTS9.2!E89,DetailsTS9.2!H89,TS8.1!B89)</f>
        <v>0.28815000000000002</v>
      </c>
      <c r="D89" s="59"/>
      <c r="E89" s="59"/>
      <c r="F89" s="59"/>
      <c r="G89" s="60"/>
      <c r="H89" s="60"/>
      <c r="I89" s="60"/>
      <c r="J89" s="60"/>
      <c r="K89" s="42"/>
      <c r="L89" s="42"/>
      <c r="M89" s="42"/>
      <c r="N89" s="42"/>
      <c r="O89" s="42"/>
      <c r="P89" s="42"/>
      <c r="Q89" s="42"/>
      <c r="R89" s="42"/>
      <c r="S89" s="42"/>
      <c r="T89" s="42"/>
      <c r="U89" s="42"/>
      <c r="V89" s="42"/>
      <c r="W89" s="42"/>
      <c r="X89" s="42"/>
      <c r="Y89" s="42"/>
      <c r="Z89" s="42"/>
      <c r="AA89" s="42"/>
      <c r="AB89" s="42"/>
      <c r="AC89" s="42"/>
      <c r="AD89" s="42"/>
      <c r="AE89" s="42"/>
      <c r="AF89" s="42"/>
      <c r="AG89" s="42"/>
    </row>
    <row r="90" spans="1:33" ht="15">
      <c r="A90" s="47">
        <f t="shared" si="2"/>
        <v>1984</v>
      </c>
      <c r="B90" s="133">
        <f>AVERAGE(DetailsTS9.2!B90,DetailsTS9.2!E90,TS8.1!B90)</f>
        <v>0.31520000000000004</v>
      </c>
      <c r="C90" s="133">
        <f>AVERAGE(DetailsTS9.2!B90,DetailsTS9.2!E90,DetailsTS9.2!H90,TS8.1!B90)</f>
        <v>0.28446666666666665</v>
      </c>
      <c r="D90" s="59"/>
      <c r="E90" s="59"/>
      <c r="F90" s="59"/>
      <c r="G90" s="60"/>
      <c r="H90" s="60"/>
      <c r="I90" s="60"/>
      <c r="J90" s="60"/>
      <c r="K90" s="42"/>
      <c r="L90" s="42"/>
      <c r="M90" s="42"/>
      <c r="N90" s="42"/>
      <c r="O90" s="42"/>
      <c r="P90" s="42"/>
      <c r="Q90" s="42"/>
      <c r="R90" s="42"/>
      <c r="S90" s="42"/>
      <c r="T90" s="42"/>
      <c r="U90" s="42"/>
      <c r="V90" s="42"/>
      <c r="W90" s="42"/>
      <c r="X90" s="42"/>
      <c r="Y90" s="42"/>
      <c r="Z90" s="42"/>
      <c r="AA90" s="42"/>
      <c r="AB90" s="42"/>
      <c r="AC90" s="42"/>
      <c r="AD90" s="42"/>
      <c r="AE90" s="42"/>
      <c r="AF90" s="42"/>
      <c r="AG90" s="42"/>
    </row>
    <row r="91" spans="1:33" ht="15">
      <c r="A91" s="47">
        <f t="shared" si="2"/>
        <v>1985</v>
      </c>
      <c r="B91" s="133">
        <f>AVERAGE(DetailsTS9.2!B91,DetailsTS9.2!E91,TS8.1!B91)</f>
        <v>0.31850000000000001</v>
      </c>
      <c r="C91" s="133">
        <f>AVERAGE(DetailsTS9.2!B91,DetailsTS9.2!E91,DetailsTS9.2!H91,TS8.1!B91)</f>
        <v>0.28676666666666667</v>
      </c>
      <c r="D91" s="59"/>
      <c r="E91" s="59"/>
      <c r="F91" s="59"/>
      <c r="G91" s="60"/>
      <c r="H91" s="60"/>
      <c r="I91" s="60"/>
      <c r="J91" s="60"/>
      <c r="K91" s="42"/>
      <c r="L91" s="42"/>
      <c r="M91" s="42"/>
      <c r="N91" s="42"/>
      <c r="O91" s="42"/>
      <c r="P91" s="42"/>
      <c r="Q91" s="42"/>
      <c r="R91" s="42"/>
      <c r="S91" s="42"/>
      <c r="T91" s="42"/>
      <c r="U91" s="42"/>
      <c r="V91" s="42"/>
      <c r="W91" s="42"/>
      <c r="X91" s="42"/>
      <c r="Y91" s="42"/>
      <c r="Z91" s="42"/>
      <c r="AA91" s="42"/>
      <c r="AB91" s="42"/>
      <c r="AC91" s="42"/>
      <c r="AD91" s="42"/>
      <c r="AE91" s="42"/>
      <c r="AF91" s="42"/>
      <c r="AG91" s="42"/>
    </row>
    <row r="92" spans="1:33" ht="15">
      <c r="A92" s="47">
        <f t="shared" si="2"/>
        <v>1986</v>
      </c>
      <c r="B92" s="133">
        <f>AVERAGE(DetailsTS9.2!B92,DetailsTS9.2!E92,TS8.1!B92)</f>
        <v>0.31900000000000001</v>
      </c>
      <c r="C92" s="133">
        <f>AVERAGE(DetailsTS9.2!B92,DetailsTS9.2!E92,DetailsTS9.2!H92,TS8.1!B92)</f>
        <v>0.29512500000000003</v>
      </c>
      <c r="D92" s="59"/>
      <c r="E92" s="59"/>
      <c r="F92" s="59"/>
      <c r="G92" s="60"/>
      <c r="H92" s="60"/>
      <c r="I92" s="60"/>
      <c r="J92" s="60"/>
      <c r="K92" s="42"/>
      <c r="L92" s="42"/>
      <c r="M92" s="42"/>
      <c r="N92" s="42"/>
      <c r="O92" s="42"/>
      <c r="P92" s="42"/>
      <c r="Q92" s="42"/>
      <c r="R92" s="42"/>
      <c r="S92" s="42"/>
      <c r="T92" s="42"/>
      <c r="U92" s="42"/>
      <c r="V92" s="42"/>
      <c r="W92" s="42"/>
      <c r="X92" s="42"/>
      <c r="Y92" s="42"/>
      <c r="Z92" s="42"/>
      <c r="AA92" s="42"/>
      <c r="AB92" s="42"/>
      <c r="AC92" s="42"/>
      <c r="AD92" s="42"/>
      <c r="AE92" s="42"/>
      <c r="AF92" s="42"/>
      <c r="AG92" s="42"/>
    </row>
    <row r="93" spans="1:33" ht="15">
      <c r="A93" s="47">
        <f t="shared" si="2"/>
        <v>1987</v>
      </c>
      <c r="B93" s="133">
        <f>AVERAGE(DetailsTS9.2!B93,DetailsTS9.2!E93,TS8.1!B93)</f>
        <v>0.32500000000000007</v>
      </c>
      <c r="C93" s="133">
        <f>AVERAGE(DetailsTS9.2!B93,DetailsTS9.2!E93,DetailsTS9.2!H93,TS8.1!B93)</f>
        <v>0.2918</v>
      </c>
      <c r="D93" s="59"/>
      <c r="E93" s="59"/>
      <c r="F93" s="59"/>
      <c r="G93" s="60"/>
      <c r="H93" s="60"/>
      <c r="I93" s="60"/>
      <c r="J93" s="60"/>
      <c r="K93" s="42"/>
      <c r="L93" s="42"/>
      <c r="M93" s="42"/>
      <c r="N93" s="42"/>
      <c r="O93" s="42"/>
      <c r="P93" s="42"/>
      <c r="Q93" s="42"/>
      <c r="R93" s="42"/>
      <c r="S93" s="42"/>
      <c r="T93" s="42"/>
      <c r="U93" s="42"/>
      <c r="V93" s="42"/>
      <c r="W93" s="42"/>
      <c r="X93" s="42"/>
      <c r="Y93" s="42"/>
      <c r="Z93" s="42"/>
      <c r="AA93" s="42"/>
      <c r="AB93" s="42"/>
      <c r="AC93" s="42"/>
      <c r="AD93" s="42"/>
      <c r="AE93" s="42"/>
      <c r="AF93" s="42"/>
      <c r="AG93" s="42"/>
    </row>
    <row r="94" spans="1:33" ht="15">
      <c r="A94" s="47">
        <f t="shared" si="2"/>
        <v>1988</v>
      </c>
      <c r="B94" s="133">
        <f>AVERAGE(DetailsTS9.2!B94,DetailsTS9.2!E94,TS8.1!B94)</f>
        <v>0.33150000000000002</v>
      </c>
      <c r="C94" s="133">
        <f>AVERAGE(DetailsTS9.2!B94,DetailsTS9.2!E94,DetailsTS9.2!H94,TS8.1!B94)</f>
        <v>0.29610000000000003</v>
      </c>
      <c r="D94" s="59"/>
      <c r="E94" s="59"/>
      <c r="F94" s="59"/>
      <c r="G94" s="60"/>
      <c r="H94" s="60"/>
      <c r="I94" s="60"/>
      <c r="J94" s="60"/>
      <c r="K94" s="42"/>
      <c r="L94" s="42"/>
      <c r="M94" s="42"/>
      <c r="N94" s="42"/>
      <c r="O94" s="42"/>
      <c r="P94" s="42"/>
      <c r="Q94" s="42"/>
      <c r="R94" s="42"/>
      <c r="S94" s="42"/>
      <c r="T94" s="42"/>
      <c r="U94" s="42"/>
      <c r="V94" s="42"/>
      <c r="W94" s="42"/>
      <c r="X94" s="42"/>
      <c r="Y94" s="42"/>
      <c r="Z94" s="42"/>
      <c r="AA94" s="42"/>
      <c r="AB94" s="42"/>
      <c r="AC94" s="42"/>
      <c r="AD94" s="42"/>
      <c r="AE94" s="42"/>
      <c r="AF94" s="42"/>
      <c r="AG94" s="42"/>
    </row>
    <row r="95" spans="1:33" ht="15">
      <c r="A95" s="47">
        <f t="shared" si="2"/>
        <v>1989</v>
      </c>
      <c r="B95" s="133">
        <f>AVERAGE(DetailsTS9.2!B95,DetailsTS9.2!E95,TS8.1!B95)</f>
        <v>0.33096666666666669</v>
      </c>
      <c r="C95" s="133">
        <f>AVERAGE(DetailsTS9.2!B95,DetailsTS9.2!E95,DetailsTS9.2!H95,TS8.1!B95)</f>
        <v>0.30459999999999998</v>
      </c>
      <c r="D95" s="59"/>
      <c r="E95" s="59"/>
      <c r="F95" s="59"/>
      <c r="G95" s="60"/>
      <c r="H95" s="60"/>
      <c r="I95" s="60"/>
      <c r="J95" s="60"/>
      <c r="K95" s="42"/>
      <c r="L95" s="42"/>
      <c r="M95" s="42"/>
      <c r="N95" s="42"/>
      <c r="O95" s="42"/>
      <c r="P95" s="42"/>
      <c r="Q95" s="42"/>
      <c r="R95" s="42"/>
      <c r="S95" s="42"/>
      <c r="T95" s="42"/>
      <c r="U95" s="42"/>
      <c r="V95" s="42"/>
      <c r="W95" s="42"/>
      <c r="X95" s="42"/>
      <c r="Y95" s="42"/>
      <c r="Z95" s="42"/>
      <c r="AA95" s="42"/>
      <c r="AB95" s="42"/>
      <c r="AC95" s="42"/>
      <c r="AD95" s="42"/>
      <c r="AE95" s="42"/>
      <c r="AF95" s="42"/>
      <c r="AG95" s="42"/>
    </row>
    <row r="96" spans="1:33" ht="15">
      <c r="A96" s="47">
        <f t="shared" si="2"/>
        <v>1990</v>
      </c>
      <c r="B96" s="133">
        <f>AVERAGE(DetailsTS9.2!B96,DetailsTS9.2!E96,TS8.1!B96)</f>
        <v>0.34770000000000001</v>
      </c>
      <c r="C96" s="133">
        <f>AVERAGE(DetailsTS9.2!B96,DetailsTS9.2!E96,DetailsTS9.2!H96,TS8.1!B96)</f>
        <v>0.30763333333333337</v>
      </c>
      <c r="D96" s="48">
        <f>AVERAGE(TS8.2!B96:B105)</f>
        <v>0.4239</v>
      </c>
      <c r="E96" s="48">
        <f>AVERAGE(DetailsTS9.2!B96:B105)</f>
        <v>0.38404999999999995</v>
      </c>
      <c r="F96" s="48">
        <f>AVERAGE(DetailsTS9.2!E96:E105)</f>
        <v>0.33759999999999996</v>
      </c>
      <c r="G96" s="49">
        <f>AVERAGE(TS8.1!B96:B105)</f>
        <v>0.32411000000000001</v>
      </c>
      <c r="H96" s="48">
        <f>AVERAGE(DetailsTS9.2!H96:H105)</f>
        <v>0.24961000000000003</v>
      </c>
      <c r="I96" s="49">
        <f>AVERAGE(E96:H96)</f>
        <v>0.32384250000000003</v>
      </c>
      <c r="J96" s="49">
        <f>AVERAGE(E96:G96)</f>
        <v>0.34858666666666666</v>
      </c>
      <c r="K96" s="42"/>
      <c r="L96" s="42"/>
      <c r="M96" s="42"/>
      <c r="N96" s="42"/>
      <c r="O96" s="42"/>
      <c r="P96" s="42"/>
      <c r="Q96" s="42"/>
      <c r="R96" s="42"/>
      <c r="S96" s="42"/>
      <c r="T96" s="42"/>
      <c r="U96" s="42"/>
      <c r="V96" s="42"/>
      <c r="W96" s="42"/>
      <c r="X96" s="42"/>
      <c r="Y96" s="42"/>
      <c r="Z96" s="42"/>
      <c r="AA96" s="42"/>
      <c r="AB96" s="42"/>
      <c r="AC96" s="42"/>
      <c r="AD96" s="42"/>
      <c r="AE96" s="42"/>
      <c r="AF96" s="42"/>
      <c r="AG96" s="42"/>
    </row>
    <row r="97" spans="1:33" ht="15">
      <c r="A97" s="47">
        <f t="shared" si="2"/>
        <v>1991</v>
      </c>
      <c r="B97" s="133">
        <f>AVERAGE(DetailsTS9.2!B97,DetailsTS9.2!E97,TS8.1!B97)</f>
        <v>0.35044999999999998</v>
      </c>
      <c r="C97" s="133">
        <f>AVERAGE(DetailsTS9.2!B97,DetailsTS9.2!E97,DetailsTS9.2!H97,TS8.1!B97)</f>
        <v>0.31473333333333331</v>
      </c>
      <c r="D97" s="59"/>
      <c r="E97" s="59"/>
      <c r="F97" s="59"/>
      <c r="G97" s="60"/>
      <c r="H97" s="60"/>
      <c r="I97" s="60"/>
      <c r="J97" s="60"/>
      <c r="K97" s="42"/>
      <c r="L97" s="42"/>
      <c r="M97" s="42"/>
      <c r="N97" s="42"/>
      <c r="O97" s="42"/>
      <c r="P97" s="42"/>
      <c r="Q97" s="42"/>
      <c r="R97" s="42"/>
      <c r="S97" s="42"/>
      <c r="T97" s="42"/>
      <c r="U97" s="42"/>
      <c r="V97" s="42"/>
      <c r="W97" s="42"/>
      <c r="X97" s="42"/>
      <c r="Y97" s="42"/>
      <c r="Z97" s="42"/>
      <c r="AA97" s="42"/>
      <c r="AB97" s="42"/>
      <c r="AC97" s="42"/>
      <c r="AD97" s="42"/>
      <c r="AE97" s="42"/>
      <c r="AF97" s="42"/>
      <c r="AG97" s="42"/>
    </row>
    <row r="98" spans="1:33" ht="15">
      <c r="A98" s="47">
        <f t="shared" si="2"/>
        <v>1992</v>
      </c>
      <c r="B98" s="133">
        <f>AVERAGE(DetailsTS9.2!B98,DetailsTS9.2!E98,TS8.1!B98)</f>
        <v>0.34423333333333334</v>
      </c>
      <c r="C98" s="133">
        <f>AVERAGE(DetailsTS9.2!B98,DetailsTS9.2!E98,DetailsTS9.2!H98,TS8.1!B98)</f>
        <v>0.31899999999999995</v>
      </c>
      <c r="D98" s="59"/>
      <c r="E98" s="59"/>
      <c r="F98" s="59"/>
      <c r="G98" s="60"/>
      <c r="H98" s="60"/>
      <c r="I98" s="60"/>
      <c r="J98" s="60"/>
      <c r="K98" s="42"/>
      <c r="L98" s="42"/>
      <c r="M98" s="42"/>
      <c r="N98" s="42"/>
      <c r="O98" s="42"/>
      <c r="P98" s="42"/>
      <c r="Q98" s="42"/>
      <c r="R98" s="42"/>
      <c r="S98" s="42"/>
      <c r="T98" s="42"/>
      <c r="U98" s="42"/>
      <c r="V98" s="42"/>
      <c r="W98" s="42"/>
      <c r="X98" s="42"/>
      <c r="Y98" s="42"/>
      <c r="Z98" s="42"/>
      <c r="AA98" s="42"/>
      <c r="AB98" s="42"/>
      <c r="AC98" s="42"/>
      <c r="AD98" s="42"/>
      <c r="AE98" s="42"/>
      <c r="AF98" s="42"/>
      <c r="AG98" s="42"/>
    </row>
    <row r="99" spans="1:33" ht="15">
      <c r="A99" s="47">
        <f t="shared" si="2"/>
        <v>1993</v>
      </c>
      <c r="B99" s="133">
        <f>AVERAGE(DetailsTS9.2!B99,DetailsTS9.2!E99,TS8.1!B99)</f>
        <v>0.3528</v>
      </c>
      <c r="C99" s="133">
        <f>AVERAGE(DetailsTS9.2!B99,DetailsTS9.2!E99,DetailsTS9.2!H99,TS8.1!B99)</f>
        <v>0.31729999999999997</v>
      </c>
      <c r="D99" s="59"/>
      <c r="E99" s="59"/>
      <c r="F99" s="59"/>
      <c r="G99" s="60"/>
      <c r="H99" s="60"/>
      <c r="I99" s="60"/>
      <c r="J99" s="60"/>
      <c r="K99" s="42"/>
      <c r="L99" s="42"/>
      <c r="M99" s="42"/>
      <c r="N99" s="42"/>
      <c r="O99" s="42"/>
      <c r="P99" s="42"/>
      <c r="Q99" s="42"/>
      <c r="R99" s="42"/>
      <c r="S99" s="42"/>
      <c r="T99" s="42"/>
      <c r="U99" s="42"/>
      <c r="V99" s="42"/>
      <c r="W99" s="42"/>
      <c r="X99" s="42"/>
      <c r="Y99" s="42"/>
      <c r="Z99" s="42"/>
      <c r="AA99" s="42"/>
      <c r="AB99" s="42"/>
      <c r="AC99" s="42"/>
      <c r="AD99" s="42"/>
      <c r="AE99" s="42"/>
      <c r="AF99" s="42"/>
      <c r="AG99" s="42"/>
    </row>
    <row r="100" spans="1:33" ht="15">
      <c r="A100" s="47">
        <f t="shared" si="2"/>
        <v>1994</v>
      </c>
      <c r="B100" s="133">
        <f>AVERAGE(DetailsTS9.2!B100,DetailsTS9.2!E100,TS8.1!B100)</f>
        <v>0.35349999999999998</v>
      </c>
      <c r="C100" s="133">
        <f>AVERAGE(DetailsTS9.2!B100,DetailsTS9.2!E100,DetailsTS9.2!H100,TS8.1!B100)</f>
        <v>0.31976666666666664</v>
      </c>
      <c r="D100" s="59"/>
      <c r="E100" s="59"/>
      <c r="F100" s="59"/>
      <c r="G100" s="60"/>
      <c r="H100" s="60"/>
      <c r="I100" s="60"/>
      <c r="J100" s="60"/>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row>
    <row r="101" spans="1:33" ht="15">
      <c r="A101" s="47">
        <f t="shared" si="2"/>
        <v>1995</v>
      </c>
      <c r="B101" s="133">
        <f>AVERAGE(DetailsTS9.2!B101,DetailsTS9.2!E101,TS8.1!B101)</f>
        <v>0.34696666666666659</v>
      </c>
      <c r="C101" s="133">
        <f>AVERAGE(DetailsTS9.2!B101,DetailsTS9.2!E101,DetailsTS9.2!H101,TS8.1!B101)</f>
        <v>0.32254999999999995</v>
      </c>
      <c r="D101" s="59"/>
      <c r="E101" s="59"/>
      <c r="F101" s="59"/>
      <c r="G101" s="60"/>
      <c r="H101" s="60"/>
      <c r="I101" s="60"/>
      <c r="J101" s="60"/>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row>
    <row r="102" spans="1:33" ht="15">
      <c r="A102" s="47">
        <f t="shared" si="2"/>
        <v>1996</v>
      </c>
      <c r="B102" s="133">
        <f>AVERAGE(DetailsTS9.2!B102,DetailsTS9.2!E102,TS8.1!B102)</f>
        <v>0.35670000000000002</v>
      </c>
      <c r="C102" s="133">
        <f>AVERAGE(DetailsTS9.2!B102,DetailsTS9.2!E102,DetailsTS9.2!H102,TS8.1!B102)</f>
        <v>0.32300000000000001</v>
      </c>
      <c r="D102" s="59"/>
      <c r="E102" s="59"/>
      <c r="F102" s="59"/>
      <c r="G102" s="60"/>
      <c r="H102" s="60"/>
      <c r="I102" s="60"/>
      <c r="J102" s="60"/>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row>
    <row r="103" spans="1:33" ht="15">
      <c r="A103" s="47">
        <f t="shared" ref="A103:A115" si="3">A102+1</f>
        <v>1997</v>
      </c>
      <c r="B103" s="133">
        <f>AVERAGE(DetailsTS9.2!B103,DetailsTS9.2!E103,TS8.1!B103)</f>
        <v>0.35555000000000003</v>
      </c>
      <c r="C103" s="133">
        <f>AVERAGE(DetailsTS9.2!B103,DetailsTS9.2!E103,DetailsTS9.2!H103,TS8.1!B103)</f>
        <v>0.3231</v>
      </c>
      <c r="D103" s="59"/>
      <c r="E103" s="59"/>
      <c r="F103" s="59"/>
      <c r="G103" s="60"/>
      <c r="H103" s="60"/>
      <c r="I103" s="60"/>
      <c r="J103" s="60"/>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row>
    <row r="104" spans="1:33" ht="15">
      <c r="A104" s="47">
        <f t="shared" si="3"/>
        <v>1998</v>
      </c>
      <c r="B104" s="133">
        <f>AVERAGE(DetailsTS9.2!B104,DetailsTS9.2!E104,TS8.1!B104)</f>
        <v>0.35590000000000005</v>
      </c>
      <c r="C104" s="133">
        <f>AVERAGE(DetailsTS9.2!B104,DetailsTS9.2!E104,DetailsTS9.2!H104,TS8.1!B104)</f>
        <v>0.33170000000000005</v>
      </c>
      <c r="D104" s="59"/>
      <c r="E104" s="59"/>
      <c r="F104" s="59"/>
      <c r="G104" s="60"/>
      <c r="H104" s="60"/>
      <c r="I104" s="60"/>
      <c r="J104" s="60"/>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row>
    <row r="105" spans="1:33" ht="15">
      <c r="A105" s="47">
        <f t="shared" si="3"/>
        <v>1999</v>
      </c>
      <c r="B105" s="133">
        <f>AVERAGE(DetailsTS9.2!B105,DetailsTS9.2!E105,TS8.1!B105)</f>
        <v>0.35985</v>
      </c>
      <c r="C105" s="133">
        <f>AVERAGE(DetailsTS9.2!B105,DetailsTS9.2!E105,DetailsTS9.2!H105,TS8.1!B105)</f>
        <v>0.32696666666666668</v>
      </c>
      <c r="D105" s="59"/>
      <c r="E105" s="59"/>
      <c r="F105" s="59"/>
      <c r="G105" s="60"/>
      <c r="H105" s="60"/>
      <c r="I105" s="60"/>
      <c r="J105" s="60"/>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row>
    <row r="106" spans="1:33" ht="15">
      <c r="A106" s="47">
        <f t="shared" si="3"/>
        <v>2000</v>
      </c>
      <c r="B106" s="133">
        <f>AVERAGE(DetailsTS9.2!B106,DetailsTS9.2!E106,TS8.1!B106)</f>
        <v>0.35739999999999994</v>
      </c>
      <c r="C106" s="133">
        <f>AVERAGE(DetailsTS9.2!B106,DetailsTS9.2!E106,DetailsTS9.2!H106,TS8.1!B106)</f>
        <v>0.32733333333333331</v>
      </c>
      <c r="D106" s="48">
        <f>AVERAGE(TS8.2!B106:B115)</f>
        <v>0.46929999999999994</v>
      </c>
      <c r="E106" s="48">
        <f>AVERAGE(DetailsTS9.2!B106:B115)</f>
        <v>0.40206666666666663</v>
      </c>
      <c r="F106" s="48">
        <f>AVERAGE(DetailsTS9.2!E106:E115)</f>
        <v>0.35683888888888887</v>
      </c>
      <c r="G106" s="49">
        <f>AVERAGE(TS8.1!B106:B115)</f>
        <v>0.33029999999999998</v>
      </c>
      <c r="H106" s="48">
        <f>AVERAGE(DetailsTS9.2!H106:H115)</f>
        <v>0.27039000000000002</v>
      </c>
      <c r="I106" s="49">
        <f>AVERAGE(E106:H106)</f>
        <v>0.33989888888888886</v>
      </c>
      <c r="J106" s="49">
        <f>AVERAGE(E106:G106)</f>
        <v>0.36306851851851851</v>
      </c>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row>
    <row r="107" spans="1:33" ht="15">
      <c r="A107" s="47">
        <f t="shared" si="3"/>
        <v>2001</v>
      </c>
      <c r="B107" s="133">
        <f>AVERAGE(DetailsTS9.2!B107,DetailsTS9.2!E107,TS8.1!B107)</f>
        <v>0.35943333333333333</v>
      </c>
      <c r="C107" s="133">
        <f>AVERAGE(DetailsTS9.2!B107,DetailsTS9.2!E107,DetailsTS9.2!H107,TS8.1!B107)</f>
        <v>0.33647499999999997</v>
      </c>
      <c r="D107" s="59"/>
      <c r="E107" s="59"/>
      <c r="F107" s="59"/>
      <c r="G107" s="60"/>
      <c r="H107" s="60"/>
      <c r="I107" s="60"/>
      <c r="J107" s="60"/>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row>
    <row r="108" spans="1:33" ht="15">
      <c r="A108" s="47">
        <f t="shared" si="3"/>
        <v>2002</v>
      </c>
      <c r="B108" s="133">
        <f>AVERAGE(DetailsTS9.2!B108,DetailsTS9.2!E108,TS8.1!B108)</f>
        <v>0.35779999999999995</v>
      </c>
      <c r="C108" s="133">
        <f>AVERAGE(DetailsTS9.2!B108,DetailsTS9.2!E108,DetailsTS9.2!H108,TS8.1!B108)</f>
        <v>0.33442499999999997</v>
      </c>
      <c r="D108" s="59"/>
      <c r="E108" s="59"/>
      <c r="F108" s="59"/>
      <c r="G108" s="60"/>
      <c r="H108" s="60"/>
      <c r="I108" s="60"/>
      <c r="J108" s="60"/>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row>
    <row r="109" spans="1:33" ht="15">
      <c r="A109" s="47">
        <f t="shared" si="3"/>
        <v>2003</v>
      </c>
      <c r="B109" s="133">
        <f>AVERAGE(DetailsTS9.2!B109,DetailsTS9.2!E109,TS8.1!B109)</f>
        <v>0.35383333333333328</v>
      </c>
      <c r="C109" s="133">
        <f>AVERAGE(DetailsTS9.2!B109,DetailsTS9.2!E109,DetailsTS9.2!H109,TS8.1!B109)</f>
        <v>0.330675</v>
      </c>
      <c r="D109" s="59"/>
      <c r="E109" s="59"/>
      <c r="F109" s="59"/>
      <c r="G109" s="60"/>
      <c r="H109" s="60"/>
      <c r="I109" s="60"/>
      <c r="J109" s="60"/>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row>
    <row r="110" spans="1:33" ht="15">
      <c r="A110" s="47">
        <f t="shared" si="3"/>
        <v>2004</v>
      </c>
      <c r="B110" s="133">
        <f>AVERAGE(DetailsTS9.2!B110,DetailsTS9.2!E110,TS8.1!B110)</f>
        <v>0.35769999999999996</v>
      </c>
      <c r="C110" s="133">
        <f>AVERAGE(DetailsTS9.2!B110,DetailsTS9.2!E110,DetailsTS9.2!H110,TS8.1!B110)</f>
        <v>0.33412500000000001</v>
      </c>
      <c r="D110" s="59"/>
      <c r="E110" s="59"/>
      <c r="F110" s="59"/>
      <c r="G110" s="60"/>
      <c r="H110" s="60"/>
      <c r="I110" s="60"/>
      <c r="J110" s="60"/>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row>
    <row r="111" spans="1:33" ht="15">
      <c r="A111" s="47">
        <f t="shared" si="3"/>
        <v>2005</v>
      </c>
      <c r="B111" s="133">
        <f>AVERAGE(DetailsTS9.2!B111,DetailsTS9.2!E111,TS8.1!B111)</f>
        <v>0.36880000000000002</v>
      </c>
      <c r="C111" s="133">
        <f>AVERAGE(DetailsTS9.2!B111,DetailsTS9.2!E111,DetailsTS9.2!H111,TS8.1!B111)</f>
        <v>0.34399999999999997</v>
      </c>
      <c r="D111" s="59"/>
      <c r="E111" s="59"/>
      <c r="F111" s="59"/>
      <c r="G111" s="60"/>
      <c r="H111" s="60"/>
      <c r="I111" s="60"/>
      <c r="J111" s="60"/>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row>
    <row r="112" spans="1:33" ht="15">
      <c r="A112" s="47">
        <f t="shared" si="3"/>
        <v>2006</v>
      </c>
      <c r="B112" s="133">
        <f>AVERAGE(DetailsTS9.2!B112,DetailsTS9.2!E112,TS8.1!B112)</f>
        <v>0.36880000000000002</v>
      </c>
      <c r="C112" s="133">
        <f>AVERAGE(DetailsTS9.2!B112,DetailsTS9.2!E112,DetailsTS9.2!H112,TS8.1!B112)</f>
        <v>0.34484999999999999</v>
      </c>
      <c r="D112" s="59"/>
      <c r="E112" s="59"/>
      <c r="F112" s="59"/>
      <c r="G112" s="60"/>
      <c r="H112" s="60"/>
      <c r="I112" s="60"/>
      <c r="J112" s="60"/>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row>
    <row r="113" spans="1:33" ht="15">
      <c r="A113" s="47">
        <f t="shared" si="3"/>
        <v>2007</v>
      </c>
      <c r="B113" s="133">
        <f>AVERAGE(DetailsTS9.2!B113,DetailsTS9.2!E113,TS8.1!B113)</f>
        <v>0.37346666666666661</v>
      </c>
      <c r="C113" s="133">
        <f>AVERAGE(DetailsTS9.2!B113,DetailsTS9.2!E113,DetailsTS9.2!H113,TS8.1!B113)</f>
        <v>0.34949999999999998</v>
      </c>
      <c r="D113" s="59"/>
      <c r="E113" s="59"/>
      <c r="F113" s="59"/>
      <c r="G113" s="60"/>
      <c r="H113" s="60"/>
      <c r="I113" s="60"/>
      <c r="J113" s="60"/>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row>
    <row r="114" spans="1:33" ht="15">
      <c r="A114" s="47">
        <f t="shared" si="3"/>
        <v>2008</v>
      </c>
      <c r="B114" s="133">
        <f>AVERAGE(DetailsTS9.2!B114,DetailsTS9.2!E114,TS8.1!B114)</f>
        <v>0.36930000000000002</v>
      </c>
      <c r="C114" s="133">
        <f>AVERAGE(DetailsTS9.2!B114,DetailsTS9.2!E114,DetailsTS9.2!H114,TS8.1!B114)</f>
        <v>0.34715000000000001</v>
      </c>
      <c r="D114" s="59"/>
      <c r="E114" s="59"/>
      <c r="F114" s="59"/>
      <c r="G114" s="60"/>
      <c r="H114" s="60"/>
      <c r="I114" s="60"/>
      <c r="J114" s="60"/>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row>
    <row r="115" spans="1:33" ht="15">
      <c r="A115" s="47">
        <f t="shared" si="3"/>
        <v>2009</v>
      </c>
      <c r="B115" s="133">
        <f>AVERAGE(DetailsTS9.2!B115,DetailsTS9.2!E115,TS8.1!B115)</f>
        <v>0.36433888888888893</v>
      </c>
      <c r="C115" s="133">
        <f>AVERAGE(DetailsTS9.2!B115,DetailsTS9.2!E115,DetailsTS9.2!H115,TS8.1!B115)</f>
        <v>0.34307916666666666</v>
      </c>
      <c r="D115" s="59"/>
      <c r="E115" s="59"/>
      <c r="F115" s="59"/>
      <c r="G115" s="60"/>
      <c r="H115" s="60"/>
      <c r="I115" s="60"/>
      <c r="J115" s="60"/>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row>
    <row r="116" spans="1:33" ht="16" thickBot="1">
      <c r="A116" s="52">
        <v>2010</v>
      </c>
      <c r="B116" s="135">
        <f>AVERAGE(DetailsTS9.2!B116,DetailsTS9.2!E116,TS8.1!B116)</f>
        <v>0.36887129629629628</v>
      </c>
      <c r="C116" s="135">
        <f>AVERAGE(DetailsTS9.2!B116,DetailsTS9.2!E116,DetailsTS9.2!H116,TS8.1!B116)</f>
        <v>0.34732847222222218</v>
      </c>
      <c r="D116" s="53">
        <f>TS8.2!B116</f>
        <v>0.47899999999999998</v>
      </c>
      <c r="E116" s="53">
        <f>DetailsTS9.2!B116</f>
        <v>0.41572222222222227</v>
      </c>
      <c r="F116" s="53">
        <f>DetailsTS9.2!E116</f>
        <v>0.36132500000000001</v>
      </c>
      <c r="G116" s="54">
        <f>TS8.1!B116</f>
        <v>0.32956666666666662</v>
      </c>
      <c r="H116" s="53">
        <f>AVERAGE(DetailsTS9.2!H116:H125)</f>
        <v>0.28270000000000001</v>
      </c>
      <c r="I116" s="54">
        <f>AVERAGE(E116:H116)</f>
        <v>0.34732847222222218</v>
      </c>
      <c r="J116" s="54">
        <f>AVERAGE(E116:G116)</f>
        <v>0.36887129629629628</v>
      </c>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row>
    <row r="117" spans="1:33" ht="16" thickTop="1">
      <c r="A117" s="42"/>
      <c r="B117" s="56"/>
      <c r="C117" s="56"/>
      <c r="D117" s="42"/>
      <c r="E117" s="42"/>
      <c r="F117" s="42"/>
      <c r="G117" s="42"/>
      <c r="H117" s="60"/>
      <c r="I117" s="60"/>
      <c r="J117" s="60"/>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row>
    <row r="118" spans="1:33" ht="15">
      <c r="A118" s="41" t="s">
        <v>26</v>
      </c>
      <c r="B118" s="42"/>
      <c r="C118" s="42"/>
      <c r="D118" s="42"/>
      <c r="E118" s="42"/>
      <c r="F118" s="42"/>
      <c r="G118" s="42"/>
      <c r="H118" s="60"/>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row>
    <row r="119" spans="1:33" ht="15">
      <c r="A119" s="42"/>
      <c r="B119" s="42"/>
      <c r="C119" s="42"/>
      <c r="D119" s="42"/>
      <c r="E119" s="42"/>
      <c r="F119" s="42"/>
      <c r="G119" s="42"/>
      <c r="H119" s="60"/>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row>
    <row r="120" spans="1:33" ht="15">
      <c r="A120" s="42"/>
      <c r="B120" s="42"/>
      <c r="C120" s="42"/>
      <c r="D120" s="42"/>
      <c r="E120" s="42"/>
      <c r="F120" s="42"/>
      <c r="G120" s="42"/>
      <c r="H120" s="60"/>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row>
    <row r="121" spans="1:33" ht="15">
      <c r="A121" s="42"/>
      <c r="B121" s="42"/>
      <c r="C121" s="42"/>
      <c r="D121" s="42"/>
      <c r="E121" s="42"/>
      <c r="F121" s="42"/>
      <c r="G121" s="42"/>
      <c r="H121" s="60"/>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row>
    <row r="122" spans="1:33" ht="15">
      <c r="A122" s="42"/>
      <c r="B122" s="42"/>
      <c r="C122" s="42"/>
      <c r="D122" s="42"/>
      <c r="E122" s="42"/>
      <c r="F122" s="42"/>
      <c r="G122" s="42"/>
      <c r="H122" s="60"/>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row>
    <row r="123" spans="1:33" ht="15">
      <c r="A123" s="42"/>
      <c r="B123" s="42"/>
      <c r="C123" s="42"/>
      <c r="D123" s="42"/>
      <c r="E123" s="42"/>
      <c r="F123" s="42"/>
      <c r="G123" s="42"/>
      <c r="H123" s="60"/>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row>
    <row r="124" spans="1:33" ht="15">
      <c r="A124" s="42"/>
      <c r="B124" s="42"/>
      <c r="C124" s="42"/>
      <c r="D124" s="42"/>
      <c r="E124" s="42"/>
      <c r="F124" s="42"/>
      <c r="G124" s="42"/>
      <c r="H124" s="60"/>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row>
    <row r="125" spans="1:33" ht="15">
      <c r="A125" s="42"/>
      <c r="B125" s="42"/>
      <c r="C125" s="42"/>
      <c r="D125" s="42"/>
      <c r="E125" s="42"/>
      <c r="F125" s="42"/>
      <c r="G125" s="42"/>
      <c r="H125" s="60"/>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row>
    <row r="126" spans="1:33" ht="15">
      <c r="A126" s="42"/>
      <c r="B126" s="42"/>
      <c r="C126" s="42"/>
      <c r="D126" s="42"/>
      <c r="E126" s="42"/>
      <c r="F126" s="42"/>
      <c r="G126" s="42"/>
      <c r="H126" s="48"/>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row>
    <row r="127" spans="1:33" ht="15">
      <c r="A127" s="42"/>
      <c r="B127" s="42"/>
      <c r="C127" s="42"/>
      <c r="D127" s="42"/>
      <c r="E127" s="42"/>
      <c r="F127" s="42"/>
      <c r="G127" s="42"/>
      <c r="H127" s="60"/>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row>
    <row r="128" spans="1:33" ht="15">
      <c r="A128" s="42"/>
      <c r="B128" s="42"/>
      <c r="C128" s="42"/>
      <c r="D128" s="42"/>
      <c r="E128" s="42"/>
      <c r="F128" s="42"/>
      <c r="G128" s="42"/>
      <c r="H128" s="60"/>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row>
    <row r="129" spans="1:33" ht="15">
      <c r="A129" s="42"/>
      <c r="B129" s="42"/>
      <c r="C129" s="42"/>
      <c r="D129" s="42"/>
      <c r="E129" s="42"/>
      <c r="F129" s="42"/>
      <c r="G129" s="42"/>
      <c r="H129" s="60"/>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row>
    <row r="130" spans="1:33" ht="15">
      <c r="A130" s="42"/>
      <c r="B130" s="42"/>
      <c r="C130" s="42"/>
      <c r="D130" s="42"/>
      <c r="E130" s="42"/>
      <c r="F130" s="42"/>
      <c r="G130" s="42"/>
      <c r="H130" s="60"/>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row>
    <row r="131" spans="1:33" ht="15">
      <c r="A131" s="42"/>
      <c r="B131" s="42"/>
      <c r="C131" s="42"/>
      <c r="D131" s="42"/>
      <c r="E131" s="42"/>
      <c r="F131" s="42"/>
      <c r="G131" s="42"/>
      <c r="H131" s="60"/>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row>
    <row r="132" spans="1:33" ht="15">
      <c r="A132" s="42"/>
      <c r="B132" s="42"/>
      <c r="C132" s="42"/>
      <c r="D132" s="42"/>
      <c r="E132" s="42"/>
      <c r="F132" s="42"/>
      <c r="G132" s="42"/>
      <c r="H132" s="60"/>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row>
    <row r="133" spans="1:33" ht="15">
      <c r="A133" s="42"/>
      <c r="B133" s="42"/>
      <c r="C133" s="42"/>
      <c r="D133" s="42"/>
      <c r="E133" s="42"/>
      <c r="F133" s="42"/>
      <c r="G133" s="42"/>
      <c r="H133" s="60"/>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row>
    <row r="134" spans="1:33" ht="15">
      <c r="A134" s="42"/>
      <c r="B134" s="42"/>
      <c r="C134" s="42"/>
      <c r="D134" s="42"/>
      <c r="E134" s="42"/>
      <c r="F134" s="42"/>
      <c r="G134" s="42"/>
      <c r="H134" s="60"/>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row>
    <row r="135" spans="1:33" ht="15">
      <c r="A135" s="42"/>
      <c r="B135" s="42"/>
      <c r="C135" s="42"/>
      <c r="D135" s="42"/>
      <c r="E135" s="42"/>
      <c r="F135" s="42"/>
      <c r="G135" s="42"/>
      <c r="H135" s="60"/>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row>
    <row r="136" spans="1:33" ht="15">
      <c r="A136" s="42"/>
      <c r="B136" s="42"/>
      <c r="C136" s="42"/>
      <c r="D136" s="42"/>
      <c r="E136" s="42"/>
      <c r="F136" s="42"/>
      <c r="G136" s="42"/>
      <c r="H136" s="48"/>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row>
    <row r="137" spans="1:33" ht="15">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row>
    <row r="138" spans="1:33" ht="15">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row>
    <row r="139" spans="1:33" ht="15">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row>
    <row r="140" spans="1:33" ht="15">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row>
    <row r="141" spans="1:33" ht="15">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row>
    <row r="142" spans="1:33" ht="15">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row>
    <row r="143" spans="1:33" ht="15">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row>
    <row r="144" spans="1:33" ht="15">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row>
    <row r="145" spans="1:33" ht="1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row>
    <row r="146" spans="1:33" ht="15">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row>
    <row r="147" spans="1:33" ht="15">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row>
    <row r="148" spans="1:33" ht="15">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row>
    <row r="149" spans="1:33" ht="15">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row>
    <row r="150" spans="1:33" ht="15">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row>
    <row r="151" spans="1:33" ht="15">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row>
    <row r="152" spans="1:33" ht="15">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row>
    <row r="153" spans="1:33" ht="15">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row>
    <row r="154" spans="1:33" ht="15">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row>
    <row r="155" spans="1:33" ht="1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row>
    <row r="156" spans="1:33" ht="15">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row>
    <row r="157" spans="1:33" ht="15">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row>
    <row r="158" spans="1:33" ht="15">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row>
    <row r="159" spans="1:33" ht="15">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row>
    <row r="160" spans="1:33" ht="15">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row>
    <row r="161" spans="1:33" ht="15">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row>
    <row r="162" spans="1:33" ht="15">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row>
    <row r="163" spans="1:33" ht="15">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row>
    <row r="164" spans="1:33" ht="15">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row>
    <row r="165" spans="1:33" ht="1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row>
    <row r="166" spans="1:33" ht="15">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row>
    <row r="167" spans="1:33" ht="15">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row>
    <row r="168" spans="1:33" ht="15">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row>
    <row r="169" spans="1:33" ht="15">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row>
    <row r="170" spans="1:33" ht="15">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row>
    <row r="171" spans="1:33" ht="15">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row>
    <row r="172" spans="1:33" ht="15">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row>
    <row r="173" spans="1:33" ht="15">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row>
    <row r="174" spans="1:33" ht="15">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row>
    <row r="175" spans="1:33" ht="1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row>
    <row r="176" spans="1:33" ht="15">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row>
    <row r="177" spans="1:33" ht="15">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row>
    <row r="178" spans="1:33" ht="15">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row>
    <row r="179" spans="1:33" ht="15">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row>
    <row r="180" spans="1:33" ht="15">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row>
    <row r="181" spans="1:33" ht="15">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row>
    <row r="182" spans="1:33" ht="15">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row>
    <row r="183" spans="1:33" ht="15">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row>
    <row r="184" spans="1:33" ht="15">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row>
    <row r="185" spans="1:33" ht="1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row>
    <row r="186" spans="1:33" ht="15">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row>
    <row r="187" spans="1:33" ht="15">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row>
    <row r="188" spans="1:33" ht="15">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row>
    <row r="189" spans="1:33" ht="15">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row>
    <row r="190" spans="1:33" ht="15">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row>
    <row r="191" spans="1:33" ht="15">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row>
    <row r="192" spans="1:33" ht="15">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row>
    <row r="193" spans="1:33" ht="15">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row>
    <row r="194" spans="1:33" ht="15">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row>
    <row r="195" spans="1:33" ht="1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row>
    <row r="196" spans="1:33" ht="15">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row>
    <row r="197" spans="1:33" ht="15">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row>
    <row r="198" spans="1:33" ht="15">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row>
    <row r="199" spans="1:33" ht="15">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row>
    <row r="200" spans="1:33" ht="15">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row>
    <row r="201" spans="1:33" ht="15">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row>
  </sheetData>
  <mergeCells count="3">
    <mergeCell ref="B4:C4"/>
    <mergeCell ref="A3:J3"/>
    <mergeCell ref="D4:J4"/>
  </mergeCells>
  <phoneticPr fontId="24"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18"/>
  <sheetViews>
    <sheetView workbookViewId="0">
      <pane xSplit="1" ySplit="5" topLeftCell="B116" activePane="bottomRight" state="frozen"/>
      <selection pane="topRight" activeCell="B1" sqref="B1"/>
      <selection pane="bottomLeft" activeCell="A10" sqref="A10"/>
      <selection pane="bottomRight" activeCell="L4" sqref="L4:M4"/>
    </sheetView>
  </sheetViews>
  <sheetFormatPr baseColWidth="10" defaultRowHeight="12" x14ac:dyDescent="0"/>
  <cols>
    <col min="1" max="36" width="12.83203125" customWidth="1"/>
  </cols>
  <sheetData>
    <row r="1" spans="1:36" ht="15">
      <c r="A1" s="41" t="s">
        <v>178</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row>
    <row r="2" spans="1:36" ht="16" thickBot="1">
      <c r="A2" s="42"/>
      <c r="B2" s="43"/>
      <c r="C2" s="43"/>
      <c r="D2" s="43"/>
      <c r="E2" s="43"/>
      <c r="F2" s="43"/>
      <c r="G2" s="43"/>
      <c r="H2" s="43"/>
      <c r="I2" s="43"/>
      <c r="J2" s="43"/>
      <c r="K2" s="43"/>
      <c r="L2" s="43"/>
      <c r="M2" s="43"/>
      <c r="N2" s="42"/>
      <c r="O2" s="42"/>
      <c r="P2" s="42"/>
      <c r="Q2" s="42"/>
      <c r="R2" s="42"/>
      <c r="S2" s="42"/>
      <c r="T2" s="42"/>
      <c r="U2" s="42"/>
      <c r="V2" s="42"/>
      <c r="W2" s="42"/>
      <c r="X2" s="42"/>
      <c r="Y2" s="42"/>
      <c r="Z2" s="42"/>
      <c r="AA2" s="42"/>
      <c r="AB2" s="42"/>
      <c r="AC2" s="42"/>
      <c r="AD2" s="42"/>
      <c r="AE2" s="42"/>
      <c r="AF2" s="42"/>
      <c r="AG2" s="42"/>
      <c r="AH2" s="42"/>
      <c r="AI2" s="42"/>
      <c r="AJ2" s="42"/>
    </row>
    <row r="3" spans="1:36" ht="34.75" customHeight="1" thickTop="1" thickBot="1">
      <c r="A3" s="155" t="s">
        <v>205</v>
      </c>
      <c r="B3" s="158"/>
      <c r="C3" s="158"/>
      <c r="D3" s="158"/>
      <c r="E3" s="158"/>
      <c r="F3" s="158"/>
      <c r="G3" s="158"/>
      <c r="H3" s="158"/>
      <c r="I3" s="158"/>
      <c r="J3" s="158"/>
      <c r="K3" s="158"/>
      <c r="L3" s="158"/>
      <c r="M3" s="158"/>
      <c r="N3" s="42"/>
      <c r="O3" s="42"/>
      <c r="P3" s="42"/>
      <c r="Q3" s="42"/>
      <c r="R3" s="42"/>
      <c r="S3" s="42"/>
      <c r="T3" s="42"/>
      <c r="U3" s="42"/>
      <c r="V3" s="42"/>
      <c r="W3" s="42"/>
      <c r="X3" s="42"/>
      <c r="Y3" s="42"/>
      <c r="Z3" s="42"/>
      <c r="AA3" s="42"/>
      <c r="AB3" s="42"/>
      <c r="AC3" s="42"/>
      <c r="AD3" s="42"/>
      <c r="AE3" s="42"/>
      <c r="AF3" s="42"/>
      <c r="AG3" s="42"/>
      <c r="AH3" s="42"/>
      <c r="AI3" s="42"/>
      <c r="AJ3" s="42"/>
    </row>
    <row r="4" spans="1:36" ht="25" customHeight="1" thickTop="1">
      <c r="A4" s="96"/>
      <c r="B4" s="175" t="s">
        <v>206</v>
      </c>
      <c r="C4" s="172"/>
      <c r="D4" s="175" t="s">
        <v>207</v>
      </c>
      <c r="E4" s="172"/>
      <c r="F4" s="171" t="s">
        <v>208</v>
      </c>
      <c r="G4" s="171"/>
      <c r="H4" s="175" t="s">
        <v>209</v>
      </c>
      <c r="I4" s="172"/>
      <c r="J4" s="171" t="s">
        <v>210</v>
      </c>
      <c r="K4" s="171"/>
      <c r="L4" s="175" t="s">
        <v>211</v>
      </c>
      <c r="M4" s="172"/>
      <c r="N4" s="42"/>
      <c r="O4" s="42"/>
      <c r="P4" s="42"/>
      <c r="Q4" s="42"/>
      <c r="R4" s="42"/>
      <c r="S4" s="42"/>
      <c r="T4" s="42"/>
      <c r="U4" s="42"/>
      <c r="V4" s="42"/>
      <c r="W4" s="42"/>
      <c r="X4" s="42"/>
      <c r="Y4" s="42"/>
      <c r="Z4" s="42"/>
      <c r="AA4" s="42"/>
      <c r="AB4" s="42"/>
      <c r="AC4" s="42"/>
      <c r="AD4" s="42"/>
      <c r="AE4" s="42"/>
      <c r="AF4" s="42"/>
      <c r="AG4" s="42"/>
      <c r="AH4" s="42"/>
      <c r="AI4" s="42"/>
      <c r="AJ4" s="42"/>
    </row>
    <row r="5" spans="1:36" ht="60" customHeight="1">
      <c r="A5" s="44"/>
      <c r="B5" s="58" t="s">
        <v>143</v>
      </c>
      <c r="C5" s="46" t="s">
        <v>144</v>
      </c>
      <c r="D5" s="58" t="s">
        <v>143</v>
      </c>
      <c r="E5" s="46" t="s">
        <v>144</v>
      </c>
      <c r="F5" s="45" t="s">
        <v>143</v>
      </c>
      <c r="G5" s="45" t="s">
        <v>144</v>
      </c>
      <c r="H5" s="58" t="s">
        <v>143</v>
      </c>
      <c r="I5" s="46" t="s">
        <v>144</v>
      </c>
      <c r="J5" s="45" t="s">
        <v>143</v>
      </c>
      <c r="K5" s="45" t="s">
        <v>144</v>
      </c>
      <c r="L5" s="58" t="s">
        <v>143</v>
      </c>
      <c r="M5" s="46" t="s">
        <v>144</v>
      </c>
      <c r="N5" s="42"/>
      <c r="O5" s="42"/>
      <c r="P5" s="42"/>
      <c r="Q5" s="42"/>
      <c r="R5" s="42"/>
      <c r="S5" s="42"/>
      <c r="T5" s="42"/>
      <c r="U5" s="42"/>
      <c r="V5" s="42"/>
      <c r="W5" s="42"/>
      <c r="X5" s="42"/>
      <c r="Y5" s="42"/>
      <c r="Z5" s="42"/>
      <c r="AA5" s="42"/>
      <c r="AB5" s="42"/>
      <c r="AC5" s="42"/>
      <c r="AD5" s="42"/>
      <c r="AE5" s="42"/>
      <c r="AF5" s="42"/>
      <c r="AG5" s="42"/>
      <c r="AH5" s="42"/>
      <c r="AI5" s="42"/>
      <c r="AJ5" s="42"/>
    </row>
    <row r="6" spans="1:36" ht="15">
      <c r="A6" s="47">
        <v>1900</v>
      </c>
      <c r="B6" s="109"/>
      <c r="C6" s="49"/>
      <c r="D6" s="109"/>
      <c r="E6" s="49"/>
      <c r="F6" s="48"/>
      <c r="G6" s="48"/>
      <c r="H6" s="109"/>
      <c r="I6" s="49"/>
      <c r="J6" s="48"/>
      <c r="K6" s="48"/>
      <c r="L6" s="109"/>
      <c r="M6" s="49"/>
      <c r="N6" s="42"/>
      <c r="O6" s="42"/>
      <c r="P6" s="42"/>
      <c r="Q6" s="42"/>
      <c r="R6" s="42"/>
      <c r="S6" s="42"/>
      <c r="T6" s="42"/>
      <c r="U6" s="42"/>
      <c r="V6" s="42"/>
      <c r="W6" s="42"/>
      <c r="X6" s="42"/>
      <c r="Y6" s="42"/>
      <c r="Z6" s="42"/>
      <c r="AA6" s="42"/>
      <c r="AB6" s="42"/>
      <c r="AC6" s="42"/>
      <c r="AD6" s="42"/>
      <c r="AE6" s="42"/>
      <c r="AF6" s="42"/>
      <c r="AG6" s="42"/>
      <c r="AH6" s="42"/>
      <c r="AI6" s="42"/>
      <c r="AJ6" s="42"/>
    </row>
    <row r="7" spans="1:36" ht="15">
      <c r="A7" s="47">
        <f t="shared" ref="A7:A38" si="0">A6+1</f>
        <v>1901</v>
      </c>
      <c r="B7" s="109"/>
      <c r="C7" s="49"/>
      <c r="D7" s="109"/>
      <c r="E7" s="49"/>
      <c r="F7" s="48"/>
      <c r="G7" s="48"/>
      <c r="H7" s="109"/>
      <c r="I7" s="49"/>
      <c r="J7" s="48"/>
      <c r="K7" s="48"/>
      <c r="L7" s="109"/>
      <c r="M7" s="49"/>
      <c r="N7" s="42"/>
      <c r="O7" s="42"/>
      <c r="P7" s="42"/>
      <c r="Q7" s="42"/>
      <c r="R7" s="42"/>
      <c r="S7" s="42"/>
      <c r="T7" s="42"/>
      <c r="U7" s="42"/>
      <c r="V7" s="42"/>
      <c r="W7" s="42"/>
      <c r="X7" s="42"/>
      <c r="Y7" s="42"/>
      <c r="Z7" s="42"/>
      <c r="AA7" s="42"/>
      <c r="AB7" s="42"/>
      <c r="AC7" s="42"/>
      <c r="AD7" s="42"/>
      <c r="AE7" s="42"/>
      <c r="AF7" s="42"/>
      <c r="AG7" s="42"/>
      <c r="AH7" s="42"/>
      <c r="AI7" s="42"/>
      <c r="AJ7" s="42"/>
    </row>
    <row r="8" spans="1:36" ht="15">
      <c r="A8" s="47">
        <f t="shared" si="0"/>
        <v>1902</v>
      </c>
      <c r="B8" s="109"/>
      <c r="C8" s="49"/>
      <c r="D8" s="109"/>
      <c r="E8" s="49"/>
      <c r="F8" s="48"/>
      <c r="G8" s="48"/>
      <c r="H8" s="109"/>
      <c r="I8" s="49"/>
      <c r="J8" s="48"/>
      <c r="K8" s="48"/>
      <c r="L8" s="109"/>
      <c r="M8" s="49"/>
      <c r="N8" s="42"/>
      <c r="O8" s="42"/>
      <c r="P8" s="42"/>
      <c r="Q8" s="42"/>
      <c r="R8" s="42"/>
      <c r="S8" s="42"/>
      <c r="T8" s="42"/>
      <c r="U8" s="42"/>
      <c r="V8" s="42"/>
      <c r="W8" s="42"/>
      <c r="X8" s="42"/>
      <c r="Y8" s="42"/>
      <c r="Z8" s="42"/>
      <c r="AA8" s="42"/>
      <c r="AB8" s="42"/>
      <c r="AC8" s="42"/>
      <c r="AD8" s="42"/>
      <c r="AE8" s="42"/>
      <c r="AF8" s="42"/>
      <c r="AG8" s="42"/>
      <c r="AH8" s="42"/>
      <c r="AI8" s="42"/>
      <c r="AJ8" s="42"/>
    </row>
    <row r="9" spans="1:36" ht="15">
      <c r="A9" s="47">
        <f t="shared" si="0"/>
        <v>1903</v>
      </c>
      <c r="B9" s="109"/>
      <c r="C9" s="49"/>
      <c r="D9" s="109"/>
      <c r="E9" s="49"/>
      <c r="F9" s="48"/>
      <c r="G9" s="48"/>
      <c r="H9" s="109"/>
      <c r="I9" s="49"/>
      <c r="J9" s="48"/>
      <c r="K9" s="48"/>
      <c r="L9" s="109"/>
      <c r="M9" s="49"/>
      <c r="N9" s="42"/>
      <c r="O9" s="42"/>
      <c r="P9" s="42"/>
      <c r="Q9" s="42"/>
      <c r="R9" s="42"/>
      <c r="S9" s="42"/>
      <c r="T9" s="42"/>
      <c r="U9" s="42"/>
      <c r="V9" s="42"/>
      <c r="W9" s="42"/>
      <c r="X9" s="42"/>
      <c r="Y9" s="42"/>
      <c r="Z9" s="42"/>
      <c r="AA9" s="42"/>
      <c r="AB9" s="42"/>
      <c r="AC9" s="42"/>
      <c r="AD9" s="42"/>
      <c r="AE9" s="42"/>
      <c r="AF9" s="42"/>
      <c r="AG9" s="42"/>
      <c r="AH9" s="42"/>
      <c r="AI9" s="42"/>
      <c r="AJ9" s="42"/>
    </row>
    <row r="10" spans="1:36" ht="15">
      <c r="A10" s="47">
        <f t="shared" si="0"/>
        <v>1904</v>
      </c>
      <c r="B10" s="109"/>
      <c r="C10" s="49"/>
      <c r="D10" s="109"/>
      <c r="E10" s="49"/>
      <c r="F10" s="48"/>
      <c r="G10" s="48"/>
      <c r="H10" s="109"/>
      <c r="I10" s="49"/>
      <c r="J10" s="48"/>
      <c r="K10" s="48"/>
      <c r="L10" s="109"/>
      <c r="M10" s="49"/>
      <c r="N10" s="42"/>
      <c r="O10" s="42"/>
      <c r="P10" s="42"/>
      <c r="Q10" s="42"/>
      <c r="R10" s="42"/>
      <c r="S10" s="42"/>
      <c r="T10" s="42"/>
      <c r="U10" s="42"/>
      <c r="V10" s="42"/>
      <c r="W10" s="42"/>
      <c r="X10" s="42"/>
      <c r="Y10" s="42"/>
      <c r="Z10" s="42"/>
      <c r="AA10" s="42"/>
      <c r="AB10" s="42"/>
      <c r="AC10" s="42"/>
      <c r="AD10" s="42"/>
      <c r="AE10" s="42"/>
      <c r="AF10" s="42"/>
      <c r="AG10" s="42"/>
      <c r="AH10" s="42"/>
      <c r="AI10" s="42"/>
      <c r="AJ10" s="42"/>
    </row>
    <row r="11" spans="1:36" ht="15">
      <c r="A11" s="47">
        <f t="shared" si="0"/>
        <v>1905</v>
      </c>
      <c r="B11" s="109"/>
      <c r="C11" s="49"/>
      <c r="D11" s="109"/>
      <c r="E11" s="49"/>
      <c r="F11" s="48"/>
      <c r="G11" s="48"/>
      <c r="H11" s="109"/>
      <c r="I11" s="49"/>
      <c r="J11" s="48"/>
      <c r="K11" s="48"/>
      <c r="L11" s="109"/>
      <c r="M11" s="49"/>
      <c r="N11" s="42"/>
      <c r="O11" s="42"/>
      <c r="P11" s="42"/>
      <c r="Q11" s="42"/>
      <c r="R11" s="42"/>
      <c r="S11" s="42"/>
      <c r="T11" s="42"/>
      <c r="U11" s="42"/>
      <c r="V11" s="42"/>
      <c r="W11" s="42"/>
      <c r="X11" s="42"/>
      <c r="Y11" s="42"/>
      <c r="Z11" s="42"/>
      <c r="AA11" s="42"/>
      <c r="AB11" s="42"/>
      <c r="AC11" s="42"/>
      <c r="AD11" s="42"/>
      <c r="AE11" s="42"/>
      <c r="AF11" s="42"/>
      <c r="AG11" s="42"/>
      <c r="AH11" s="42"/>
      <c r="AI11" s="42"/>
      <c r="AJ11" s="42"/>
    </row>
    <row r="12" spans="1:36" ht="15">
      <c r="A12" s="47">
        <f t="shared" si="0"/>
        <v>1906</v>
      </c>
      <c r="B12" s="109"/>
      <c r="C12" s="49"/>
      <c r="D12" s="109"/>
      <c r="E12" s="49"/>
      <c r="F12" s="48"/>
      <c r="G12" s="48"/>
      <c r="H12" s="109"/>
      <c r="I12" s="49"/>
      <c r="J12" s="48"/>
      <c r="K12" s="48"/>
      <c r="L12" s="109"/>
      <c r="M12" s="49"/>
      <c r="N12" s="42"/>
      <c r="O12" s="42"/>
      <c r="P12" s="42"/>
      <c r="Q12" s="42"/>
      <c r="R12" s="42"/>
      <c r="S12" s="42"/>
      <c r="T12" s="42"/>
      <c r="U12" s="42"/>
      <c r="V12" s="42"/>
      <c r="W12" s="42"/>
      <c r="X12" s="42"/>
      <c r="Y12" s="42"/>
      <c r="Z12" s="42"/>
      <c r="AA12" s="42"/>
      <c r="AB12" s="42"/>
      <c r="AC12" s="42"/>
      <c r="AD12" s="42"/>
      <c r="AE12" s="42"/>
      <c r="AF12" s="42"/>
      <c r="AG12" s="42"/>
      <c r="AH12" s="42"/>
      <c r="AI12" s="42"/>
      <c r="AJ12" s="42"/>
    </row>
    <row r="13" spans="1:36" ht="15">
      <c r="A13" s="47">
        <f t="shared" si="0"/>
        <v>1907</v>
      </c>
      <c r="B13" s="109"/>
      <c r="C13" s="49"/>
      <c r="D13" s="109"/>
      <c r="E13" s="49"/>
      <c r="F13" s="48"/>
      <c r="G13" s="48"/>
      <c r="H13" s="109"/>
      <c r="I13" s="49"/>
      <c r="J13" s="48"/>
      <c r="K13" s="48"/>
      <c r="L13" s="109"/>
      <c r="M13" s="49"/>
      <c r="N13" s="42"/>
      <c r="O13" s="42"/>
      <c r="P13" s="42"/>
      <c r="Q13" s="42"/>
      <c r="R13" s="42"/>
      <c r="S13" s="42"/>
      <c r="T13" s="42"/>
      <c r="U13" s="42"/>
      <c r="V13" s="42"/>
      <c r="W13" s="42"/>
      <c r="X13" s="42"/>
      <c r="Y13" s="42"/>
      <c r="Z13" s="42"/>
      <c r="AA13" s="42"/>
      <c r="AB13" s="42"/>
      <c r="AC13" s="42"/>
      <c r="AD13" s="42"/>
      <c r="AE13" s="42"/>
      <c r="AF13" s="42"/>
      <c r="AG13" s="42"/>
      <c r="AH13" s="42"/>
      <c r="AI13" s="42"/>
      <c r="AJ13" s="42"/>
    </row>
    <row r="14" spans="1:36" ht="15">
      <c r="A14" s="47">
        <f t="shared" si="0"/>
        <v>1908</v>
      </c>
      <c r="B14" s="109"/>
      <c r="C14" s="49"/>
      <c r="D14" s="109"/>
      <c r="E14" s="49"/>
      <c r="F14" s="48"/>
      <c r="G14" s="48"/>
      <c r="H14" s="109"/>
      <c r="I14" s="49"/>
      <c r="J14" s="48"/>
      <c r="K14" s="48"/>
      <c r="L14" s="109"/>
      <c r="M14" s="49"/>
      <c r="N14" s="42"/>
      <c r="O14" s="42"/>
      <c r="P14" s="42"/>
      <c r="Q14" s="42"/>
      <c r="R14" s="42"/>
      <c r="S14" s="42"/>
      <c r="T14" s="42"/>
      <c r="U14" s="42"/>
      <c r="V14" s="42"/>
      <c r="W14" s="42"/>
      <c r="X14" s="42"/>
      <c r="Y14" s="42"/>
      <c r="Z14" s="42"/>
      <c r="AA14" s="42"/>
      <c r="AB14" s="42"/>
      <c r="AC14" s="42"/>
      <c r="AD14" s="42"/>
      <c r="AE14" s="42"/>
      <c r="AF14" s="42"/>
      <c r="AG14" s="42"/>
      <c r="AH14" s="42"/>
      <c r="AI14" s="42"/>
      <c r="AJ14" s="42"/>
    </row>
    <row r="15" spans="1:36" ht="15">
      <c r="A15" s="47">
        <f t="shared" si="0"/>
        <v>1909</v>
      </c>
      <c r="B15" s="109"/>
      <c r="C15" s="49"/>
      <c r="D15" s="109"/>
      <c r="E15" s="49"/>
      <c r="F15" s="48"/>
      <c r="G15" s="48"/>
      <c r="H15" s="109"/>
      <c r="I15" s="49"/>
      <c r="J15" s="48"/>
      <c r="K15" s="48"/>
      <c r="L15" s="109"/>
      <c r="M15" s="49"/>
      <c r="N15" s="42"/>
      <c r="O15" s="42"/>
      <c r="P15" s="42"/>
      <c r="Q15" s="42"/>
      <c r="R15" s="42"/>
      <c r="S15" s="42"/>
      <c r="T15" s="42"/>
      <c r="U15" s="42"/>
      <c r="V15" s="42"/>
      <c r="W15" s="42"/>
      <c r="X15" s="42"/>
      <c r="Y15" s="42"/>
      <c r="Z15" s="42"/>
      <c r="AA15" s="42"/>
      <c r="AB15" s="42"/>
      <c r="AC15" s="42"/>
      <c r="AD15" s="42"/>
      <c r="AE15" s="42"/>
      <c r="AF15" s="42"/>
      <c r="AG15" s="42"/>
      <c r="AH15" s="42"/>
      <c r="AI15" s="42"/>
      <c r="AJ15" s="42"/>
    </row>
    <row r="16" spans="1:36" ht="15">
      <c r="A16" s="47">
        <f t="shared" si="0"/>
        <v>1910</v>
      </c>
      <c r="B16" s="109"/>
      <c r="C16" s="49"/>
      <c r="D16" s="109"/>
      <c r="E16" s="49"/>
      <c r="F16" s="48"/>
      <c r="G16" s="48"/>
      <c r="H16" s="109"/>
      <c r="I16" s="49"/>
      <c r="J16" s="48"/>
      <c r="K16" s="48"/>
      <c r="L16" s="109"/>
      <c r="M16" s="49"/>
      <c r="N16" s="42"/>
      <c r="O16" s="42"/>
      <c r="P16" s="42"/>
      <c r="Q16" s="42"/>
      <c r="R16" s="42"/>
      <c r="S16" s="42"/>
      <c r="T16" s="42"/>
      <c r="U16" s="42"/>
      <c r="V16" s="42"/>
      <c r="W16" s="42"/>
      <c r="X16" s="42"/>
      <c r="Y16" s="42"/>
      <c r="Z16" s="42"/>
      <c r="AA16" s="42"/>
      <c r="AB16" s="42"/>
      <c r="AC16" s="42"/>
      <c r="AD16" s="42"/>
      <c r="AE16" s="42"/>
      <c r="AF16" s="42"/>
      <c r="AG16" s="42"/>
      <c r="AH16" s="42"/>
      <c r="AI16" s="42"/>
      <c r="AJ16" s="42"/>
    </row>
    <row r="17" spans="1:36" ht="15">
      <c r="A17" s="47">
        <f t="shared" si="0"/>
        <v>1911</v>
      </c>
      <c r="B17" s="109"/>
      <c r="C17" s="49"/>
      <c r="D17" s="109"/>
      <c r="E17" s="49"/>
      <c r="F17" s="48"/>
      <c r="G17" s="48"/>
      <c r="H17" s="109"/>
      <c r="I17" s="49"/>
      <c r="J17" s="48"/>
      <c r="K17" s="48"/>
      <c r="L17" s="109"/>
      <c r="M17" s="49"/>
      <c r="N17" s="42"/>
      <c r="O17" s="42"/>
      <c r="P17" s="42"/>
      <c r="Q17" s="42"/>
      <c r="R17" s="42"/>
      <c r="S17" s="42"/>
      <c r="T17" s="42"/>
      <c r="U17" s="42"/>
      <c r="V17" s="42"/>
      <c r="W17" s="42"/>
      <c r="X17" s="42"/>
      <c r="Y17" s="42"/>
      <c r="Z17" s="42"/>
      <c r="AA17" s="42"/>
      <c r="AB17" s="42"/>
      <c r="AC17" s="42"/>
      <c r="AD17" s="42"/>
      <c r="AE17" s="42"/>
      <c r="AF17" s="42"/>
      <c r="AG17" s="42"/>
      <c r="AH17" s="42"/>
      <c r="AI17" s="42"/>
      <c r="AJ17" s="42"/>
    </row>
    <row r="18" spans="1:36" ht="15">
      <c r="A18" s="47">
        <f t="shared" si="0"/>
        <v>1912</v>
      </c>
      <c r="B18" s="109"/>
      <c r="C18" s="49"/>
      <c r="D18" s="109"/>
      <c r="E18" s="49"/>
      <c r="F18" s="48"/>
      <c r="G18" s="48"/>
      <c r="H18" s="109"/>
      <c r="I18" s="49"/>
      <c r="J18" s="48"/>
      <c r="K18" s="48"/>
      <c r="L18" s="109"/>
      <c r="M18" s="49"/>
      <c r="N18" s="42"/>
      <c r="O18" s="42"/>
      <c r="P18" s="42"/>
      <c r="Q18" s="42"/>
      <c r="R18" s="42"/>
      <c r="S18" s="42"/>
      <c r="T18" s="42"/>
      <c r="U18" s="42"/>
      <c r="V18" s="42"/>
      <c r="W18" s="42"/>
      <c r="X18" s="42"/>
      <c r="Y18" s="42"/>
      <c r="Z18" s="42"/>
      <c r="AA18" s="42"/>
      <c r="AB18" s="42"/>
      <c r="AC18" s="42"/>
      <c r="AD18" s="42"/>
      <c r="AE18" s="42"/>
      <c r="AF18" s="42"/>
      <c r="AG18" s="42"/>
      <c r="AH18" s="42"/>
      <c r="AI18" s="42"/>
      <c r="AJ18" s="42"/>
    </row>
    <row r="19" spans="1:36" ht="15">
      <c r="A19" s="47">
        <f t="shared" si="0"/>
        <v>1913</v>
      </c>
      <c r="B19" s="109"/>
      <c r="C19" s="49"/>
      <c r="D19" s="109"/>
      <c r="E19" s="49">
        <f>DetailsWTIDSeries!DS50/100</f>
        <v>7.22E-2</v>
      </c>
      <c r="F19" s="48"/>
      <c r="G19" s="48"/>
      <c r="H19" s="109"/>
      <c r="I19" s="49"/>
      <c r="J19" s="48"/>
      <c r="K19" s="48"/>
      <c r="L19" s="109"/>
      <c r="M19" s="49"/>
      <c r="N19" s="42"/>
      <c r="O19" s="42"/>
      <c r="P19" s="42"/>
      <c r="Q19" s="42"/>
      <c r="R19" s="42"/>
      <c r="S19" s="42"/>
      <c r="T19" s="42"/>
      <c r="U19" s="42"/>
      <c r="V19" s="42"/>
      <c r="W19" s="42"/>
      <c r="X19" s="42"/>
      <c r="Y19" s="42"/>
      <c r="Z19" s="42"/>
      <c r="AA19" s="42"/>
      <c r="AB19" s="42"/>
      <c r="AC19" s="42"/>
      <c r="AD19" s="42"/>
      <c r="AE19" s="42"/>
      <c r="AF19" s="42"/>
      <c r="AG19" s="42"/>
      <c r="AH19" s="42"/>
      <c r="AI19" s="42"/>
      <c r="AJ19" s="42"/>
    </row>
    <row r="20" spans="1:36" ht="15">
      <c r="A20" s="47">
        <f t="shared" si="0"/>
        <v>1914</v>
      </c>
      <c r="B20" s="109"/>
      <c r="C20" s="49"/>
      <c r="D20" s="109">
        <f>DetailsWTIDSeries!DQ51/100</f>
        <v>0.22030000000000002</v>
      </c>
      <c r="E20" s="49">
        <f>DetailsWTIDSeries!DS51/100</f>
        <v>7.6499999999999999E-2</v>
      </c>
      <c r="F20" s="48"/>
      <c r="G20" s="48"/>
      <c r="H20" s="109"/>
      <c r="I20" s="49"/>
      <c r="J20" s="48"/>
      <c r="K20" s="48"/>
      <c r="L20" s="109"/>
      <c r="M20" s="49"/>
      <c r="N20" s="42"/>
      <c r="O20" s="42"/>
      <c r="P20" s="42"/>
      <c r="Q20" s="42"/>
      <c r="R20" s="42"/>
      <c r="S20" s="42"/>
      <c r="T20" s="42"/>
      <c r="U20" s="42"/>
      <c r="V20" s="42"/>
      <c r="W20" s="42"/>
      <c r="X20" s="42"/>
      <c r="Y20" s="42"/>
      <c r="Z20" s="42"/>
      <c r="AA20" s="42"/>
      <c r="AB20" s="42"/>
      <c r="AC20" s="42"/>
      <c r="AD20" s="42"/>
      <c r="AE20" s="42"/>
      <c r="AF20" s="42"/>
      <c r="AG20" s="42"/>
      <c r="AH20" s="42"/>
      <c r="AI20" s="42"/>
      <c r="AJ20" s="42"/>
    </row>
    <row r="21" spans="1:36" ht="15">
      <c r="A21" s="47">
        <f t="shared" si="0"/>
        <v>1915</v>
      </c>
      <c r="B21" s="109"/>
      <c r="C21" s="49"/>
      <c r="D21" s="109">
        <f>DetailsWTIDSeries!DQ52/100</f>
        <v>0.2195</v>
      </c>
      <c r="E21" s="49">
        <f>DetailsWTIDSeries!DS52/100</f>
        <v>8.1799999999999998E-2</v>
      </c>
      <c r="F21" s="48"/>
      <c r="G21" s="48"/>
      <c r="H21" s="109"/>
      <c r="I21" s="49"/>
      <c r="J21" s="48"/>
      <c r="K21" s="48"/>
      <c r="L21" s="109"/>
      <c r="M21" s="49"/>
      <c r="N21" s="42"/>
      <c r="O21" s="42"/>
      <c r="P21" s="42"/>
      <c r="Q21" s="42"/>
      <c r="R21" s="42"/>
      <c r="S21" s="42"/>
      <c r="T21" s="42"/>
      <c r="U21" s="42"/>
      <c r="V21" s="42"/>
      <c r="W21" s="42"/>
      <c r="X21" s="42"/>
      <c r="Y21" s="42"/>
      <c r="Z21" s="42"/>
      <c r="AA21" s="42"/>
      <c r="AB21" s="42"/>
      <c r="AC21" s="42"/>
      <c r="AD21" s="42"/>
      <c r="AE21" s="42"/>
      <c r="AF21" s="42"/>
      <c r="AG21" s="42"/>
      <c r="AH21" s="42"/>
      <c r="AI21" s="42"/>
      <c r="AJ21" s="42"/>
    </row>
    <row r="22" spans="1:36" ht="15">
      <c r="A22" s="47">
        <f t="shared" si="0"/>
        <v>1916</v>
      </c>
      <c r="B22" s="109"/>
      <c r="C22" s="49"/>
      <c r="D22" s="109">
        <f>DetailsWTIDSeries!DQ53/100</f>
        <v>0.22059999999999999</v>
      </c>
      <c r="E22" s="49">
        <f>DetailsWTIDSeries!DS53/100</f>
        <v>8.0199999999999994E-2</v>
      </c>
      <c r="F22" s="48"/>
      <c r="G22" s="48"/>
      <c r="H22" s="109"/>
      <c r="I22" s="49"/>
      <c r="J22" s="48"/>
      <c r="K22" s="48"/>
      <c r="L22" s="109"/>
      <c r="M22" s="49"/>
      <c r="N22" s="42"/>
      <c r="O22" s="42"/>
      <c r="P22" s="42"/>
      <c r="Q22" s="42"/>
      <c r="R22" s="42"/>
      <c r="S22" s="42"/>
      <c r="T22" s="42"/>
      <c r="U22" s="42"/>
      <c r="V22" s="42"/>
      <c r="W22" s="42"/>
      <c r="X22" s="42"/>
      <c r="Y22" s="42"/>
      <c r="Z22" s="42"/>
      <c r="AA22" s="42"/>
      <c r="AB22" s="42"/>
      <c r="AC22" s="42"/>
      <c r="AD22" s="42"/>
      <c r="AE22" s="42"/>
      <c r="AF22" s="42"/>
      <c r="AG22" s="42"/>
      <c r="AH22" s="42"/>
      <c r="AI22" s="42"/>
      <c r="AJ22" s="42"/>
    </row>
    <row r="23" spans="1:36" ht="15">
      <c r="A23" s="47">
        <f t="shared" si="0"/>
        <v>1917</v>
      </c>
      <c r="B23" s="109"/>
      <c r="C23" s="49"/>
      <c r="D23" s="109">
        <f>DetailsWTIDSeries!DQ54/100</f>
        <v>0.22889999999999999</v>
      </c>
      <c r="E23" s="49">
        <f>DetailsWTIDSeries!DS54/100</f>
        <v>8.8499999999999995E-2</v>
      </c>
      <c r="F23" s="48"/>
      <c r="G23" s="48"/>
      <c r="H23" s="109"/>
      <c r="I23" s="49"/>
      <c r="J23" s="48"/>
      <c r="K23" s="48"/>
      <c r="L23" s="109"/>
      <c r="M23" s="49"/>
      <c r="N23" s="42"/>
      <c r="O23" s="42"/>
      <c r="P23" s="42"/>
      <c r="Q23" s="42"/>
      <c r="R23" s="42"/>
      <c r="S23" s="42"/>
      <c r="T23" s="42"/>
      <c r="U23" s="42"/>
      <c r="V23" s="42"/>
      <c r="W23" s="42"/>
      <c r="X23" s="42"/>
      <c r="Y23" s="42"/>
      <c r="Z23" s="42"/>
      <c r="AA23" s="42"/>
      <c r="AB23" s="42"/>
      <c r="AC23" s="42"/>
      <c r="AD23" s="42"/>
      <c r="AE23" s="42"/>
      <c r="AF23" s="42"/>
      <c r="AG23" s="42"/>
      <c r="AH23" s="42"/>
      <c r="AI23" s="42"/>
      <c r="AJ23" s="42"/>
    </row>
    <row r="24" spans="1:36" ht="15">
      <c r="A24" s="47">
        <f t="shared" si="0"/>
        <v>1918</v>
      </c>
      <c r="B24" s="109"/>
      <c r="C24" s="49"/>
      <c r="D24" s="109">
        <f>DetailsWTIDSeries!DQ55/100</f>
        <v>0.21100000000000002</v>
      </c>
      <c r="E24" s="49">
        <f>DetailsWTIDSeries!DS55/100</f>
        <v>7.17E-2</v>
      </c>
      <c r="F24" s="48"/>
      <c r="G24" s="48"/>
      <c r="H24" s="109"/>
      <c r="I24" s="49"/>
      <c r="J24" s="48"/>
      <c r="K24" s="48"/>
      <c r="L24" s="109"/>
      <c r="M24" s="49"/>
      <c r="N24" s="42"/>
      <c r="O24" s="42"/>
      <c r="P24" s="42"/>
      <c r="Q24" s="42"/>
      <c r="R24" s="42"/>
      <c r="S24" s="42"/>
      <c r="T24" s="42"/>
      <c r="U24" s="42"/>
      <c r="V24" s="42"/>
      <c r="W24" s="42"/>
      <c r="X24" s="42"/>
      <c r="Y24" s="42"/>
      <c r="Z24" s="42"/>
      <c r="AA24" s="42"/>
      <c r="AB24" s="42"/>
      <c r="AC24" s="42"/>
      <c r="AD24" s="42"/>
      <c r="AE24" s="42"/>
      <c r="AF24" s="42"/>
      <c r="AG24" s="42"/>
      <c r="AH24" s="42"/>
      <c r="AI24" s="42"/>
      <c r="AJ24" s="42"/>
    </row>
    <row r="25" spans="1:36" ht="15">
      <c r="A25" s="47">
        <f t="shared" si="0"/>
        <v>1919</v>
      </c>
      <c r="B25" s="109"/>
      <c r="C25" s="49"/>
      <c r="D25" s="109">
        <f>DetailsWTIDSeries!DQ56/100</f>
        <v>0.191</v>
      </c>
      <c r="E25" s="49">
        <f>DetailsWTIDSeries!DS56/100</f>
        <v>6.4899999999999999E-2</v>
      </c>
      <c r="F25" s="48"/>
      <c r="G25" s="48"/>
      <c r="H25" s="109"/>
      <c r="I25" s="49"/>
      <c r="J25" s="48"/>
      <c r="K25" s="48"/>
      <c r="L25" s="109"/>
      <c r="M25" s="49"/>
      <c r="N25" s="42"/>
      <c r="O25" s="42"/>
      <c r="P25" s="42"/>
      <c r="Q25" s="42"/>
      <c r="R25" s="42"/>
      <c r="S25" s="42"/>
      <c r="T25" s="42"/>
      <c r="U25" s="42"/>
      <c r="V25" s="42"/>
      <c r="W25" s="42"/>
      <c r="X25" s="42"/>
      <c r="Y25" s="42"/>
      <c r="Z25" s="42"/>
      <c r="AA25" s="42"/>
      <c r="AB25" s="42"/>
      <c r="AC25" s="42"/>
      <c r="AD25" s="42"/>
      <c r="AE25" s="42"/>
      <c r="AF25" s="42"/>
      <c r="AG25" s="42"/>
      <c r="AH25" s="42"/>
      <c r="AI25" s="42"/>
      <c r="AJ25" s="42"/>
    </row>
    <row r="26" spans="1:36" ht="15">
      <c r="A26" s="47">
        <f t="shared" si="0"/>
        <v>1920</v>
      </c>
      <c r="B26" s="109"/>
      <c r="C26" s="49"/>
      <c r="D26" s="109">
        <f>DetailsWTIDSeries!DQ57/100</f>
        <v>0.20309999999999997</v>
      </c>
      <c r="E26" s="49">
        <f>DetailsWTIDSeries!DS57/100</f>
        <v>6.3399999999999998E-2</v>
      </c>
      <c r="F26" s="48"/>
      <c r="G26" s="48">
        <f>DetailsWTIDSeries!DN57/100</f>
        <v>3.7000000000000005E-2</v>
      </c>
      <c r="H26" s="109"/>
      <c r="I26" s="49"/>
      <c r="J26" s="48"/>
      <c r="K26" s="48"/>
      <c r="L26" s="109"/>
      <c r="M26" s="49"/>
      <c r="N26" s="42"/>
      <c r="O26" s="42"/>
      <c r="P26" s="42"/>
      <c r="Q26" s="42"/>
      <c r="R26" s="42"/>
      <c r="S26" s="42"/>
      <c r="T26" s="42"/>
      <c r="U26" s="42"/>
      <c r="V26" s="42"/>
      <c r="W26" s="42"/>
      <c r="X26" s="42"/>
      <c r="Y26" s="42"/>
      <c r="Z26" s="42"/>
      <c r="AA26" s="42"/>
      <c r="AB26" s="42"/>
      <c r="AC26" s="42"/>
      <c r="AD26" s="42"/>
      <c r="AE26" s="42"/>
      <c r="AF26" s="42"/>
      <c r="AG26" s="42"/>
      <c r="AH26" s="42"/>
      <c r="AI26" s="42"/>
      <c r="AJ26" s="42"/>
    </row>
    <row r="27" spans="1:36" ht="15">
      <c r="A27" s="47">
        <f t="shared" si="0"/>
        <v>1921</v>
      </c>
      <c r="B27" s="109"/>
      <c r="C27" s="49"/>
      <c r="D27" s="109">
        <f>DetailsWTIDSeries!DQ58/100</f>
        <v>0.21820000000000001</v>
      </c>
      <c r="E27" s="49">
        <f>DetailsWTIDSeries!DS58/100</f>
        <v>6.6100000000000006E-2</v>
      </c>
      <c r="F27" s="48">
        <f>DetailsWTIDSeries!DM58/100</f>
        <v>0.1182</v>
      </c>
      <c r="G27" s="48">
        <f>DetailsWTIDSeries!DN58/100</f>
        <v>5.5399999999999998E-2</v>
      </c>
      <c r="H27" s="109"/>
      <c r="I27" s="49"/>
      <c r="J27" s="48"/>
      <c r="K27" s="48"/>
      <c r="L27" s="109"/>
      <c r="M27" s="49"/>
      <c r="N27" s="42"/>
      <c r="O27" s="42"/>
      <c r="P27" s="42"/>
      <c r="Q27" s="42"/>
      <c r="R27" s="42"/>
      <c r="S27" s="42"/>
      <c r="T27" s="42"/>
      <c r="U27" s="42"/>
      <c r="V27" s="42"/>
      <c r="W27" s="42"/>
      <c r="X27" s="42"/>
      <c r="Y27" s="42"/>
      <c r="Z27" s="42"/>
      <c r="AA27" s="42"/>
      <c r="AB27" s="42"/>
      <c r="AC27" s="42"/>
      <c r="AD27" s="42"/>
      <c r="AE27" s="42"/>
      <c r="AF27" s="42"/>
      <c r="AG27" s="42"/>
      <c r="AH27" s="42"/>
      <c r="AI27" s="42"/>
      <c r="AJ27" s="42"/>
    </row>
    <row r="28" spans="1:36" ht="15">
      <c r="A28" s="47">
        <f t="shared" si="0"/>
        <v>1922</v>
      </c>
      <c r="B28" s="109">
        <f>DetailsWTIDSeries!DK59/100</f>
        <v>0.12720000000000001</v>
      </c>
      <c r="C28" s="49">
        <f>DetailsWTIDSeries!DL59/100</f>
        <v>5.6600000000000004E-2</v>
      </c>
      <c r="D28" s="109">
        <f>DetailsWTIDSeries!DQ59/100</f>
        <v>0.19219999999999998</v>
      </c>
      <c r="E28" s="49">
        <f>DetailsWTIDSeries!DS59/100</f>
        <v>5.8499999999999996E-2</v>
      </c>
      <c r="F28" s="48">
        <f>DetailsWTIDSeries!DM59/100</f>
        <v>0.14279999999999998</v>
      </c>
      <c r="G28" s="48">
        <f>DetailsWTIDSeries!DN59/100</f>
        <v>5.3499999999999999E-2</v>
      </c>
      <c r="H28" s="109"/>
      <c r="I28" s="49"/>
      <c r="J28" s="48"/>
      <c r="K28" s="48"/>
      <c r="L28" s="109"/>
      <c r="M28" s="49"/>
      <c r="N28" s="42"/>
      <c r="O28" s="42"/>
      <c r="P28" s="42"/>
      <c r="Q28" s="42"/>
      <c r="R28" s="42"/>
      <c r="S28" s="42"/>
      <c r="T28" s="42"/>
      <c r="U28" s="42"/>
      <c r="V28" s="42"/>
      <c r="W28" s="42"/>
      <c r="X28" s="42"/>
      <c r="Y28" s="42"/>
      <c r="Z28" s="42"/>
      <c r="AA28" s="42"/>
      <c r="AB28" s="42"/>
      <c r="AC28" s="42"/>
      <c r="AD28" s="42"/>
      <c r="AE28" s="42"/>
      <c r="AF28" s="42"/>
      <c r="AG28" s="42"/>
      <c r="AH28" s="42"/>
      <c r="AI28" s="42"/>
      <c r="AJ28" s="42"/>
    </row>
    <row r="29" spans="1:36" ht="15">
      <c r="A29" s="47">
        <f t="shared" si="0"/>
        <v>1923</v>
      </c>
      <c r="B29" s="109">
        <f>DetailsWTIDSeries!DK60/100</f>
        <v>0.13390000000000002</v>
      </c>
      <c r="C29" s="49">
        <f>DetailsWTIDSeries!DL60/100</f>
        <v>5.91E-2</v>
      </c>
      <c r="D29" s="109">
        <f>DetailsWTIDSeries!DQ60/100</f>
        <v>0.1953</v>
      </c>
      <c r="E29" s="49">
        <f>DetailsWTIDSeries!DS60/100</f>
        <v>6.0299999999999999E-2</v>
      </c>
      <c r="F29" s="48">
        <f>DetailsWTIDSeries!DM60/100</f>
        <v>0.14810000000000001</v>
      </c>
      <c r="G29" s="48">
        <f>DetailsWTIDSeries!DN60/100</f>
        <v>5.6900000000000006E-2</v>
      </c>
      <c r="H29" s="109"/>
      <c r="I29" s="49"/>
      <c r="J29" s="48"/>
      <c r="K29" s="48"/>
      <c r="L29" s="109"/>
      <c r="M29" s="49"/>
      <c r="N29" s="42"/>
      <c r="O29" s="42"/>
      <c r="P29" s="42"/>
      <c r="Q29" s="42"/>
      <c r="R29" s="42"/>
      <c r="S29" s="42"/>
      <c r="T29" s="42"/>
      <c r="U29" s="42"/>
      <c r="V29" s="42"/>
      <c r="W29" s="42"/>
      <c r="X29" s="42"/>
      <c r="Y29" s="42"/>
      <c r="Z29" s="42"/>
      <c r="AA29" s="42"/>
      <c r="AB29" s="42"/>
      <c r="AC29" s="42"/>
      <c r="AD29" s="42"/>
      <c r="AE29" s="42"/>
      <c r="AF29" s="42"/>
      <c r="AG29" s="42"/>
      <c r="AH29" s="42"/>
      <c r="AI29" s="42"/>
      <c r="AJ29" s="42"/>
    </row>
    <row r="30" spans="1:36" ht="15">
      <c r="A30" s="47">
        <f t="shared" si="0"/>
        <v>1924</v>
      </c>
      <c r="B30" s="109">
        <f>DetailsWTIDSeries!DK61/100</f>
        <v>0.11460000000000001</v>
      </c>
      <c r="C30" s="49">
        <f>DetailsWTIDSeries!DL61/100</f>
        <v>5.3699999999999998E-2</v>
      </c>
      <c r="D30" s="109">
        <f>DetailsWTIDSeries!DQ61/100</f>
        <v>0.19969999999999999</v>
      </c>
      <c r="E30" s="49">
        <f>DetailsWTIDSeries!DS61/100</f>
        <v>6.2199999999999998E-2</v>
      </c>
      <c r="F30" s="48">
        <f>DetailsWTIDSeries!DM61/100</f>
        <v>0.14419999999999999</v>
      </c>
      <c r="G30" s="48">
        <f>DetailsWTIDSeries!DN61/100</f>
        <v>5.67E-2</v>
      </c>
      <c r="H30" s="109"/>
      <c r="I30" s="49"/>
      <c r="J30" s="48"/>
      <c r="K30" s="48"/>
      <c r="L30" s="109"/>
      <c r="M30" s="49"/>
      <c r="N30" s="42"/>
      <c r="O30" s="42"/>
      <c r="P30" s="42"/>
      <c r="Q30" s="42"/>
      <c r="R30" s="42"/>
      <c r="S30" s="42"/>
      <c r="T30" s="42"/>
      <c r="U30" s="42"/>
      <c r="V30" s="42"/>
      <c r="W30" s="42"/>
      <c r="X30" s="42"/>
      <c r="Y30" s="42"/>
      <c r="Z30" s="42"/>
      <c r="AA30" s="42"/>
      <c r="AB30" s="42"/>
      <c r="AC30" s="42"/>
      <c r="AD30" s="42"/>
      <c r="AE30" s="42"/>
      <c r="AF30" s="42"/>
      <c r="AG30" s="42"/>
      <c r="AH30" s="42"/>
      <c r="AI30" s="42"/>
      <c r="AJ30" s="42"/>
    </row>
    <row r="31" spans="1:36" ht="15">
      <c r="A31" s="47">
        <f t="shared" si="0"/>
        <v>1925</v>
      </c>
      <c r="B31" s="109">
        <f>DetailsWTIDSeries!DK62/100</f>
        <v>0.12380000000000001</v>
      </c>
      <c r="C31" s="49">
        <f>DetailsWTIDSeries!DL62/100</f>
        <v>5.3899999999999997E-2</v>
      </c>
      <c r="D31" s="109">
        <f>DetailsWTIDSeries!DQ62/100</f>
        <v>0.20610000000000001</v>
      </c>
      <c r="E31" s="49">
        <f>DetailsWTIDSeries!DS62/100</f>
        <v>6.4299999999999996E-2</v>
      </c>
      <c r="F31" s="48">
        <f>DetailsWTIDSeries!DM62/100</f>
        <v>0.1419</v>
      </c>
      <c r="G31" s="48">
        <f>DetailsWTIDSeries!DN62/100</f>
        <v>5.6500000000000002E-2</v>
      </c>
      <c r="H31" s="109"/>
      <c r="I31" s="49"/>
      <c r="J31" s="48"/>
      <c r="K31" s="48"/>
      <c r="L31" s="109"/>
      <c r="M31" s="49"/>
      <c r="N31" s="42"/>
      <c r="O31" s="42"/>
      <c r="P31" s="42"/>
      <c r="Q31" s="42"/>
      <c r="R31" s="42"/>
      <c r="S31" s="42"/>
      <c r="T31" s="42"/>
      <c r="U31" s="42"/>
      <c r="V31" s="42"/>
      <c r="W31" s="42"/>
      <c r="X31" s="42"/>
      <c r="Y31" s="42"/>
      <c r="Z31" s="42"/>
      <c r="AA31" s="42"/>
      <c r="AB31" s="42"/>
      <c r="AC31" s="42"/>
      <c r="AD31" s="42"/>
      <c r="AE31" s="42"/>
      <c r="AF31" s="42"/>
      <c r="AG31" s="42"/>
      <c r="AH31" s="42"/>
      <c r="AI31" s="42"/>
      <c r="AJ31" s="42"/>
    </row>
    <row r="32" spans="1:36" ht="15">
      <c r="A32" s="47">
        <f t="shared" si="0"/>
        <v>1926</v>
      </c>
      <c r="B32" s="109">
        <f>DetailsWTIDSeries!DK63/100</f>
        <v>0.12890000000000001</v>
      </c>
      <c r="C32" s="49">
        <f>DetailsWTIDSeries!DL63/100</f>
        <v>5.57E-2</v>
      </c>
      <c r="D32" s="109">
        <f>DetailsWTIDSeries!DQ63/100</f>
        <v>0.20199999999999999</v>
      </c>
      <c r="E32" s="49">
        <f>DetailsWTIDSeries!DS63/100</f>
        <v>6.3600000000000004E-2</v>
      </c>
      <c r="F32" s="48">
        <f>DetailsWTIDSeries!DM63/100</f>
        <v>0.15</v>
      </c>
      <c r="G32" s="48">
        <f>DetailsWTIDSeries!DN63/100</f>
        <v>5.9699999999999996E-2</v>
      </c>
      <c r="H32" s="109"/>
      <c r="I32" s="49"/>
      <c r="J32" s="48"/>
      <c r="K32" s="48"/>
      <c r="L32" s="109"/>
      <c r="M32" s="49"/>
      <c r="N32" s="42"/>
      <c r="O32" s="42"/>
      <c r="P32" s="42"/>
      <c r="Q32" s="42"/>
      <c r="R32" s="42"/>
      <c r="S32" s="42"/>
      <c r="T32" s="42"/>
      <c r="U32" s="42"/>
      <c r="V32" s="42"/>
      <c r="W32" s="42"/>
      <c r="X32" s="42"/>
      <c r="Y32" s="42"/>
      <c r="Z32" s="42"/>
      <c r="AA32" s="42"/>
      <c r="AB32" s="42"/>
      <c r="AC32" s="42"/>
      <c r="AD32" s="42"/>
      <c r="AE32" s="42"/>
      <c r="AF32" s="42"/>
      <c r="AG32" s="42"/>
      <c r="AH32" s="42"/>
      <c r="AI32" s="42"/>
      <c r="AJ32" s="42"/>
    </row>
    <row r="33" spans="1:36" ht="15">
      <c r="A33" s="47">
        <f t="shared" si="0"/>
        <v>1927</v>
      </c>
      <c r="B33" s="109">
        <f>DetailsWTIDSeries!DK64/100</f>
        <v>0.13320000000000001</v>
      </c>
      <c r="C33" s="49">
        <f>DetailsWTIDSeries!DL64/100</f>
        <v>5.8200000000000002E-2</v>
      </c>
      <c r="D33" s="109">
        <f>DetailsWTIDSeries!DQ64/100</f>
        <v>0.19989999999999999</v>
      </c>
      <c r="E33" s="49">
        <f>DetailsWTIDSeries!DS64/100</f>
        <v>6.2699999999999992E-2</v>
      </c>
      <c r="F33" s="48">
        <f>DetailsWTIDSeries!DM64/100</f>
        <v>0.1552</v>
      </c>
      <c r="G33" s="48">
        <f>DetailsWTIDSeries!DN64/100</f>
        <v>5.9800000000000006E-2</v>
      </c>
      <c r="H33" s="109"/>
      <c r="I33" s="49"/>
      <c r="J33" s="48"/>
      <c r="K33" s="48"/>
      <c r="L33" s="109"/>
      <c r="M33" s="49"/>
      <c r="N33" s="42"/>
      <c r="O33" s="42"/>
      <c r="P33" s="42"/>
      <c r="Q33" s="42"/>
      <c r="R33" s="42"/>
      <c r="S33" s="42"/>
      <c r="T33" s="42"/>
      <c r="U33" s="42"/>
      <c r="V33" s="42"/>
      <c r="W33" s="42"/>
      <c r="X33" s="42"/>
      <c r="Y33" s="42"/>
      <c r="Z33" s="42"/>
      <c r="AA33" s="42"/>
      <c r="AB33" s="42"/>
      <c r="AC33" s="42"/>
      <c r="AD33" s="42"/>
      <c r="AE33" s="42"/>
      <c r="AF33" s="42"/>
      <c r="AG33" s="42"/>
      <c r="AH33" s="42"/>
      <c r="AI33" s="42"/>
      <c r="AJ33" s="42"/>
    </row>
    <row r="34" spans="1:36" ht="15">
      <c r="A34" s="47">
        <f t="shared" si="0"/>
        <v>1928</v>
      </c>
      <c r="B34" s="109">
        <f>DetailsWTIDSeries!DK65/100</f>
        <v>0.13619999999999999</v>
      </c>
      <c r="C34" s="49">
        <f>DetailsWTIDSeries!DL65/100</f>
        <v>5.9200000000000003E-2</v>
      </c>
      <c r="D34" s="109">
        <f>DetailsWTIDSeries!DQ65/100</f>
        <v>0.20079999999999998</v>
      </c>
      <c r="E34" s="49">
        <f>DetailsWTIDSeries!DS65/100</f>
        <v>6.3099999999999989E-2</v>
      </c>
      <c r="F34" s="48">
        <f>DetailsWTIDSeries!DM65/100</f>
        <v>0.1638</v>
      </c>
      <c r="G34" s="48">
        <f>DetailsWTIDSeries!DN65/100</f>
        <v>6.1399999999999996E-2</v>
      </c>
      <c r="H34" s="109"/>
      <c r="I34" s="49"/>
      <c r="J34" s="48"/>
      <c r="K34" s="48"/>
      <c r="L34" s="109"/>
      <c r="M34" s="49"/>
      <c r="N34" s="42"/>
      <c r="O34" s="42"/>
      <c r="P34" s="42"/>
      <c r="Q34" s="42"/>
      <c r="R34" s="42"/>
      <c r="S34" s="42"/>
      <c r="T34" s="42"/>
      <c r="U34" s="42"/>
      <c r="V34" s="42"/>
      <c r="W34" s="42"/>
      <c r="X34" s="42"/>
      <c r="Y34" s="42"/>
      <c r="Z34" s="42"/>
      <c r="AA34" s="42"/>
      <c r="AB34" s="42"/>
      <c r="AC34" s="42"/>
      <c r="AD34" s="42"/>
      <c r="AE34" s="42"/>
      <c r="AF34" s="42"/>
      <c r="AG34" s="42"/>
      <c r="AH34" s="42"/>
      <c r="AI34" s="42"/>
      <c r="AJ34" s="42"/>
    </row>
    <row r="35" spans="1:36" ht="15">
      <c r="A35" s="47">
        <f t="shared" si="0"/>
        <v>1929</v>
      </c>
      <c r="B35" s="109">
        <f>DetailsWTIDSeries!DK66/100</f>
        <v>0.13070000000000001</v>
      </c>
      <c r="C35" s="49">
        <f>DetailsWTIDSeries!DL66/100</f>
        <v>5.7699999999999994E-2</v>
      </c>
      <c r="D35" s="109">
        <f>DetailsWTIDSeries!DQ66/100</f>
        <v>0.20149999999999998</v>
      </c>
      <c r="E35" s="49">
        <f>DetailsWTIDSeries!DS66/100</f>
        <v>6.1900000000000004E-2</v>
      </c>
      <c r="F35" s="48">
        <f>DetailsWTIDSeries!DM66/100</f>
        <v>0.1671</v>
      </c>
      <c r="G35" s="48">
        <f>DetailsWTIDSeries!DN66/100</f>
        <v>6.3200000000000006E-2</v>
      </c>
      <c r="H35" s="109"/>
      <c r="I35" s="49"/>
      <c r="J35" s="48"/>
      <c r="K35" s="48"/>
      <c r="L35" s="109"/>
      <c r="M35" s="49"/>
      <c r="N35" s="42"/>
      <c r="O35" s="42"/>
      <c r="P35" s="42"/>
      <c r="Q35" s="42"/>
      <c r="R35" s="42"/>
      <c r="S35" s="42"/>
      <c r="T35" s="42"/>
      <c r="U35" s="42"/>
      <c r="V35" s="42"/>
      <c r="W35" s="42"/>
      <c r="X35" s="42"/>
      <c r="Y35" s="42"/>
      <c r="Z35" s="42"/>
      <c r="AA35" s="42"/>
      <c r="AB35" s="42"/>
      <c r="AC35" s="42"/>
      <c r="AD35" s="42"/>
      <c r="AE35" s="42"/>
      <c r="AF35" s="42"/>
      <c r="AG35" s="42"/>
      <c r="AH35" s="42"/>
      <c r="AI35" s="42"/>
      <c r="AJ35" s="42"/>
    </row>
    <row r="36" spans="1:36" ht="15">
      <c r="A36" s="47">
        <f t="shared" si="0"/>
        <v>1930</v>
      </c>
      <c r="B36" s="109">
        <f>DetailsWTIDSeries!DK67/100</f>
        <v>0.14529999999999998</v>
      </c>
      <c r="C36" s="49">
        <f>DetailsWTIDSeries!DL67/100</f>
        <v>6.3899999999999998E-2</v>
      </c>
      <c r="D36" s="109">
        <f>DetailsWTIDSeries!DQ67/100</f>
        <v>0.20530000000000001</v>
      </c>
      <c r="E36" s="49">
        <f>DetailsWTIDSeries!DS67/100</f>
        <v>6.2300000000000001E-2</v>
      </c>
      <c r="F36" s="48">
        <f>DetailsWTIDSeries!DM67/100</f>
        <v>0.16639999999999999</v>
      </c>
      <c r="G36" s="48">
        <f>DetailsWTIDSeries!DN67/100</f>
        <v>5.8700000000000002E-2</v>
      </c>
      <c r="H36" s="109"/>
      <c r="I36" s="49"/>
      <c r="J36" s="48"/>
      <c r="K36" s="48"/>
      <c r="L36" s="109"/>
      <c r="M36" s="49"/>
      <c r="N36" s="42"/>
      <c r="O36" s="42"/>
      <c r="P36" s="42"/>
      <c r="Q36" s="42"/>
      <c r="R36" s="42"/>
      <c r="S36" s="42"/>
      <c r="T36" s="42"/>
      <c r="U36" s="42"/>
      <c r="V36" s="42"/>
      <c r="W36" s="42"/>
      <c r="X36" s="42"/>
      <c r="Y36" s="42"/>
      <c r="Z36" s="42"/>
      <c r="AA36" s="42"/>
      <c r="AB36" s="42"/>
      <c r="AC36" s="42"/>
      <c r="AD36" s="42"/>
      <c r="AE36" s="42"/>
      <c r="AF36" s="42"/>
      <c r="AG36" s="42"/>
      <c r="AH36" s="42"/>
      <c r="AI36" s="42"/>
      <c r="AJ36" s="42"/>
    </row>
    <row r="37" spans="1:36" ht="15">
      <c r="A37" s="47">
        <f t="shared" si="0"/>
        <v>1931</v>
      </c>
      <c r="B37" s="109">
        <f>DetailsWTIDSeries!DK68/100</f>
        <v>0.16089999999999999</v>
      </c>
      <c r="C37" s="49">
        <f>DetailsWTIDSeries!DL68/100</f>
        <v>6.9400000000000003E-2</v>
      </c>
      <c r="D37" s="109">
        <f>DetailsWTIDSeries!DQ68/100</f>
        <v>0.2034</v>
      </c>
      <c r="E37" s="49">
        <f>DetailsWTIDSeries!DS68/100</f>
        <v>6.1799999999999994E-2</v>
      </c>
      <c r="F37" s="48">
        <f>DetailsWTIDSeries!DM68/100</f>
        <v>0.20030000000000001</v>
      </c>
      <c r="G37" s="48">
        <f>DetailsWTIDSeries!DN68/100</f>
        <v>6.7699999999999996E-2</v>
      </c>
      <c r="H37" s="109"/>
      <c r="I37" s="49"/>
      <c r="J37" s="48"/>
      <c r="K37" s="48"/>
      <c r="L37" s="109"/>
      <c r="M37" s="49"/>
      <c r="N37" s="42"/>
      <c r="O37" s="42"/>
      <c r="P37" s="42"/>
      <c r="Q37" s="42"/>
      <c r="R37" s="42"/>
      <c r="S37" s="42"/>
      <c r="T37" s="42"/>
      <c r="U37" s="42"/>
      <c r="V37" s="42"/>
      <c r="W37" s="42"/>
      <c r="X37" s="42"/>
      <c r="Y37" s="42"/>
      <c r="Z37" s="42"/>
      <c r="AA37" s="42"/>
      <c r="AB37" s="42"/>
      <c r="AC37" s="42"/>
      <c r="AD37" s="42"/>
      <c r="AE37" s="42"/>
      <c r="AF37" s="42"/>
      <c r="AG37" s="42"/>
      <c r="AH37" s="42"/>
      <c r="AI37" s="42"/>
      <c r="AJ37" s="42"/>
    </row>
    <row r="38" spans="1:36" ht="15">
      <c r="A38" s="47">
        <f t="shared" si="0"/>
        <v>1932</v>
      </c>
      <c r="B38" s="109">
        <f>DetailsWTIDSeries!DK69/100</f>
        <v>0.16140000000000002</v>
      </c>
      <c r="C38" s="49">
        <f>DetailsWTIDSeries!DL69/100</f>
        <v>7.0300000000000001E-2</v>
      </c>
      <c r="D38" s="109">
        <f>DetailsWTIDSeries!DQ69/100</f>
        <v>0.19769999999999999</v>
      </c>
      <c r="E38" s="49">
        <f>DetailsWTIDSeries!DS69/100</f>
        <v>6.5700000000000008E-2</v>
      </c>
      <c r="F38" s="48">
        <f>DetailsWTIDSeries!DM69/100</f>
        <v>0.21129999999999999</v>
      </c>
      <c r="G38" s="48">
        <f>DetailsWTIDSeries!DN69/100</f>
        <v>7.0199999999999999E-2</v>
      </c>
      <c r="H38" s="109">
        <f>DetailsWTIDSeries!DD69/100</f>
        <v>0.18770000000000001</v>
      </c>
      <c r="I38" s="49">
        <f>DetailsWTIDSeries!DE69/100</f>
        <v>7.5199999999999989E-2</v>
      </c>
      <c r="J38" s="48"/>
      <c r="K38" s="48"/>
      <c r="L38" s="109"/>
      <c r="M38" s="49"/>
      <c r="N38" s="42"/>
      <c r="O38" s="42"/>
      <c r="P38" s="42"/>
      <c r="Q38" s="42"/>
      <c r="R38" s="42"/>
      <c r="S38" s="42"/>
      <c r="T38" s="42"/>
      <c r="U38" s="42"/>
      <c r="V38" s="42"/>
      <c r="W38" s="42"/>
      <c r="X38" s="42"/>
      <c r="Y38" s="42"/>
      <c r="Z38" s="42"/>
      <c r="AA38" s="42"/>
      <c r="AB38" s="42"/>
      <c r="AC38" s="42"/>
      <c r="AD38" s="42"/>
      <c r="AE38" s="42"/>
      <c r="AF38" s="42"/>
      <c r="AG38" s="42"/>
      <c r="AH38" s="42"/>
      <c r="AI38" s="42"/>
      <c r="AJ38" s="42"/>
    </row>
    <row r="39" spans="1:36" ht="15">
      <c r="A39" s="47">
        <f t="shared" ref="A39:A70" si="1">A38+1</f>
        <v>1933</v>
      </c>
      <c r="B39" s="109">
        <f>DetailsWTIDSeries!DK70/100</f>
        <v>0.1711</v>
      </c>
      <c r="C39" s="49">
        <f>DetailsWTIDSeries!DL70/100</f>
        <v>7.3899999999999993E-2</v>
      </c>
      <c r="D39" s="109">
        <f>DetailsWTIDSeries!DQ70/100</f>
        <v>0.1946</v>
      </c>
      <c r="E39" s="49">
        <f>DetailsWTIDSeries!DS70/100</f>
        <v>6.83E-2</v>
      </c>
      <c r="F39" s="48">
        <f>DetailsWTIDSeries!DM70/100</f>
        <v>0.2155</v>
      </c>
      <c r="G39" s="48">
        <f>DetailsWTIDSeries!DN70/100</f>
        <v>7.1800000000000003E-2</v>
      </c>
      <c r="H39" s="109">
        <f>DetailsWTIDSeries!DD70/100</f>
        <v>0.17180000000000001</v>
      </c>
      <c r="I39" s="49">
        <f>DetailsWTIDSeries!DE70/100</f>
        <v>6.8000000000000005E-2</v>
      </c>
      <c r="J39" s="48"/>
      <c r="K39" s="48"/>
      <c r="L39" s="109"/>
      <c r="M39" s="49"/>
      <c r="N39" s="42"/>
      <c r="O39" s="42"/>
      <c r="P39" s="42"/>
      <c r="Q39" s="42"/>
      <c r="R39" s="42"/>
      <c r="S39" s="42"/>
      <c r="T39" s="42"/>
      <c r="U39" s="42"/>
      <c r="V39" s="42"/>
      <c r="W39" s="42"/>
      <c r="X39" s="42"/>
      <c r="Y39" s="42"/>
      <c r="Z39" s="42"/>
      <c r="AA39" s="42"/>
      <c r="AB39" s="42"/>
      <c r="AC39" s="42"/>
      <c r="AD39" s="42"/>
      <c r="AE39" s="42"/>
      <c r="AF39" s="42"/>
      <c r="AG39" s="42"/>
      <c r="AH39" s="42"/>
      <c r="AI39" s="42"/>
      <c r="AJ39" s="42"/>
    </row>
    <row r="40" spans="1:36" ht="15">
      <c r="A40" s="47">
        <f t="shared" si="1"/>
        <v>1934</v>
      </c>
      <c r="B40" s="109">
        <f>DetailsWTIDSeries!DK71/100</f>
        <v>0.16899999999999998</v>
      </c>
      <c r="C40" s="49">
        <f>DetailsWTIDSeries!DL71/100</f>
        <v>7.2800000000000004E-2</v>
      </c>
      <c r="D40" s="109">
        <f>DetailsWTIDSeries!DQ71/100</f>
        <v>0.18539999999999998</v>
      </c>
      <c r="E40" s="49">
        <f>DetailsWTIDSeries!DS71/100</f>
        <v>6.1699999999999998E-2</v>
      </c>
      <c r="F40" s="48">
        <f>DetailsWTIDSeries!DM71/100</f>
        <v>0.21510000000000001</v>
      </c>
      <c r="G40" s="48">
        <f>DetailsWTIDSeries!DN71/100</f>
        <v>7.22E-2</v>
      </c>
      <c r="H40" s="109">
        <f>DetailsWTIDSeries!DD71/100</f>
        <v>0.18059999999999998</v>
      </c>
      <c r="I40" s="49">
        <f>DetailsWTIDSeries!DE71/100</f>
        <v>7.2800000000000004E-2</v>
      </c>
      <c r="J40" s="48"/>
      <c r="K40" s="48"/>
      <c r="L40" s="109"/>
      <c r="M40" s="49"/>
      <c r="N40" s="42"/>
      <c r="O40" s="42"/>
      <c r="P40" s="42"/>
      <c r="Q40" s="42"/>
      <c r="R40" s="42"/>
      <c r="S40" s="42"/>
      <c r="T40" s="42"/>
      <c r="U40" s="42"/>
      <c r="V40" s="42"/>
      <c r="W40" s="42"/>
      <c r="X40" s="42"/>
      <c r="Y40" s="42"/>
      <c r="Z40" s="42"/>
      <c r="AA40" s="42"/>
      <c r="AB40" s="42"/>
      <c r="AC40" s="42"/>
      <c r="AD40" s="42"/>
      <c r="AE40" s="42"/>
      <c r="AF40" s="42"/>
      <c r="AG40" s="42"/>
      <c r="AH40" s="42"/>
      <c r="AI40" s="42"/>
      <c r="AJ40" s="42"/>
    </row>
    <row r="41" spans="1:36" ht="15">
      <c r="A41" s="47">
        <f t="shared" si="1"/>
        <v>1935</v>
      </c>
      <c r="B41" s="109">
        <f>DetailsWTIDSeries!DK72/100</f>
        <v>0.17329999999999998</v>
      </c>
      <c r="C41" s="49">
        <f>DetailsWTIDSeries!DL72/100</f>
        <v>7.3399999999999993E-2</v>
      </c>
      <c r="D41" s="109">
        <f>DetailsWTIDSeries!DQ72/100</f>
        <v>0.18870000000000001</v>
      </c>
      <c r="E41" s="49">
        <f>DetailsWTIDSeries!DS72/100</f>
        <v>6.2699999999999992E-2</v>
      </c>
      <c r="F41" s="48"/>
      <c r="G41" s="48">
        <f>DetailsWTIDSeries!DN72/100</f>
        <v>6.8099999999999994E-2</v>
      </c>
      <c r="H41" s="109">
        <f>DetailsWTIDSeries!DD72/100</f>
        <v>0.18440000000000001</v>
      </c>
      <c r="I41" s="49">
        <f>DetailsWTIDSeries!DE72/100</f>
        <v>7.4099999999999999E-2</v>
      </c>
      <c r="J41" s="48"/>
      <c r="K41" s="48"/>
      <c r="L41" s="109"/>
      <c r="M41" s="49"/>
      <c r="N41" s="42"/>
      <c r="O41" s="42"/>
      <c r="P41" s="42"/>
      <c r="Q41" s="42"/>
      <c r="R41" s="42"/>
      <c r="S41" s="42"/>
      <c r="T41" s="42"/>
      <c r="U41" s="42"/>
      <c r="V41" s="42"/>
      <c r="W41" s="42"/>
      <c r="X41" s="42"/>
      <c r="Y41" s="42"/>
      <c r="Z41" s="42"/>
      <c r="AA41" s="42"/>
      <c r="AB41" s="42"/>
      <c r="AC41" s="42"/>
      <c r="AD41" s="42"/>
      <c r="AE41" s="42"/>
      <c r="AF41" s="42"/>
      <c r="AG41" s="42"/>
      <c r="AH41" s="42"/>
      <c r="AI41" s="42"/>
      <c r="AJ41" s="42"/>
    </row>
    <row r="42" spans="1:36" ht="15">
      <c r="A42" s="47">
        <f t="shared" si="1"/>
        <v>1936</v>
      </c>
      <c r="B42" s="109">
        <f>DetailsWTIDSeries!DK73/100</f>
        <v>0.15579999999999999</v>
      </c>
      <c r="C42" s="49">
        <f>DetailsWTIDSeries!DL73/100</f>
        <v>6.7299999999999999E-2</v>
      </c>
      <c r="D42" s="109">
        <f>DetailsWTIDSeries!DQ73/100</f>
        <v>0.18489999999999998</v>
      </c>
      <c r="E42" s="49">
        <f>DetailsWTIDSeries!DS73/100</f>
        <v>6.1799999999999994E-2</v>
      </c>
      <c r="F42" s="48"/>
      <c r="G42" s="48">
        <f>DetailsWTIDSeries!DN73/100</f>
        <v>6.93E-2</v>
      </c>
      <c r="H42" s="109">
        <f>DetailsWTIDSeries!DD73/100</f>
        <v>0.20399999999999999</v>
      </c>
      <c r="I42" s="49">
        <f>DetailsWTIDSeries!DE73/100</f>
        <v>7.7600000000000002E-2</v>
      </c>
      <c r="J42" s="48"/>
      <c r="K42" s="48"/>
      <c r="L42" s="109"/>
      <c r="M42" s="49"/>
      <c r="N42" s="42"/>
      <c r="O42" s="42"/>
      <c r="P42" s="42"/>
      <c r="Q42" s="42"/>
      <c r="R42" s="42"/>
      <c r="S42" s="42"/>
      <c r="T42" s="42"/>
      <c r="U42" s="42"/>
      <c r="V42" s="42"/>
      <c r="W42" s="42"/>
      <c r="X42" s="42"/>
      <c r="Y42" s="42"/>
      <c r="Z42" s="42"/>
      <c r="AA42" s="42"/>
      <c r="AB42" s="42"/>
      <c r="AC42" s="42"/>
      <c r="AD42" s="42"/>
      <c r="AE42" s="42"/>
      <c r="AF42" s="42"/>
      <c r="AG42" s="42"/>
      <c r="AH42" s="42"/>
      <c r="AI42" s="42"/>
      <c r="AJ42" s="42"/>
    </row>
    <row r="43" spans="1:36" ht="15">
      <c r="A43" s="47">
        <f t="shared" si="1"/>
        <v>1937</v>
      </c>
      <c r="B43" s="109">
        <f>DetailsWTIDSeries!DK74/100</f>
        <v>0.15539999999999998</v>
      </c>
      <c r="C43" s="49">
        <f>DetailsWTIDSeries!DL74/100</f>
        <v>6.7099999999999993E-2</v>
      </c>
      <c r="D43" s="109">
        <f>DetailsWTIDSeries!DQ74/100</f>
        <v>0.17760000000000001</v>
      </c>
      <c r="E43" s="49">
        <f>DetailsWTIDSeries!DS74/100</f>
        <v>5.62E-2</v>
      </c>
      <c r="F43" s="48"/>
      <c r="G43" s="48">
        <f>DetailsWTIDSeries!DN74/100</f>
        <v>6.5599999999999992E-2</v>
      </c>
      <c r="H43" s="109">
        <f>DetailsWTIDSeries!DD74/100</f>
        <v>0.20440000000000003</v>
      </c>
      <c r="I43" s="49">
        <f>DetailsWTIDSeries!DE74/100</f>
        <v>8.1099999999999992E-2</v>
      </c>
      <c r="J43" s="48"/>
      <c r="K43" s="48"/>
      <c r="L43" s="109"/>
      <c r="M43" s="49"/>
      <c r="N43" s="42"/>
      <c r="O43" s="42"/>
      <c r="P43" s="42"/>
      <c r="Q43" s="42"/>
      <c r="R43" s="42"/>
      <c r="S43" s="42"/>
      <c r="T43" s="42"/>
      <c r="U43" s="42"/>
      <c r="V43" s="42"/>
      <c r="W43" s="42"/>
      <c r="X43" s="42"/>
      <c r="Y43" s="42"/>
      <c r="Z43" s="42"/>
      <c r="AA43" s="42"/>
      <c r="AB43" s="42"/>
      <c r="AC43" s="42"/>
      <c r="AD43" s="42"/>
      <c r="AE43" s="42"/>
      <c r="AF43" s="42"/>
      <c r="AG43" s="42"/>
      <c r="AH43" s="42"/>
      <c r="AI43" s="42"/>
      <c r="AJ43" s="42"/>
    </row>
    <row r="44" spans="1:36" ht="15">
      <c r="A44" s="47">
        <f t="shared" si="1"/>
        <v>1938</v>
      </c>
      <c r="B44" s="109">
        <f>DetailsWTIDSeries!DK75/100</f>
        <v>0.1782</v>
      </c>
      <c r="C44" s="49">
        <f>DetailsWTIDSeries!DL75/100</f>
        <v>7.6299999999999993E-2</v>
      </c>
      <c r="D44" s="109">
        <f>DetailsWTIDSeries!DQ75/100</f>
        <v>0.1709</v>
      </c>
      <c r="E44" s="49">
        <f>DetailsWTIDSeries!DS75/100</f>
        <v>5.3499999999999999E-2</v>
      </c>
      <c r="F44" s="48">
        <f>DetailsWTIDSeries!DM75/100</f>
        <v>0.19800000000000001</v>
      </c>
      <c r="G44" s="48">
        <f>DetailsWTIDSeries!DN75/100</f>
        <v>7.2400000000000006E-2</v>
      </c>
      <c r="H44" s="109">
        <f>DetailsWTIDSeries!DD75/100</f>
        <v>0.20469999999999999</v>
      </c>
      <c r="I44" s="49">
        <f>DetailsWTIDSeries!DE75/100</f>
        <v>8.1000000000000003E-2</v>
      </c>
      <c r="J44" s="48"/>
      <c r="K44" s="48"/>
      <c r="L44" s="109"/>
      <c r="M44" s="49"/>
      <c r="N44" s="42"/>
      <c r="O44" s="42"/>
      <c r="P44" s="42"/>
      <c r="Q44" s="42"/>
      <c r="R44" s="42"/>
      <c r="S44" s="42"/>
      <c r="T44" s="42"/>
      <c r="U44" s="42"/>
      <c r="V44" s="42"/>
      <c r="W44" s="42"/>
      <c r="X44" s="42"/>
      <c r="Y44" s="42"/>
      <c r="Z44" s="42"/>
      <c r="AA44" s="42"/>
      <c r="AB44" s="42"/>
      <c r="AC44" s="42"/>
      <c r="AD44" s="42"/>
      <c r="AE44" s="42"/>
      <c r="AF44" s="42"/>
      <c r="AG44" s="42"/>
      <c r="AH44" s="42"/>
      <c r="AI44" s="42"/>
      <c r="AJ44" s="42"/>
    </row>
    <row r="45" spans="1:36" ht="15">
      <c r="A45" s="47">
        <f t="shared" si="1"/>
        <v>1939</v>
      </c>
      <c r="B45" s="109">
        <f>DetailsWTIDSeries!DK76/100</f>
        <v>0.16109999999999999</v>
      </c>
      <c r="C45" s="49">
        <f>DetailsWTIDSeries!DL76/100</f>
        <v>7.3800000000000004E-2</v>
      </c>
      <c r="D45" s="109">
        <f>DetailsWTIDSeries!DQ76/100</f>
        <v>0.16020000000000001</v>
      </c>
      <c r="E45" s="49">
        <f>DetailsWTIDSeries!DS76/100</f>
        <v>4.9400000000000006E-2</v>
      </c>
      <c r="F45" s="48">
        <f>DetailsWTIDSeries!DM76/100</f>
        <v>0.19870000000000002</v>
      </c>
      <c r="G45" s="48">
        <f>DetailsWTIDSeries!DN76/100</f>
        <v>7.0300000000000001E-2</v>
      </c>
      <c r="H45" s="109">
        <f>DetailsWTIDSeries!DD76/100</f>
        <v>0.20879999999999999</v>
      </c>
      <c r="I45" s="49">
        <f>DetailsWTIDSeries!DE76/100</f>
        <v>8.3400000000000002E-2</v>
      </c>
      <c r="J45" s="48"/>
      <c r="K45" s="48"/>
      <c r="L45" s="109"/>
      <c r="M45" s="49"/>
      <c r="N45" s="42"/>
      <c r="O45" s="42"/>
      <c r="P45" s="42"/>
      <c r="Q45" s="42"/>
      <c r="R45" s="42"/>
      <c r="S45" s="42"/>
      <c r="T45" s="42"/>
      <c r="U45" s="42"/>
      <c r="V45" s="42"/>
      <c r="W45" s="42"/>
      <c r="X45" s="42"/>
      <c r="Y45" s="42"/>
      <c r="Z45" s="42"/>
      <c r="AA45" s="42"/>
      <c r="AB45" s="42"/>
      <c r="AC45" s="42"/>
      <c r="AD45" s="42"/>
      <c r="AE45" s="42"/>
      <c r="AF45" s="42"/>
      <c r="AG45" s="42"/>
      <c r="AH45" s="42"/>
      <c r="AI45" s="42"/>
      <c r="AJ45" s="42"/>
    </row>
    <row r="46" spans="1:36" ht="15">
      <c r="A46" s="47">
        <f t="shared" si="1"/>
        <v>1940</v>
      </c>
      <c r="B46" s="109">
        <f>DetailsWTIDSeries!DK77/100</f>
        <v>0.16149999999999998</v>
      </c>
      <c r="C46" s="49">
        <f>DetailsWTIDSeries!DL77/100</f>
        <v>7.5300000000000006E-2</v>
      </c>
      <c r="D46" s="109"/>
      <c r="E46" s="49"/>
      <c r="F46" s="48"/>
      <c r="G46" s="48"/>
      <c r="H46" s="109">
        <f>DetailsWTIDSeries!DD77/100</f>
        <v>0.2011</v>
      </c>
      <c r="I46" s="49">
        <f>DetailsWTIDSeries!DE77/100</f>
        <v>8.2500000000000004E-2</v>
      </c>
      <c r="J46" s="48"/>
      <c r="K46" s="48"/>
      <c r="L46" s="109"/>
      <c r="M46" s="49"/>
      <c r="N46" s="42"/>
      <c r="O46" s="42"/>
      <c r="P46" s="42"/>
      <c r="Q46" s="42"/>
      <c r="R46" s="42"/>
      <c r="S46" s="42"/>
      <c r="T46" s="42"/>
      <c r="U46" s="42"/>
      <c r="V46" s="42"/>
      <c r="W46" s="42"/>
      <c r="X46" s="42"/>
      <c r="Y46" s="42"/>
      <c r="Z46" s="42"/>
      <c r="AA46" s="42"/>
      <c r="AB46" s="42"/>
      <c r="AC46" s="42"/>
      <c r="AD46" s="42"/>
      <c r="AE46" s="42"/>
      <c r="AF46" s="42"/>
      <c r="AG46" s="42"/>
      <c r="AH46" s="42"/>
      <c r="AI46" s="42"/>
      <c r="AJ46" s="42"/>
    </row>
    <row r="47" spans="1:36" ht="15">
      <c r="A47" s="47">
        <f t="shared" si="1"/>
        <v>1941</v>
      </c>
      <c r="B47" s="109">
        <f>DetailsWTIDSeries!DK78/100</f>
        <v>0.1406</v>
      </c>
      <c r="C47" s="49">
        <f>DetailsWTIDSeries!DL78/100</f>
        <v>6.8499999999999991E-2</v>
      </c>
      <c r="D47" s="109"/>
      <c r="E47" s="49"/>
      <c r="F47" s="48"/>
      <c r="G47" s="48"/>
      <c r="H47" s="109">
        <f>DetailsWTIDSeries!DD78/100</f>
        <v>0.2243</v>
      </c>
      <c r="I47" s="49">
        <f>DetailsWTIDSeries!DE78/100</f>
        <v>9.4399999999999998E-2</v>
      </c>
      <c r="J47" s="48"/>
      <c r="K47" s="48"/>
      <c r="L47" s="109"/>
      <c r="M47" s="49"/>
      <c r="N47" s="42"/>
      <c r="O47" s="42"/>
      <c r="P47" s="42"/>
      <c r="Q47" s="42"/>
      <c r="R47" s="42"/>
      <c r="S47" s="42"/>
      <c r="T47" s="42"/>
      <c r="U47" s="42"/>
      <c r="V47" s="42"/>
      <c r="W47" s="42"/>
      <c r="X47" s="42"/>
      <c r="Y47" s="42"/>
      <c r="Z47" s="42"/>
      <c r="AA47" s="42"/>
      <c r="AB47" s="42"/>
      <c r="AC47" s="42"/>
      <c r="AD47" s="42"/>
      <c r="AE47" s="42"/>
      <c r="AF47" s="42"/>
      <c r="AG47" s="42"/>
      <c r="AH47" s="42"/>
      <c r="AI47" s="42"/>
      <c r="AJ47" s="42"/>
    </row>
    <row r="48" spans="1:36" ht="15">
      <c r="A48" s="47">
        <f t="shared" si="1"/>
        <v>1942</v>
      </c>
      <c r="B48" s="109"/>
      <c r="C48" s="49"/>
      <c r="D48" s="109"/>
      <c r="E48" s="49"/>
      <c r="F48" s="48"/>
      <c r="G48" s="48"/>
      <c r="H48" s="109">
        <f>DetailsWTIDSeries!DD79/100</f>
        <v>0.23769999999999999</v>
      </c>
      <c r="I48" s="49">
        <f>DetailsWTIDSeries!DE79/100</f>
        <v>0.11380000000000001</v>
      </c>
      <c r="J48" s="48"/>
      <c r="K48" s="48"/>
      <c r="L48" s="109"/>
      <c r="M48" s="49"/>
      <c r="N48" s="42"/>
      <c r="O48" s="42"/>
      <c r="P48" s="42"/>
      <c r="Q48" s="42"/>
      <c r="R48" s="42"/>
      <c r="S48" s="42"/>
      <c r="T48" s="42"/>
      <c r="U48" s="42"/>
      <c r="V48" s="42"/>
      <c r="W48" s="42"/>
      <c r="X48" s="42"/>
      <c r="Y48" s="42"/>
      <c r="Z48" s="42"/>
      <c r="AA48" s="42"/>
      <c r="AB48" s="42"/>
      <c r="AC48" s="42"/>
      <c r="AD48" s="42"/>
      <c r="AE48" s="42"/>
      <c r="AF48" s="42"/>
      <c r="AG48" s="42"/>
      <c r="AH48" s="42"/>
      <c r="AI48" s="42"/>
      <c r="AJ48" s="42"/>
    </row>
    <row r="49" spans="1:36" ht="15">
      <c r="A49" s="47">
        <f t="shared" si="1"/>
        <v>1943</v>
      </c>
      <c r="B49" s="109">
        <f>DetailsWTIDSeries!DK80/100</f>
        <v>0.1032</v>
      </c>
      <c r="C49" s="49">
        <f>DetailsWTIDSeries!DL80/100</f>
        <v>4.8399999999999999E-2</v>
      </c>
      <c r="D49" s="109"/>
      <c r="E49" s="49"/>
      <c r="F49" s="48"/>
      <c r="G49" s="48"/>
      <c r="H49" s="109">
        <f>DetailsWTIDSeries!DD80/100</f>
        <v>0.2596</v>
      </c>
      <c r="I49" s="49">
        <f>DetailsWTIDSeries!DE80/100</f>
        <v>0.1162</v>
      </c>
      <c r="J49" s="48"/>
      <c r="K49" s="48"/>
      <c r="L49" s="109"/>
      <c r="M49" s="49"/>
      <c r="N49" s="42"/>
      <c r="O49" s="42"/>
      <c r="P49" s="42"/>
      <c r="Q49" s="42"/>
      <c r="R49" s="42"/>
      <c r="S49" s="42"/>
      <c r="T49" s="42"/>
      <c r="U49" s="42"/>
      <c r="V49" s="42"/>
      <c r="W49" s="42"/>
      <c r="X49" s="42"/>
      <c r="Y49" s="42"/>
      <c r="Z49" s="42"/>
      <c r="AA49" s="42"/>
      <c r="AB49" s="42"/>
      <c r="AC49" s="42"/>
      <c r="AD49" s="42"/>
      <c r="AE49" s="42"/>
      <c r="AF49" s="42"/>
      <c r="AG49" s="42"/>
      <c r="AH49" s="42"/>
      <c r="AI49" s="42"/>
      <c r="AJ49" s="42"/>
    </row>
    <row r="50" spans="1:36" ht="15">
      <c r="A50" s="47">
        <f t="shared" si="1"/>
        <v>1944</v>
      </c>
      <c r="B50" s="109">
        <f>DetailsWTIDSeries!DK81/100</f>
        <v>0.11130000000000001</v>
      </c>
      <c r="C50" s="49">
        <f>DetailsWTIDSeries!DL81/100</f>
        <v>5.0999999999999997E-2</v>
      </c>
      <c r="D50" s="109">
        <f>DetailsWTIDSeries!DQ81/100</f>
        <v>0.18239999999999998</v>
      </c>
      <c r="E50" s="49">
        <f>DetailsWTIDSeries!DS81/100</f>
        <v>5.7999999999999996E-2</v>
      </c>
      <c r="F50" s="48"/>
      <c r="G50" s="48"/>
      <c r="H50" s="109">
        <f>DetailsWTIDSeries!DD81/100</f>
        <v>0.2475</v>
      </c>
      <c r="I50" s="49">
        <f>DetailsWTIDSeries!DE81/100</f>
        <v>0.10630000000000001</v>
      </c>
      <c r="J50" s="48"/>
      <c r="K50" s="48"/>
      <c r="L50" s="109"/>
      <c r="M50" s="49"/>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 r="A51" s="47">
        <f t="shared" si="1"/>
        <v>1945</v>
      </c>
      <c r="B51" s="109">
        <f>DetailsWTIDSeries!DK82/100</f>
        <v>0.11410000000000001</v>
      </c>
      <c r="C51" s="49">
        <f>DetailsWTIDSeries!DL82/100</f>
        <v>5.21E-2</v>
      </c>
      <c r="D51" s="109">
        <f>DetailsWTIDSeries!DQ82/100</f>
        <v>0.20440000000000003</v>
      </c>
      <c r="E51" s="49">
        <f>DetailsWTIDSeries!DS82/100</f>
        <v>7.0000000000000007E-2</v>
      </c>
      <c r="F51" s="48"/>
      <c r="G51" s="48"/>
      <c r="H51" s="109">
        <f>DetailsWTIDSeries!DD82/100</f>
        <v>0.2339</v>
      </c>
      <c r="I51" s="49">
        <f>DetailsWTIDSeries!DE82/100</f>
        <v>9.7599999999999992E-2</v>
      </c>
      <c r="J51" s="48"/>
      <c r="K51" s="48"/>
      <c r="L51" s="109"/>
      <c r="M51" s="49"/>
      <c r="N51" s="42"/>
      <c r="O51" s="42"/>
      <c r="P51" s="42"/>
      <c r="Q51" s="42"/>
      <c r="R51" s="42"/>
      <c r="S51" s="42"/>
      <c r="T51" s="42"/>
      <c r="U51" s="42"/>
      <c r="V51" s="42"/>
      <c r="W51" s="42"/>
      <c r="X51" s="42"/>
      <c r="Y51" s="42"/>
      <c r="Z51" s="42"/>
      <c r="AA51" s="42"/>
      <c r="AB51" s="42"/>
      <c r="AC51" s="42"/>
      <c r="AD51" s="42"/>
      <c r="AE51" s="42"/>
      <c r="AF51" s="42"/>
      <c r="AG51" s="42"/>
      <c r="AH51" s="42"/>
      <c r="AI51" s="42"/>
      <c r="AJ51" s="42"/>
    </row>
    <row r="52" spans="1:36" ht="15">
      <c r="A52" s="47">
        <f t="shared" si="1"/>
        <v>1946</v>
      </c>
      <c r="B52" s="109"/>
      <c r="C52" s="49"/>
      <c r="D52" s="109">
        <f>DetailsWTIDSeries!DQ83/100</f>
        <v>0.2361</v>
      </c>
      <c r="E52" s="49">
        <f>DetailsWTIDSeries!DS83/100</f>
        <v>8.48E-2</v>
      </c>
      <c r="F52" s="48"/>
      <c r="G52" s="48"/>
      <c r="H52" s="109">
        <f>DetailsWTIDSeries!DD83/100</f>
        <v>0.2263</v>
      </c>
      <c r="I52" s="49">
        <f>DetailsWTIDSeries!DE83/100</f>
        <v>9.7899999999999987E-2</v>
      </c>
      <c r="J52" s="48"/>
      <c r="K52" s="48"/>
      <c r="L52" s="109"/>
      <c r="M52" s="49"/>
      <c r="N52" s="42"/>
      <c r="O52" s="42"/>
      <c r="P52" s="42"/>
      <c r="Q52" s="42"/>
      <c r="R52" s="42"/>
      <c r="S52" s="42"/>
      <c r="T52" s="42"/>
      <c r="U52" s="42"/>
      <c r="V52" s="42"/>
      <c r="W52" s="42"/>
      <c r="X52" s="42"/>
      <c r="Y52" s="42"/>
      <c r="Z52" s="42"/>
      <c r="AA52" s="42"/>
      <c r="AB52" s="42"/>
      <c r="AC52" s="42"/>
      <c r="AD52" s="42"/>
      <c r="AE52" s="42"/>
      <c r="AF52" s="42"/>
      <c r="AG52" s="42"/>
      <c r="AH52" s="42"/>
      <c r="AI52" s="42"/>
      <c r="AJ52" s="42"/>
    </row>
    <row r="53" spans="1:36" ht="15">
      <c r="A53" s="47">
        <f t="shared" si="1"/>
        <v>1947</v>
      </c>
      <c r="B53" s="109">
        <f>DetailsWTIDSeries!DK84/100</f>
        <v>0.11230000000000001</v>
      </c>
      <c r="C53" s="49">
        <f>DetailsWTIDSeries!DL84/100</f>
        <v>5.4400000000000004E-2</v>
      </c>
      <c r="D53" s="109">
        <f>DetailsWTIDSeries!DQ84/100</f>
        <v>0.21289999999999998</v>
      </c>
      <c r="E53" s="49">
        <f>DetailsWTIDSeries!DS84/100</f>
        <v>7.3399999999999993E-2</v>
      </c>
      <c r="F53" s="48"/>
      <c r="G53" s="48"/>
      <c r="H53" s="109">
        <f>DetailsWTIDSeries!DD84/100</f>
        <v>0.2402</v>
      </c>
      <c r="I53" s="49">
        <f>DetailsWTIDSeries!DE84/100</f>
        <v>0.1051</v>
      </c>
      <c r="J53" s="48"/>
      <c r="K53" s="48"/>
      <c r="L53" s="109"/>
      <c r="M53" s="49"/>
      <c r="N53" s="42"/>
      <c r="O53" s="42"/>
      <c r="P53" s="42"/>
      <c r="Q53" s="42"/>
      <c r="R53" s="42"/>
      <c r="S53" s="42"/>
      <c r="T53" s="42"/>
      <c r="U53" s="42"/>
      <c r="V53" s="42"/>
      <c r="W53" s="42"/>
      <c r="X53" s="42"/>
      <c r="Y53" s="42"/>
      <c r="Z53" s="42"/>
      <c r="AA53" s="42"/>
      <c r="AB53" s="42"/>
      <c r="AC53" s="42"/>
      <c r="AD53" s="42"/>
      <c r="AE53" s="42"/>
      <c r="AF53" s="42"/>
      <c r="AG53" s="42"/>
      <c r="AH53" s="42"/>
      <c r="AI53" s="42"/>
      <c r="AJ53" s="42"/>
    </row>
    <row r="54" spans="1:36" ht="15">
      <c r="A54" s="47">
        <f t="shared" si="1"/>
        <v>1948</v>
      </c>
      <c r="B54" s="109">
        <f>DetailsWTIDSeries!DK85/100</f>
        <v>0.11840000000000001</v>
      </c>
      <c r="C54" s="49">
        <f>DetailsWTIDSeries!DL85/100</f>
        <v>5.2900000000000003E-2</v>
      </c>
      <c r="D54" s="109">
        <f>DetailsWTIDSeries!DQ85/100</f>
        <v>0.22089999999999999</v>
      </c>
      <c r="E54" s="49">
        <f>DetailsWTIDSeries!DS85/100</f>
        <v>7.0300000000000001E-2</v>
      </c>
      <c r="F54" s="48"/>
      <c r="G54" s="48"/>
      <c r="H54" s="109">
        <f>DetailsWTIDSeries!DD85/100</f>
        <v>0.23219999999999999</v>
      </c>
      <c r="I54" s="49">
        <f>DetailsWTIDSeries!DE85/100</f>
        <v>9.7799999999999998E-2</v>
      </c>
      <c r="J54" s="48"/>
      <c r="K54" s="48"/>
      <c r="L54" s="109"/>
      <c r="M54" s="49"/>
      <c r="N54" s="42"/>
      <c r="O54" s="42"/>
      <c r="P54" s="42"/>
      <c r="Q54" s="42"/>
      <c r="R54" s="42"/>
      <c r="S54" s="42"/>
      <c r="T54" s="42"/>
      <c r="U54" s="42"/>
      <c r="V54" s="42"/>
      <c r="W54" s="42"/>
      <c r="X54" s="42"/>
      <c r="Y54" s="42"/>
      <c r="Z54" s="42"/>
      <c r="AA54" s="42"/>
      <c r="AB54" s="42"/>
      <c r="AC54" s="42"/>
      <c r="AD54" s="42"/>
      <c r="AE54" s="42"/>
      <c r="AF54" s="42"/>
      <c r="AG54" s="42"/>
      <c r="AH54" s="42"/>
      <c r="AI54" s="42"/>
      <c r="AJ54" s="42"/>
    </row>
    <row r="55" spans="1:36" ht="15">
      <c r="A55" s="47">
        <f t="shared" si="1"/>
        <v>1949</v>
      </c>
      <c r="B55" s="109">
        <f>DetailsWTIDSeries!DK86/100</f>
        <v>0.12</v>
      </c>
      <c r="C55" s="49">
        <f>DetailsWTIDSeries!DL86/100</f>
        <v>5.2400000000000002E-2</v>
      </c>
      <c r="D55" s="109">
        <f>DetailsWTIDSeries!DQ86/100</f>
        <v>0.17739999999999997</v>
      </c>
      <c r="E55" s="49">
        <f>DetailsWTIDSeries!DS86/100</f>
        <v>5.5999999999999994E-2</v>
      </c>
      <c r="F55" s="48"/>
      <c r="G55" s="48"/>
      <c r="H55" s="109">
        <f>DetailsWTIDSeries!DD86/100</f>
        <v>0.19339999999999999</v>
      </c>
      <c r="I55" s="49">
        <f>DetailsWTIDSeries!DE86/100</f>
        <v>7.8700000000000006E-2</v>
      </c>
      <c r="J55" s="48"/>
      <c r="K55" s="48"/>
      <c r="L55" s="109"/>
      <c r="M55" s="49"/>
      <c r="N55" s="42"/>
      <c r="O55" s="42"/>
      <c r="P55" s="42"/>
      <c r="Q55" s="42"/>
      <c r="R55" s="42"/>
      <c r="S55" s="42"/>
      <c r="T55" s="42"/>
      <c r="U55" s="42"/>
      <c r="V55" s="42"/>
      <c r="W55" s="42"/>
      <c r="X55" s="42"/>
      <c r="Y55" s="42"/>
      <c r="Z55" s="42"/>
      <c r="AA55" s="42"/>
      <c r="AB55" s="42"/>
      <c r="AC55" s="42"/>
      <c r="AD55" s="42"/>
      <c r="AE55" s="42"/>
      <c r="AF55" s="42"/>
      <c r="AG55" s="42"/>
      <c r="AH55" s="42"/>
      <c r="AI55" s="42"/>
      <c r="AJ55" s="42"/>
    </row>
    <row r="56" spans="1:36" ht="15">
      <c r="A56" s="47">
        <f t="shared" si="1"/>
        <v>1950</v>
      </c>
      <c r="B56" s="109">
        <f>DetailsWTIDSeries!DK87/100</f>
        <v>0.13419999999999999</v>
      </c>
      <c r="C56" s="49">
        <f>DetailsWTIDSeries!DL87/100</f>
        <v>5.5999999999999994E-2</v>
      </c>
      <c r="D56" s="109"/>
      <c r="E56" s="49"/>
      <c r="F56" s="48"/>
      <c r="G56" s="48"/>
      <c r="H56" s="109">
        <f>DetailsWTIDSeries!DD87/100</f>
        <v>0.1981</v>
      </c>
      <c r="I56" s="49">
        <f>DetailsWTIDSeries!DE87/100</f>
        <v>8.1500000000000003E-2</v>
      </c>
      <c r="J56" s="48"/>
      <c r="K56" s="48"/>
      <c r="L56" s="109"/>
      <c r="M56" s="49"/>
      <c r="N56" s="42"/>
      <c r="O56" s="42"/>
      <c r="P56" s="42"/>
      <c r="Q56" s="42"/>
      <c r="R56" s="42"/>
      <c r="S56" s="42"/>
      <c r="T56" s="42"/>
      <c r="U56" s="42"/>
      <c r="V56" s="42"/>
      <c r="W56" s="42"/>
      <c r="X56" s="42"/>
      <c r="Y56" s="42"/>
      <c r="Z56" s="42"/>
      <c r="AA56" s="42"/>
      <c r="AB56" s="42"/>
      <c r="AC56" s="42"/>
      <c r="AD56" s="42"/>
      <c r="AE56" s="42"/>
      <c r="AF56" s="42"/>
      <c r="AG56" s="42"/>
      <c r="AH56" s="42"/>
      <c r="AI56" s="42"/>
      <c r="AJ56" s="42"/>
    </row>
    <row r="57" spans="1:36" ht="15">
      <c r="A57" s="47">
        <f t="shared" si="1"/>
        <v>1951</v>
      </c>
      <c r="B57" s="109"/>
      <c r="C57" s="49"/>
      <c r="D57" s="109"/>
      <c r="E57" s="49"/>
      <c r="F57" s="48"/>
      <c r="G57" s="48"/>
      <c r="H57" s="109">
        <f>DetailsWTIDSeries!DD88/100</f>
        <v>0.1696</v>
      </c>
      <c r="I57" s="49">
        <f>DetailsWTIDSeries!DE88/100</f>
        <v>6.8499999999999991E-2</v>
      </c>
      <c r="J57" s="48"/>
      <c r="K57" s="48"/>
      <c r="L57" s="109"/>
      <c r="M57" s="49"/>
      <c r="N57" s="42"/>
      <c r="O57" s="42"/>
      <c r="P57" s="42"/>
      <c r="Q57" s="42"/>
      <c r="R57" s="42"/>
      <c r="S57" s="42"/>
      <c r="T57" s="42"/>
      <c r="U57" s="42"/>
      <c r="V57" s="42"/>
      <c r="W57" s="42"/>
      <c r="X57" s="42"/>
      <c r="Y57" s="42"/>
      <c r="Z57" s="42"/>
      <c r="AA57" s="42"/>
      <c r="AB57" s="42"/>
      <c r="AC57" s="42"/>
      <c r="AD57" s="42"/>
      <c r="AE57" s="42"/>
      <c r="AF57" s="42"/>
      <c r="AG57" s="42"/>
      <c r="AH57" s="42"/>
      <c r="AI57" s="42"/>
      <c r="AJ57" s="42"/>
    </row>
    <row r="58" spans="1:36" ht="15">
      <c r="A58" s="47">
        <f t="shared" si="1"/>
        <v>1952</v>
      </c>
      <c r="B58" s="109"/>
      <c r="C58" s="49"/>
      <c r="D58" s="109"/>
      <c r="E58" s="49"/>
      <c r="F58" s="48"/>
      <c r="G58" s="48"/>
      <c r="H58" s="109">
        <f>DetailsWTIDSeries!DD89/100</f>
        <v>0.15960000000000002</v>
      </c>
      <c r="I58" s="49">
        <f>DetailsWTIDSeries!DE89/100</f>
        <v>5.6399999999999999E-2</v>
      </c>
      <c r="J58" s="48"/>
      <c r="K58" s="48"/>
      <c r="L58" s="109"/>
      <c r="M58" s="49"/>
      <c r="N58" s="42"/>
      <c r="O58" s="42"/>
      <c r="P58" s="42"/>
      <c r="Q58" s="42"/>
      <c r="R58" s="42"/>
      <c r="S58" s="42"/>
      <c r="T58" s="42"/>
      <c r="U58" s="42"/>
      <c r="V58" s="42"/>
      <c r="W58" s="42"/>
      <c r="X58" s="42"/>
      <c r="Y58" s="42"/>
      <c r="Z58" s="42"/>
      <c r="AA58" s="42"/>
      <c r="AB58" s="42"/>
      <c r="AC58" s="42"/>
      <c r="AD58" s="42"/>
      <c r="AE58" s="42"/>
      <c r="AF58" s="42"/>
      <c r="AG58" s="42"/>
      <c r="AH58" s="42"/>
      <c r="AI58" s="42"/>
      <c r="AJ58" s="42"/>
    </row>
    <row r="59" spans="1:36" ht="15">
      <c r="A59" s="47">
        <f t="shared" si="1"/>
        <v>1953</v>
      </c>
      <c r="B59" s="109">
        <f>DetailsWTIDSeries!DK90/100</f>
        <v>0.1192</v>
      </c>
      <c r="C59" s="49">
        <f>DetailsWTIDSeries!DL90/100</f>
        <v>5.1500000000000004E-2</v>
      </c>
      <c r="D59" s="109"/>
      <c r="E59" s="49"/>
      <c r="F59" s="48"/>
      <c r="G59" s="48"/>
      <c r="H59" s="109">
        <f>DetailsWTIDSeries!DD90/100</f>
        <v>0.1535</v>
      </c>
      <c r="I59" s="49">
        <f>DetailsWTIDSeries!DE90/100</f>
        <v>5.1200000000000002E-2</v>
      </c>
      <c r="J59" s="48"/>
      <c r="K59" s="48"/>
      <c r="L59" s="109"/>
      <c r="M59" s="49"/>
      <c r="N59" s="42"/>
      <c r="O59" s="42"/>
      <c r="P59" s="42"/>
      <c r="Q59" s="42"/>
      <c r="R59" s="42"/>
      <c r="S59" s="42"/>
      <c r="T59" s="42"/>
      <c r="U59" s="42"/>
      <c r="V59" s="42"/>
      <c r="W59" s="42"/>
      <c r="X59" s="42"/>
      <c r="Y59" s="42"/>
      <c r="Z59" s="42"/>
      <c r="AA59" s="42"/>
      <c r="AB59" s="42"/>
      <c r="AC59" s="42"/>
      <c r="AD59" s="42"/>
      <c r="AE59" s="42"/>
      <c r="AF59" s="42"/>
      <c r="AG59" s="42"/>
      <c r="AH59" s="42"/>
      <c r="AI59" s="42"/>
      <c r="AJ59" s="42"/>
    </row>
    <row r="60" spans="1:36" ht="15">
      <c r="A60" s="47">
        <f t="shared" si="1"/>
        <v>1954</v>
      </c>
      <c r="B60" s="109">
        <f>DetailsWTIDSeries!DK91/100</f>
        <v>0.1358</v>
      </c>
      <c r="C60" s="49">
        <f>DetailsWTIDSeries!DL91/100</f>
        <v>5.6799999999999996E-2</v>
      </c>
      <c r="D60" s="109">
        <f>DetailsWTIDSeries!DQ91/100</f>
        <v>0.1416</v>
      </c>
      <c r="E60" s="49">
        <f>DetailsWTIDSeries!DS91/100</f>
        <v>3.5400000000000001E-2</v>
      </c>
      <c r="F60" s="48"/>
      <c r="G60" s="48"/>
      <c r="H60" s="109">
        <f>DetailsWTIDSeries!DD91/100</f>
        <v>0.16539999999999999</v>
      </c>
      <c r="I60" s="49">
        <f>DetailsWTIDSeries!DE91/100</f>
        <v>5.8400000000000001E-2</v>
      </c>
      <c r="J60" s="48"/>
      <c r="K60" s="48"/>
      <c r="L60" s="109"/>
      <c r="M60" s="49"/>
      <c r="N60" s="42"/>
      <c r="O60" s="42"/>
      <c r="P60" s="42"/>
      <c r="Q60" s="42"/>
      <c r="R60" s="42"/>
      <c r="S60" s="42"/>
      <c r="T60" s="42"/>
      <c r="U60" s="42"/>
      <c r="V60" s="42"/>
      <c r="W60" s="42"/>
      <c r="X60" s="42"/>
      <c r="Y60" s="42"/>
      <c r="Z60" s="42"/>
      <c r="AA60" s="42"/>
      <c r="AB60" s="42"/>
      <c r="AC60" s="42"/>
      <c r="AD60" s="42"/>
      <c r="AE60" s="42"/>
      <c r="AF60" s="42"/>
      <c r="AG60" s="42"/>
      <c r="AH60" s="42"/>
      <c r="AI60" s="42"/>
      <c r="AJ60" s="42"/>
    </row>
    <row r="61" spans="1:36" ht="15">
      <c r="A61" s="47">
        <f t="shared" si="1"/>
        <v>1955</v>
      </c>
      <c r="B61" s="109">
        <f>DetailsWTIDSeries!DK92/100</f>
        <v>0.14410000000000001</v>
      </c>
      <c r="C61" s="49">
        <f>DetailsWTIDSeries!DL92/100</f>
        <v>5.9200000000000003E-2</v>
      </c>
      <c r="D61" s="109">
        <f>DetailsWTIDSeries!DQ92/100</f>
        <v>0.14419999999999999</v>
      </c>
      <c r="E61" s="49">
        <f>DetailsWTIDSeries!DS92/100</f>
        <v>3.5900000000000001E-2</v>
      </c>
      <c r="F61" s="48"/>
      <c r="G61" s="48"/>
      <c r="H61" s="109"/>
      <c r="I61" s="49"/>
      <c r="J61" s="48"/>
      <c r="K61" s="48"/>
      <c r="L61" s="109"/>
      <c r="M61" s="49"/>
      <c r="N61" s="42"/>
      <c r="O61" s="42"/>
      <c r="P61" s="42"/>
      <c r="Q61" s="42"/>
      <c r="R61" s="42"/>
      <c r="S61" s="42"/>
      <c r="T61" s="42"/>
      <c r="U61" s="42"/>
      <c r="V61" s="42"/>
      <c r="W61" s="42"/>
      <c r="X61" s="42"/>
      <c r="Y61" s="42"/>
      <c r="Z61" s="42"/>
      <c r="AA61" s="42"/>
      <c r="AB61" s="42"/>
      <c r="AC61" s="42"/>
      <c r="AD61" s="42"/>
      <c r="AE61" s="42"/>
      <c r="AF61" s="42"/>
      <c r="AG61" s="42"/>
      <c r="AH61" s="42"/>
      <c r="AI61" s="42"/>
      <c r="AJ61" s="42"/>
    </row>
    <row r="62" spans="1:36" ht="15">
      <c r="A62" s="47">
        <f t="shared" si="1"/>
        <v>1956</v>
      </c>
      <c r="B62" s="109">
        <f>DetailsWTIDSeries!DK93/100</f>
        <v>0.12770000000000001</v>
      </c>
      <c r="C62" s="49">
        <f>DetailsWTIDSeries!DL93/100</f>
        <v>5.1799999999999999E-2</v>
      </c>
      <c r="D62" s="109">
        <f>DetailsWTIDSeries!DQ93/100</f>
        <v>0.13919999999999999</v>
      </c>
      <c r="E62" s="49">
        <f>DetailsWTIDSeries!DS93/100</f>
        <v>3.4000000000000002E-2</v>
      </c>
      <c r="F62" s="48"/>
      <c r="G62" s="48"/>
      <c r="H62" s="109">
        <f>DetailsWTIDSeries!DD93/100</f>
        <v>0.15659999999999999</v>
      </c>
      <c r="I62" s="49">
        <f>DetailsWTIDSeries!DE93/100</f>
        <v>5.4199999999999998E-2</v>
      </c>
      <c r="J62" s="48"/>
      <c r="K62" s="48"/>
      <c r="L62" s="109"/>
      <c r="M62" s="49"/>
      <c r="N62" s="42"/>
      <c r="O62" s="42"/>
      <c r="P62" s="42"/>
      <c r="Q62" s="42"/>
      <c r="R62" s="42"/>
      <c r="S62" s="42"/>
      <c r="T62" s="42"/>
      <c r="U62" s="42"/>
      <c r="V62" s="42"/>
      <c r="W62" s="42"/>
      <c r="X62" s="42"/>
      <c r="Y62" s="42"/>
      <c r="Z62" s="42"/>
      <c r="AA62" s="42"/>
      <c r="AB62" s="42"/>
      <c r="AC62" s="42"/>
      <c r="AD62" s="42"/>
      <c r="AE62" s="42"/>
      <c r="AF62" s="42"/>
      <c r="AG62" s="42"/>
      <c r="AH62" s="42"/>
      <c r="AI62" s="42"/>
      <c r="AJ62" s="42"/>
    </row>
    <row r="63" spans="1:36" ht="15">
      <c r="A63" s="47">
        <f t="shared" si="1"/>
        <v>1957</v>
      </c>
      <c r="B63" s="109">
        <f>DetailsWTIDSeries!DK94/100</f>
        <v>0.13339999999999999</v>
      </c>
      <c r="C63" s="49">
        <f>DetailsWTIDSeries!DL94/100</f>
        <v>5.3099999999999994E-2</v>
      </c>
      <c r="D63" s="109">
        <f>DetailsWTIDSeries!DQ94/100</f>
        <v>0.1356</v>
      </c>
      <c r="E63" s="49">
        <f>DetailsWTIDSeries!DS94/100</f>
        <v>3.2500000000000001E-2</v>
      </c>
      <c r="F63" s="48"/>
      <c r="G63" s="48"/>
      <c r="H63" s="109"/>
      <c r="I63" s="49"/>
      <c r="J63" s="48"/>
      <c r="K63" s="48"/>
      <c r="L63" s="109"/>
      <c r="M63" s="49"/>
      <c r="N63" s="42"/>
      <c r="O63" s="42"/>
      <c r="P63" s="42"/>
      <c r="Q63" s="42"/>
      <c r="R63" s="42"/>
      <c r="S63" s="42"/>
      <c r="T63" s="42"/>
      <c r="U63" s="42"/>
      <c r="V63" s="42"/>
      <c r="W63" s="42"/>
      <c r="X63" s="42"/>
      <c r="Y63" s="42"/>
      <c r="Z63" s="42"/>
      <c r="AA63" s="42"/>
      <c r="AB63" s="42"/>
      <c r="AC63" s="42"/>
      <c r="AD63" s="42"/>
      <c r="AE63" s="42"/>
      <c r="AF63" s="42"/>
      <c r="AG63" s="42"/>
      <c r="AH63" s="42"/>
      <c r="AI63" s="42"/>
      <c r="AJ63" s="42"/>
    </row>
    <row r="64" spans="1:36" ht="15">
      <c r="A64" s="47">
        <f t="shared" si="1"/>
        <v>1958</v>
      </c>
      <c r="B64" s="109">
        <f>DetailsWTIDSeries!DK95/100</f>
        <v>0.12560000000000002</v>
      </c>
      <c r="C64" s="49">
        <f>DetailsWTIDSeries!DL95/100</f>
        <v>4.9200000000000001E-2</v>
      </c>
      <c r="D64" s="109">
        <f>DetailsWTIDSeries!DQ95/100</f>
        <v>0.1293</v>
      </c>
      <c r="E64" s="49">
        <f>DetailsWTIDSeries!DS95/100</f>
        <v>3.0699999999999998E-2</v>
      </c>
      <c r="F64" s="48"/>
      <c r="G64" s="48"/>
      <c r="H64" s="109">
        <f>DetailsWTIDSeries!DD95/100</f>
        <v>0.14169999999999999</v>
      </c>
      <c r="I64" s="49">
        <f>DetailsWTIDSeries!DE95/100</f>
        <v>4.9800000000000004E-2</v>
      </c>
      <c r="J64" s="48"/>
      <c r="K64" s="48"/>
      <c r="L64" s="109"/>
      <c r="M64" s="49"/>
      <c r="N64" s="42"/>
      <c r="O64" s="42"/>
      <c r="P64" s="42"/>
      <c r="Q64" s="42"/>
      <c r="R64" s="42"/>
      <c r="S64" s="42"/>
      <c r="T64" s="42"/>
      <c r="U64" s="42"/>
      <c r="V64" s="42"/>
      <c r="W64" s="42"/>
      <c r="X64" s="42"/>
      <c r="Y64" s="42"/>
      <c r="Z64" s="42"/>
      <c r="AA64" s="42"/>
      <c r="AB64" s="42"/>
      <c r="AC64" s="42"/>
      <c r="AD64" s="42"/>
      <c r="AE64" s="42"/>
      <c r="AF64" s="42"/>
      <c r="AG64" s="42"/>
      <c r="AH64" s="42"/>
      <c r="AI64" s="42"/>
      <c r="AJ64" s="42"/>
    </row>
    <row r="65" spans="1:36" ht="15">
      <c r="A65" s="47">
        <f t="shared" si="1"/>
        <v>1959</v>
      </c>
      <c r="B65" s="109">
        <f>DetailsWTIDSeries!DK96/100</f>
        <v>0.12359999999999999</v>
      </c>
      <c r="C65" s="49">
        <f>DetailsWTIDSeries!DL96/100</f>
        <v>4.7699999999999992E-2</v>
      </c>
      <c r="D65" s="109">
        <f>DetailsWTIDSeries!DQ96/100</f>
        <v>0.12590000000000001</v>
      </c>
      <c r="E65" s="49">
        <f>DetailsWTIDSeries!DS96/100</f>
        <v>2.9300000000000003E-2</v>
      </c>
      <c r="F65" s="48"/>
      <c r="G65" s="48"/>
      <c r="H65" s="109">
        <f>DetailsWTIDSeries!DD96/100</f>
        <v>0.15920000000000001</v>
      </c>
      <c r="I65" s="49">
        <f>DetailsWTIDSeries!DE96/100</f>
        <v>5.2300000000000006E-2</v>
      </c>
      <c r="J65" s="48"/>
      <c r="K65" s="48"/>
      <c r="L65" s="109"/>
      <c r="M65" s="49"/>
      <c r="N65" s="42"/>
      <c r="O65" s="42"/>
      <c r="P65" s="42"/>
      <c r="Q65" s="42"/>
      <c r="R65" s="42"/>
      <c r="S65" s="42"/>
      <c r="T65" s="42"/>
      <c r="U65" s="42"/>
      <c r="V65" s="42"/>
      <c r="W65" s="42"/>
      <c r="X65" s="42"/>
      <c r="Y65" s="42"/>
      <c r="Z65" s="42"/>
      <c r="AA65" s="42"/>
      <c r="AB65" s="42"/>
      <c r="AC65" s="42"/>
      <c r="AD65" s="42"/>
      <c r="AE65" s="42"/>
      <c r="AF65" s="42"/>
      <c r="AG65" s="42"/>
      <c r="AH65" s="42"/>
      <c r="AI65" s="42"/>
      <c r="AJ65" s="42"/>
    </row>
    <row r="66" spans="1:36" ht="15">
      <c r="A66" s="47">
        <f t="shared" si="1"/>
        <v>1960</v>
      </c>
      <c r="B66" s="109">
        <f>DetailsWTIDSeries!DK97/100</f>
        <v>0.1231</v>
      </c>
      <c r="C66" s="49">
        <f>DetailsWTIDSeries!DL97/100</f>
        <v>4.7899999999999998E-2</v>
      </c>
      <c r="D66" s="109"/>
      <c r="E66" s="49"/>
      <c r="F66" s="48"/>
      <c r="G66" s="48"/>
      <c r="H66" s="109"/>
      <c r="I66" s="49"/>
      <c r="J66" s="48"/>
      <c r="K66" s="48"/>
      <c r="L66" s="109"/>
      <c r="M66" s="49"/>
      <c r="N66" s="42"/>
      <c r="O66" s="42"/>
      <c r="P66" s="42"/>
      <c r="Q66" s="42"/>
      <c r="R66" s="42"/>
      <c r="S66" s="42"/>
      <c r="T66" s="42"/>
      <c r="U66" s="42"/>
      <c r="V66" s="42"/>
      <c r="W66" s="42"/>
      <c r="X66" s="42"/>
      <c r="Y66" s="42"/>
      <c r="Z66" s="42"/>
      <c r="AA66" s="42"/>
      <c r="AB66" s="42"/>
      <c r="AC66" s="42"/>
      <c r="AD66" s="42"/>
      <c r="AE66" s="42"/>
      <c r="AF66" s="42"/>
      <c r="AG66" s="42"/>
      <c r="AH66" s="42"/>
      <c r="AI66" s="42"/>
      <c r="AJ66" s="42"/>
    </row>
    <row r="67" spans="1:36" ht="15">
      <c r="A67" s="47">
        <f t="shared" si="1"/>
        <v>1961</v>
      </c>
      <c r="B67" s="109">
        <f>DetailsWTIDSeries!DK98/100</f>
        <v>0.1215</v>
      </c>
      <c r="C67" s="49">
        <f>DetailsWTIDSeries!DL98/100</f>
        <v>4.6100000000000002E-2</v>
      </c>
      <c r="D67" s="109">
        <f>DetailsWTIDSeries!DQ98/100</f>
        <v>0.11789999999999999</v>
      </c>
      <c r="E67" s="49">
        <f>DetailsWTIDSeries!DS98/100</f>
        <v>2.75E-2</v>
      </c>
      <c r="F67" s="48"/>
      <c r="G67" s="48"/>
      <c r="H67" s="109">
        <f>DetailsWTIDSeries!DD98/100</f>
        <v>0.14679999999999999</v>
      </c>
      <c r="I67" s="49">
        <f>DetailsWTIDSeries!DE98/100</f>
        <v>4.9100000000000005E-2</v>
      </c>
      <c r="J67" s="48"/>
      <c r="K67" s="48"/>
      <c r="L67" s="109"/>
      <c r="M67" s="49"/>
      <c r="N67" s="42"/>
      <c r="O67" s="42"/>
      <c r="P67" s="42"/>
      <c r="Q67" s="42"/>
      <c r="R67" s="42"/>
      <c r="S67" s="42"/>
      <c r="T67" s="42"/>
      <c r="U67" s="42"/>
      <c r="V67" s="42"/>
      <c r="W67" s="42"/>
      <c r="X67" s="42"/>
      <c r="Y67" s="42"/>
      <c r="Z67" s="42"/>
      <c r="AA67" s="42"/>
      <c r="AB67" s="42"/>
      <c r="AC67" s="42"/>
      <c r="AD67" s="42"/>
      <c r="AE67" s="42"/>
      <c r="AF67" s="42"/>
      <c r="AG67" s="42"/>
      <c r="AH67" s="42"/>
      <c r="AI67" s="42"/>
      <c r="AJ67" s="42"/>
    </row>
    <row r="68" spans="1:36" ht="15">
      <c r="A68" s="47">
        <f t="shared" si="1"/>
        <v>1962</v>
      </c>
      <c r="B68" s="109">
        <f>DetailsWTIDSeries!DK99/100</f>
        <v>0.1158</v>
      </c>
      <c r="C68" s="49">
        <f>DetailsWTIDSeries!DL99/100</f>
        <v>4.24E-2</v>
      </c>
      <c r="D68" s="109"/>
      <c r="E68" s="49"/>
      <c r="F68" s="48"/>
      <c r="G68" s="48"/>
      <c r="H68" s="109"/>
      <c r="I68" s="49"/>
      <c r="J68" s="48"/>
      <c r="K68" s="48"/>
      <c r="L68" s="109"/>
      <c r="M68" s="49"/>
      <c r="N68" s="42"/>
      <c r="O68" s="42"/>
      <c r="P68" s="42"/>
      <c r="Q68" s="42"/>
      <c r="R68" s="42"/>
      <c r="S68" s="42"/>
      <c r="T68" s="42"/>
      <c r="U68" s="42"/>
      <c r="V68" s="42"/>
      <c r="W68" s="42"/>
      <c r="X68" s="42"/>
      <c r="Y68" s="42"/>
      <c r="Z68" s="42"/>
      <c r="AA68" s="42"/>
      <c r="AB68" s="42"/>
      <c r="AC68" s="42"/>
      <c r="AD68" s="42"/>
      <c r="AE68" s="42"/>
      <c r="AF68" s="42"/>
      <c r="AG68" s="42"/>
      <c r="AH68" s="42"/>
      <c r="AI68" s="42"/>
      <c r="AJ68" s="42"/>
    </row>
    <row r="69" spans="1:36" ht="15">
      <c r="A69" s="47">
        <f t="shared" si="1"/>
        <v>1963</v>
      </c>
      <c r="B69" s="109"/>
      <c r="C69" s="49"/>
      <c r="D69" s="109">
        <f>DetailsWTIDSeries!DQ100/100</f>
        <v>0.13200000000000001</v>
      </c>
      <c r="E69" s="49">
        <f>DetailsWTIDSeries!DS100/100</f>
        <v>3.2300000000000002E-2</v>
      </c>
      <c r="F69" s="48"/>
      <c r="G69" s="48"/>
      <c r="H69" s="109"/>
      <c r="I69" s="49"/>
      <c r="J69" s="48"/>
      <c r="K69" s="48"/>
      <c r="L69" s="109"/>
      <c r="M69" s="49"/>
      <c r="N69" s="42"/>
      <c r="O69" s="42"/>
      <c r="P69" s="42"/>
      <c r="Q69" s="42"/>
      <c r="R69" s="42"/>
      <c r="S69" s="42"/>
      <c r="T69" s="42"/>
      <c r="U69" s="42"/>
      <c r="V69" s="42"/>
      <c r="W69" s="42"/>
      <c r="X69" s="42"/>
      <c r="Y69" s="42"/>
      <c r="Z69" s="42"/>
      <c r="AA69" s="42"/>
      <c r="AB69" s="42"/>
      <c r="AC69" s="42"/>
      <c r="AD69" s="42"/>
      <c r="AE69" s="42"/>
      <c r="AF69" s="42"/>
      <c r="AG69" s="42"/>
      <c r="AH69" s="42"/>
      <c r="AI69" s="42"/>
      <c r="AJ69" s="42"/>
    </row>
    <row r="70" spans="1:36" ht="15">
      <c r="A70" s="47">
        <f t="shared" si="1"/>
        <v>1964</v>
      </c>
      <c r="B70" s="109">
        <f>DetailsWTIDSeries!DK101/100</f>
        <v>9.6500000000000002E-2</v>
      </c>
      <c r="C70" s="49">
        <f>DetailsWTIDSeries!DL101/100</f>
        <v>3.2300000000000002E-2</v>
      </c>
      <c r="D70" s="109">
        <f>DetailsWTIDSeries!DQ101/100</f>
        <v>0.13669999999999999</v>
      </c>
      <c r="E70" s="49">
        <f>DetailsWTIDSeries!DS101/100</f>
        <v>3.3300000000000003E-2</v>
      </c>
      <c r="F70" s="48"/>
      <c r="G70" s="48"/>
      <c r="H70" s="109"/>
      <c r="I70" s="49"/>
      <c r="J70" s="48"/>
      <c r="K70" s="48"/>
      <c r="L70" s="109"/>
      <c r="M70" s="49"/>
      <c r="N70" s="42"/>
      <c r="O70" s="42"/>
      <c r="P70" s="42"/>
      <c r="Q70" s="42"/>
      <c r="R70" s="42"/>
      <c r="S70" s="42"/>
      <c r="T70" s="42"/>
      <c r="U70" s="42"/>
      <c r="V70" s="42"/>
      <c r="W70" s="42"/>
      <c r="X70" s="42"/>
      <c r="Y70" s="42"/>
      <c r="Z70" s="42"/>
      <c r="AA70" s="42"/>
      <c r="AB70" s="42"/>
      <c r="AC70" s="42"/>
      <c r="AD70" s="42"/>
      <c r="AE70" s="42"/>
      <c r="AF70" s="42"/>
      <c r="AG70" s="42"/>
      <c r="AH70" s="42"/>
      <c r="AI70" s="42"/>
      <c r="AJ70" s="42"/>
    </row>
    <row r="71" spans="1:36" ht="15">
      <c r="A71" s="47">
        <f t="shared" ref="A71:A102" si="2">A70+1</f>
        <v>1965</v>
      </c>
      <c r="B71" s="109">
        <f>DetailsWTIDSeries!DK102/100</f>
        <v>0.10920000000000001</v>
      </c>
      <c r="C71" s="49">
        <f>DetailsWTIDSeries!DL102/100</f>
        <v>3.9300000000000002E-2</v>
      </c>
      <c r="D71" s="109">
        <f>DetailsWTIDSeries!DQ102/100</f>
        <v>0.1326</v>
      </c>
      <c r="E71" s="49">
        <f>DetailsWTIDSeries!DS102/100</f>
        <v>3.2000000000000001E-2</v>
      </c>
      <c r="F71" s="48"/>
      <c r="G71" s="48"/>
      <c r="H71" s="109"/>
      <c r="I71" s="49"/>
      <c r="J71" s="48"/>
      <c r="K71" s="48"/>
      <c r="L71" s="109"/>
      <c r="M71" s="49"/>
      <c r="N71" s="42"/>
      <c r="O71" s="42"/>
      <c r="P71" s="42"/>
      <c r="Q71" s="42"/>
      <c r="R71" s="42"/>
      <c r="S71" s="42"/>
      <c r="T71" s="42"/>
      <c r="U71" s="42"/>
      <c r="V71" s="42"/>
      <c r="W71" s="42"/>
      <c r="X71" s="42"/>
      <c r="Y71" s="42"/>
      <c r="Z71" s="42"/>
      <c r="AA71" s="42"/>
      <c r="AB71" s="42"/>
      <c r="AC71" s="42"/>
      <c r="AD71" s="42"/>
      <c r="AE71" s="42"/>
      <c r="AF71" s="42"/>
      <c r="AG71" s="42"/>
      <c r="AH71" s="42"/>
      <c r="AI71" s="42"/>
      <c r="AJ71" s="42"/>
    </row>
    <row r="72" spans="1:36" ht="15">
      <c r="A72" s="47">
        <f t="shared" si="2"/>
        <v>1966</v>
      </c>
      <c r="B72" s="109">
        <f>DetailsWTIDSeries!DK103/100</f>
        <v>9.9900000000000003E-2</v>
      </c>
      <c r="C72" s="49">
        <f>DetailsWTIDSeries!DL103/100</f>
        <v>3.6600000000000001E-2</v>
      </c>
      <c r="D72" s="109"/>
      <c r="E72" s="49"/>
      <c r="F72" s="48"/>
      <c r="G72" s="48"/>
      <c r="H72" s="109"/>
      <c r="I72" s="49"/>
      <c r="J72" s="48"/>
      <c r="K72" s="48"/>
      <c r="L72" s="109"/>
      <c r="M72" s="49"/>
      <c r="N72" s="42"/>
      <c r="O72" s="42"/>
      <c r="P72" s="42"/>
      <c r="Q72" s="42"/>
      <c r="R72" s="42"/>
      <c r="S72" s="42"/>
      <c r="T72" s="42"/>
      <c r="U72" s="42"/>
      <c r="V72" s="42"/>
      <c r="W72" s="42"/>
      <c r="X72" s="42"/>
      <c r="Y72" s="42"/>
      <c r="Z72" s="42"/>
      <c r="AA72" s="42"/>
      <c r="AB72" s="42"/>
      <c r="AC72" s="42"/>
      <c r="AD72" s="42"/>
      <c r="AE72" s="42"/>
      <c r="AF72" s="42"/>
      <c r="AG72" s="42"/>
      <c r="AH72" s="42"/>
      <c r="AI72" s="42"/>
      <c r="AJ72" s="42"/>
    </row>
    <row r="73" spans="1:36" ht="15">
      <c r="A73" s="47">
        <f t="shared" si="2"/>
        <v>1967</v>
      </c>
      <c r="B73" s="109">
        <f>DetailsWTIDSeries!DK104/100</f>
        <v>0.10009999999999999</v>
      </c>
      <c r="C73" s="49">
        <f>DetailsWTIDSeries!DL104/100</f>
        <v>3.5099999999999999E-2</v>
      </c>
      <c r="D73" s="109">
        <f>DetailsWTIDSeries!DQ104/100</f>
        <v>0.12640000000000001</v>
      </c>
      <c r="E73" s="49">
        <f>DetailsWTIDSeries!DS104/100</f>
        <v>2.8999999999999998E-2</v>
      </c>
      <c r="F73" s="48"/>
      <c r="G73" s="48"/>
      <c r="H73" s="109"/>
      <c r="I73" s="49"/>
      <c r="J73" s="48"/>
      <c r="K73" s="48"/>
      <c r="L73" s="109"/>
      <c r="M73" s="49"/>
      <c r="N73" s="42"/>
      <c r="O73" s="42"/>
      <c r="P73" s="42"/>
      <c r="Q73" s="42"/>
      <c r="R73" s="42"/>
      <c r="S73" s="42"/>
      <c r="T73" s="42"/>
      <c r="U73" s="42"/>
      <c r="V73" s="42"/>
      <c r="W73" s="42"/>
      <c r="X73" s="42"/>
      <c r="Y73" s="42"/>
      <c r="Z73" s="42"/>
      <c r="AA73" s="42"/>
      <c r="AB73" s="42"/>
      <c r="AC73" s="42"/>
      <c r="AD73" s="42"/>
      <c r="AE73" s="42"/>
      <c r="AF73" s="42"/>
      <c r="AG73" s="42"/>
      <c r="AH73" s="42"/>
      <c r="AI73" s="42"/>
      <c r="AJ73" s="42"/>
    </row>
    <row r="74" spans="1:36" ht="15">
      <c r="A74" s="47">
        <f t="shared" si="2"/>
        <v>1968</v>
      </c>
      <c r="B74" s="109">
        <f>DetailsWTIDSeries!DK105/100</f>
        <v>9.9499999999999991E-2</v>
      </c>
      <c r="C74" s="49">
        <f>DetailsWTIDSeries!DL105/100</f>
        <v>3.4799999999999998E-2</v>
      </c>
      <c r="D74" s="109"/>
      <c r="E74" s="49"/>
      <c r="F74" s="48"/>
      <c r="G74" s="48"/>
      <c r="H74" s="109"/>
      <c r="I74" s="49"/>
      <c r="J74" s="48"/>
      <c r="K74" s="48"/>
      <c r="L74" s="109"/>
      <c r="M74" s="49"/>
      <c r="N74" s="42"/>
      <c r="O74" s="42"/>
      <c r="P74" s="42"/>
      <c r="Q74" s="42"/>
      <c r="R74" s="42"/>
      <c r="S74" s="42"/>
      <c r="T74" s="42"/>
      <c r="U74" s="42"/>
      <c r="V74" s="42"/>
      <c r="W74" s="42"/>
      <c r="X74" s="42"/>
      <c r="Y74" s="42"/>
      <c r="Z74" s="42"/>
      <c r="AA74" s="42"/>
      <c r="AB74" s="42"/>
      <c r="AC74" s="42"/>
      <c r="AD74" s="42"/>
      <c r="AE74" s="42"/>
      <c r="AF74" s="42"/>
      <c r="AG74" s="42"/>
      <c r="AH74" s="42"/>
      <c r="AI74" s="42"/>
      <c r="AJ74" s="42"/>
    </row>
    <row r="75" spans="1:36" ht="15">
      <c r="A75" s="47">
        <f t="shared" si="2"/>
        <v>1969</v>
      </c>
      <c r="B75" s="109"/>
      <c r="C75" s="49"/>
      <c r="D75" s="109">
        <f>DetailsWTIDSeries!DQ106/100</f>
        <v>0.1338</v>
      </c>
      <c r="E75" s="49">
        <f>DetailsWTIDSeries!DS106/100</f>
        <v>0.03</v>
      </c>
      <c r="F75" s="48"/>
      <c r="G75" s="48"/>
      <c r="H75" s="109"/>
      <c r="I75" s="49"/>
      <c r="J75" s="48"/>
      <c r="K75" s="48"/>
      <c r="L75" s="109"/>
      <c r="M75" s="49"/>
      <c r="N75" s="42"/>
      <c r="O75" s="42"/>
      <c r="P75" s="42"/>
      <c r="Q75" s="42"/>
      <c r="R75" s="42"/>
      <c r="S75" s="42"/>
      <c r="T75" s="42"/>
      <c r="U75" s="42"/>
      <c r="V75" s="42"/>
      <c r="W75" s="42"/>
      <c r="X75" s="42"/>
      <c r="Y75" s="42"/>
      <c r="Z75" s="42"/>
      <c r="AA75" s="42"/>
      <c r="AB75" s="42"/>
      <c r="AC75" s="42"/>
      <c r="AD75" s="42"/>
      <c r="AE75" s="42"/>
      <c r="AF75" s="42"/>
      <c r="AG75" s="42"/>
      <c r="AH75" s="42"/>
      <c r="AI75" s="42"/>
      <c r="AJ75" s="42"/>
    </row>
    <row r="76" spans="1:36" ht="15">
      <c r="A76" s="47">
        <f t="shared" si="2"/>
        <v>1970</v>
      </c>
      <c r="B76" s="109">
        <f>DetailsWTIDSeries!DK107/100</f>
        <v>0.1002</v>
      </c>
      <c r="C76" s="49">
        <f>DetailsWTIDSeries!DL107/100</f>
        <v>3.4300000000000004E-2</v>
      </c>
      <c r="D76" s="109"/>
      <c r="E76" s="49"/>
      <c r="F76" s="48"/>
      <c r="G76" s="48"/>
      <c r="H76" s="109">
        <f>DetailsWTIDSeries!DD107/100</f>
        <v>0.12179999999999999</v>
      </c>
      <c r="I76" s="49">
        <f>DetailsWTIDSeries!DE107/100</f>
        <v>2.6000000000000002E-2</v>
      </c>
      <c r="J76" s="48"/>
      <c r="K76" s="48"/>
      <c r="L76" s="109"/>
      <c r="M76" s="49"/>
      <c r="N76" s="42"/>
      <c r="O76" s="42"/>
      <c r="P76" s="42"/>
      <c r="Q76" s="42"/>
      <c r="R76" s="42"/>
      <c r="S76" s="42"/>
      <c r="T76" s="42"/>
      <c r="U76" s="42"/>
      <c r="V76" s="42"/>
      <c r="W76" s="42"/>
      <c r="X76" s="42"/>
      <c r="Y76" s="42"/>
      <c r="Z76" s="42"/>
      <c r="AA76" s="42"/>
      <c r="AB76" s="42"/>
      <c r="AC76" s="42"/>
      <c r="AD76" s="42"/>
      <c r="AE76" s="42"/>
      <c r="AF76" s="42"/>
      <c r="AG76" s="42"/>
      <c r="AH76" s="42"/>
      <c r="AI76" s="42"/>
      <c r="AJ76" s="42"/>
    </row>
    <row r="77" spans="1:36" ht="15">
      <c r="A77" s="47">
        <f t="shared" si="2"/>
        <v>1971</v>
      </c>
      <c r="B77" s="109">
        <f>DetailsWTIDSeries!DK108/100</f>
        <v>8.4700000000000011E-2</v>
      </c>
      <c r="C77" s="49">
        <f>DetailsWTIDSeries!DL108/100</f>
        <v>2.8300000000000002E-2</v>
      </c>
      <c r="D77" s="109">
        <f>DetailsWTIDSeries!DQ108/100</f>
        <v>0.129</v>
      </c>
      <c r="E77" s="49">
        <f>DetailsWTIDSeries!DS108/100</f>
        <v>2.7300000000000001E-2</v>
      </c>
      <c r="F77" s="48"/>
      <c r="G77" s="48"/>
      <c r="H77" s="109">
        <f>DetailsWTIDSeries!DD108/100</f>
        <v>0.10779999999999999</v>
      </c>
      <c r="I77" s="49">
        <f>DetailsWTIDSeries!DE108/100</f>
        <v>2.3599999999999999E-2</v>
      </c>
      <c r="J77" s="48"/>
      <c r="K77" s="48"/>
      <c r="L77" s="109"/>
      <c r="M77" s="49"/>
      <c r="N77" s="42"/>
      <c r="O77" s="42"/>
      <c r="P77" s="42"/>
      <c r="Q77" s="42"/>
      <c r="R77" s="42"/>
      <c r="S77" s="42"/>
      <c r="T77" s="42"/>
      <c r="U77" s="42"/>
      <c r="V77" s="42"/>
      <c r="W77" s="42"/>
      <c r="X77" s="42"/>
      <c r="Y77" s="42"/>
      <c r="Z77" s="42"/>
      <c r="AA77" s="42"/>
      <c r="AB77" s="42"/>
      <c r="AC77" s="42"/>
      <c r="AD77" s="42"/>
      <c r="AE77" s="42"/>
      <c r="AF77" s="42"/>
      <c r="AG77" s="42"/>
      <c r="AH77" s="42"/>
      <c r="AI77" s="42"/>
      <c r="AJ77" s="42"/>
    </row>
    <row r="78" spans="1:36" ht="15">
      <c r="A78" s="47">
        <f t="shared" si="2"/>
        <v>1972</v>
      </c>
      <c r="B78" s="109"/>
      <c r="C78" s="49"/>
      <c r="D78" s="109"/>
      <c r="E78" s="49"/>
      <c r="F78" s="48"/>
      <c r="G78" s="48"/>
      <c r="H78" s="109">
        <f>DetailsWTIDSeries!DD109/100</f>
        <v>9.4399999999999998E-2</v>
      </c>
      <c r="I78" s="49">
        <f>DetailsWTIDSeries!DE109/100</f>
        <v>2.1499999999999998E-2</v>
      </c>
      <c r="J78" s="48"/>
      <c r="K78" s="48"/>
      <c r="L78" s="109"/>
      <c r="M78" s="49"/>
      <c r="N78" s="42"/>
      <c r="O78" s="42"/>
      <c r="P78" s="42"/>
      <c r="Q78" s="42"/>
      <c r="R78" s="42"/>
      <c r="S78" s="42"/>
      <c r="T78" s="42"/>
      <c r="U78" s="42"/>
      <c r="V78" s="42"/>
      <c r="W78" s="42"/>
      <c r="X78" s="42"/>
      <c r="Y78" s="42"/>
      <c r="Z78" s="42"/>
      <c r="AA78" s="42"/>
      <c r="AB78" s="42"/>
      <c r="AC78" s="42"/>
      <c r="AD78" s="42"/>
      <c r="AE78" s="42"/>
      <c r="AF78" s="42"/>
      <c r="AG78" s="42"/>
      <c r="AH78" s="42"/>
      <c r="AI78" s="42"/>
      <c r="AJ78" s="42"/>
    </row>
    <row r="79" spans="1:36" ht="15">
      <c r="A79" s="47">
        <f t="shared" si="2"/>
        <v>1973</v>
      </c>
      <c r="B79" s="109">
        <f>DetailsWTIDSeries!DK110/100</f>
        <v>7.0199999999999999E-2</v>
      </c>
      <c r="C79" s="49">
        <f>DetailsWTIDSeries!DL110/100</f>
        <v>2.2200000000000001E-2</v>
      </c>
      <c r="D79" s="109"/>
      <c r="E79" s="49"/>
      <c r="F79" s="48"/>
      <c r="G79" s="48"/>
      <c r="H79" s="109">
        <f>DetailsWTIDSeries!DD110/100</f>
        <v>7.400000000000001E-2</v>
      </c>
      <c r="I79" s="49">
        <f>DetailsWTIDSeries!DE110/100</f>
        <v>2.0400000000000001E-2</v>
      </c>
      <c r="J79" s="48"/>
      <c r="K79" s="48"/>
      <c r="L79" s="109"/>
      <c r="M79" s="49"/>
      <c r="N79" s="42"/>
      <c r="O79" s="42"/>
      <c r="P79" s="42"/>
      <c r="Q79" s="42"/>
      <c r="R79" s="42"/>
      <c r="S79" s="42"/>
      <c r="T79" s="42"/>
      <c r="U79" s="42"/>
      <c r="V79" s="42"/>
      <c r="W79" s="42"/>
      <c r="X79" s="42"/>
      <c r="Y79" s="42"/>
      <c r="Z79" s="42"/>
      <c r="AA79" s="42"/>
      <c r="AB79" s="42"/>
      <c r="AC79" s="42"/>
      <c r="AD79" s="42"/>
      <c r="AE79" s="42"/>
      <c r="AF79" s="42"/>
      <c r="AG79" s="42"/>
      <c r="AH79" s="42"/>
      <c r="AI79" s="42"/>
      <c r="AJ79" s="42"/>
    </row>
    <row r="80" spans="1:36" ht="15">
      <c r="A80" s="47">
        <f t="shared" si="2"/>
        <v>1974</v>
      </c>
      <c r="B80" s="109">
        <f>DetailsWTIDSeries!DK111/100</f>
        <v>6.6500000000000004E-2</v>
      </c>
      <c r="C80" s="49">
        <f>DetailsWTIDSeries!DL111/100</f>
        <v>2.0099999999999996E-2</v>
      </c>
      <c r="D80" s="109">
        <f>DetailsWTIDSeries!DQ111/100</f>
        <v>0.12939999999999999</v>
      </c>
      <c r="E80" s="49">
        <f>DetailsWTIDSeries!DS111/100</f>
        <v>2.9399999999999999E-2</v>
      </c>
      <c r="F80" s="48"/>
      <c r="G80" s="48"/>
      <c r="H80" s="109"/>
      <c r="I80" s="49"/>
      <c r="J80" s="48"/>
      <c r="K80" s="48"/>
      <c r="L80" s="109"/>
      <c r="M80" s="49"/>
      <c r="N80" s="42"/>
      <c r="O80" s="42"/>
      <c r="P80" s="42"/>
      <c r="Q80" s="42"/>
      <c r="R80" s="42"/>
      <c r="S80" s="42"/>
      <c r="T80" s="42"/>
      <c r="U80" s="42"/>
      <c r="V80" s="42"/>
      <c r="W80" s="42"/>
      <c r="X80" s="42"/>
      <c r="Y80" s="42"/>
      <c r="Z80" s="42"/>
      <c r="AA80" s="42"/>
      <c r="AB80" s="42"/>
      <c r="AC80" s="42"/>
      <c r="AD80" s="42"/>
      <c r="AE80" s="42"/>
      <c r="AF80" s="42"/>
      <c r="AG80" s="42"/>
      <c r="AH80" s="42"/>
      <c r="AI80" s="42"/>
      <c r="AJ80" s="42"/>
    </row>
    <row r="81" spans="1:36" ht="15">
      <c r="A81" s="47">
        <f t="shared" si="2"/>
        <v>1975</v>
      </c>
      <c r="B81" s="109">
        <f>DetailsWTIDSeries!DK112/100</f>
        <v>7.2400000000000006E-2</v>
      </c>
      <c r="C81" s="49">
        <f>DetailsWTIDSeries!DL112/100</f>
        <v>2.2499999999999999E-2</v>
      </c>
      <c r="D81" s="109">
        <f>DetailsWTIDSeries!DQ112/100</f>
        <v>0.12179999999999999</v>
      </c>
      <c r="E81" s="49">
        <f>DetailsWTIDSeries!DS112/100</f>
        <v>2.5899999999999999E-2</v>
      </c>
      <c r="F81" s="48"/>
      <c r="G81" s="48"/>
      <c r="H81" s="109"/>
      <c r="I81" s="49"/>
      <c r="J81" s="48"/>
      <c r="K81" s="48"/>
      <c r="L81" s="109"/>
      <c r="M81" s="49"/>
      <c r="N81" s="42"/>
      <c r="O81" s="42"/>
      <c r="P81" s="42"/>
      <c r="Q81" s="42"/>
      <c r="R81" s="42"/>
      <c r="S81" s="42"/>
      <c r="T81" s="42"/>
      <c r="U81" s="42"/>
      <c r="V81" s="42"/>
      <c r="W81" s="42"/>
      <c r="X81" s="42"/>
      <c r="Y81" s="42"/>
      <c r="Z81" s="42"/>
      <c r="AA81" s="42"/>
      <c r="AB81" s="42"/>
      <c r="AC81" s="42"/>
      <c r="AD81" s="42"/>
      <c r="AE81" s="42"/>
      <c r="AF81" s="42"/>
      <c r="AG81" s="42"/>
      <c r="AH81" s="42"/>
      <c r="AI81" s="42"/>
      <c r="AJ81" s="42"/>
    </row>
    <row r="82" spans="1:36" ht="15">
      <c r="A82" s="47">
        <f t="shared" si="2"/>
        <v>1976</v>
      </c>
      <c r="B82" s="109">
        <f>DetailsWTIDSeries!DK113/100</f>
        <v>7.2700000000000001E-2</v>
      </c>
      <c r="C82" s="49">
        <f>DetailsWTIDSeries!DL113/100</f>
        <v>2.1600000000000001E-2</v>
      </c>
      <c r="D82" s="109"/>
      <c r="E82" s="49"/>
      <c r="F82" s="48"/>
      <c r="G82" s="48"/>
      <c r="H82" s="109"/>
      <c r="I82" s="49"/>
      <c r="J82" s="48"/>
      <c r="K82" s="48"/>
      <c r="L82" s="109"/>
      <c r="M82" s="49"/>
      <c r="N82" s="42"/>
      <c r="O82" s="42"/>
      <c r="P82" s="42"/>
      <c r="Q82" s="42"/>
      <c r="R82" s="42"/>
      <c r="S82" s="42"/>
      <c r="T82" s="42"/>
      <c r="U82" s="42"/>
      <c r="V82" s="42"/>
      <c r="W82" s="42"/>
      <c r="X82" s="42"/>
      <c r="Y82" s="42"/>
      <c r="Z82" s="42"/>
      <c r="AA82" s="42"/>
      <c r="AB82" s="42"/>
      <c r="AC82" s="42"/>
      <c r="AD82" s="42"/>
      <c r="AE82" s="42"/>
      <c r="AF82" s="42"/>
      <c r="AG82" s="42"/>
      <c r="AH82" s="42"/>
      <c r="AI82" s="42"/>
      <c r="AJ82" s="42"/>
    </row>
    <row r="83" spans="1:36" ht="15">
      <c r="A83" s="47">
        <f t="shared" si="2"/>
        <v>1977</v>
      </c>
      <c r="B83" s="109">
        <f>DetailsWTIDSeries!DK114/100</f>
        <v>6.1799999999999994E-2</v>
      </c>
      <c r="C83" s="49">
        <f>DetailsWTIDSeries!DL114/100</f>
        <v>1.9E-2</v>
      </c>
      <c r="D83" s="109"/>
      <c r="E83" s="49"/>
      <c r="F83" s="48"/>
      <c r="G83" s="48"/>
      <c r="H83" s="109"/>
      <c r="I83" s="49"/>
      <c r="J83" s="48"/>
      <c r="K83" s="48"/>
      <c r="L83" s="109"/>
      <c r="M83" s="49"/>
      <c r="N83" s="42"/>
      <c r="O83" s="42"/>
      <c r="P83" s="42"/>
      <c r="Q83" s="42"/>
      <c r="R83" s="42"/>
      <c r="S83" s="42"/>
      <c r="T83" s="42"/>
      <c r="U83" s="42"/>
      <c r="V83" s="42"/>
      <c r="W83" s="42"/>
      <c r="X83" s="42"/>
      <c r="Y83" s="42"/>
      <c r="Z83" s="42"/>
      <c r="AA83" s="42"/>
      <c r="AB83" s="42"/>
      <c r="AC83" s="42"/>
      <c r="AD83" s="42"/>
      <c r="AE83" s="42"/>
      <c r="AF83" s="42"/>
      <c r="AG83" s="42"/>
      <c r="AH83" s="42"/>
      <c r="AI83" s="42"/>
      <c r="AJ83" s="42"/>
    </row>
    <row r="84" spans="1:36" ht="15">
      <c r="A84" s="47">
        <f t="shared" si="2"/>
        <v>1978</v>
      </c>
      <c r="B84" s="109">
        <f>DetailsWTIDSeries!DK115/100</f>
        <v>6.0499999999999998E-2</v>
      </c>
      <c r="C84" s="49">
        <f>DetailsWTIDSeries!DL115/100</f>
        <v>1.8100000000000002E-2</v>
      </c>
      <c r="D84" s="109">
        <f>DetailsWTIDSeries!DQ115/100</f>
        <v>0.10349999999999999</v>
      </c>
      <c r="E84" s="49"/>
      <c r="F84" s="48"/>
      <c r="G84" s="48"/>
      <c r="H84" s="109"/>
      <c r="I84" s="49"/>
      <c r="J84" s="48"/>
      <c r="K84" s="48"/>
      <c r="L84" s="109"/>
      <c r="M84" s="49"/>
      <c r="N84" s="42"/>
      <c r="O84" s="42"/>
      <c r="P84" s="42"/>
      <c r="Q84" s="42"/>
      <c r="R84" s="42"/>
      <c r="S84" s="42"/>
      <c r="T84" s="42"/>
      <c r="U84" s="42"/>
      <c r="V84" s="42"/>
      <c r="W84" s="42"/>
      <c r="X84" s="42"/>
      <c r="Y84" s="42"/>
      <c r="Z84" s="42"/>
      <c r="AA84" s="42"/>
      <c r="AB84" s="42"/>
      <c r="AC84" s="42"/>
      <c r="AD84" s="42"/>
      <c r="AE84" s="42"/>
      <c r="AF84" s="42"/>
      <c r="AG84" s="42"/>
      <c r="AH84" s="42"/>
      <c r="AI84" s="42"/>
      <c r="AJ84" s="42"/>
    </row>
    <row r="85" spans="1:36" ht="15">
      <c r="A85" s="47">
        <f t="shared" si="2"/>
        <v>1979</v>
      </c>
      <c r="B85" s="109">
        <f>DetailsWTIDSeries!DK116/100</f>
        <v>5.6100000000000004E-2</v>
      </c>
      <c r="C85" s="49">
        <f>DetailsWTIDSeries!DL116/100</f>
        <v>1.66E-2</v>
      </c>
      <c r="D85" s="109">
        <f>DetailsWTIDSeries!DQ116/100</f>
        <v>9.9299999999999999E-2</v>
      </c>
      <c r="E85" s="49"/>
      <c r="F85" s="48"/>
      <c r="G85" s="48"/>
      <c r="H85" s="109"/>
      <c r="I85" s="49"/>
      <c r="J85" s="48"/>
      <c r="K85" s="48"/>
      <c r="L85" s="109"/>
      <c r="M85" s="49"/>
      <c r="N85" s="42"/>
      <c r="O85" s="42"/>
      <c r="P85" s="42"/>
      <c r="Q85" s="42"/>
      <c r="R85" s="42"/>
      <c r="S85" s="42"/>
      <c r="T85" s="42"/>
      <c r="U85" s="42"/>
      <c r="V85" s="42"/>
      <c r="W85" s="42"/>
      <c r="X85" s="42"/>
      <c r="Y85" s="42"/>
      <c r="Z85" s="42"/>
      <c r="AA85" s="42"/>
      <c r="AB85" s="42"/>
      <c r="AC85" s="42"/>
      <c r="AD85" s="42"/>
      <c r="AE85" s="42"/>
      <c r="AF85" s="42"/>
      <c r="AG85" s="42"/>
      <c r="AH85" s="42"/>
      <c r="AI85" s="42"/>
      <c r="AJ85" s="42"/>
    </row>
    <row r="86" spans="1:36" ht="15">
      <c r="A86" s="47">
        <f t="shared" si="2"/>
        <v>1980</v>
      </c>
      <c r="B86" s="109">
        <f>DetailsWTIDSeries!DK117/100</f>
        <v>4.7800000000000002E-2</v>
      </c>
      <c r="C86" s="49">
        <f>DetailsWTIDSeries!DL117/100</f>
        <v>1.3899999999999999E-2</v>
      </c>
      <c r="D86" s="109">
        <f>DetailsWTIDSeries!DQ117/100</f>
        <v>0.10890000000000001</v>
      </c>
      <c r="E86" s="49">
        <f>DetailsWTIDSeries!DS117/100</f>
        <v>2.4799999999999999E-2</v>
      </c>
      <c r="F86" s="48"/>
      <c r="G86" s="48"/>
      <c r="H86" s="109"/>
      <c r="I86" s="49"/>
      <c r="J86" s="48"/>
      <c r="K86" s="48"/>
      <c r="L86" s="109"/>
      <c r="M86" s="49"/>
      <c r="N86" s="42"/>
      <c r="O86" s="42"/>
      <c r="P86" s="42"/>
      <c r="Q86" s="42"/>
      <c r="R86" s="42"/>
      <c r="S86" s="42"/>
      <c r="T86" s="42"/>
      <c r="U86" s="42"/>
      <c r="V86" s="42"/>
      <c r="W86" s="42"/>
      <c r="X86" s="42"/>
      <c r="Y86" s="42"/>
      <c r="Z86" s="42"/>
      <c r="AA86" s="42"/>
      <c r="AB86" s="42"/>
      <c r="AC86" s="42"/>
      <c r="AD86" s="42"/>
      <c r="AE86" s="42"/>
      <c r="AF86" s="42"/>
      <c r="AG86" s="42"/>
      <c r="AH86" s="42"/>
      <c r="AI86" s="42"/>
      <c r="AJ86" s="42"/>
    </row>
    <row r="87" spans="1:36" ht="15">
      <c r="A87" s="47">
        <f t="shared" si="2"/>
        <v>1981</v>
      </c>
      <c r="B87" s="109">
        <f>DetailsWTIDSeries!DK118/100</f>
        <v>4.3899999999999995E-2</v>
      </c>
      <c r="C87" s="49">
        <f>DetailsWTIDSeries!DL118/100</f>
        <v>1.21E-2</v>
      </c>
      <c r="D87" s="109">
        <f>DetailsWTIDSeries!DQ118/100</f>
        <v>0.11349999999999999</v>
      </c>
      <c r="E87" s="49"/>
      <c r="F87" s="48"/>
      <c r="G87" s="48"/>
      <c r="H87" s="109"/>
      <c r="I87" s="49"/>
      <c r="J87" s="48"/>
      <c r="K87" s="48"/>
      <c r="L87" s="109"/>
      <c r="M87" s="49"/>
      <c r="N87" s="42"/>
      <c r="O87" s="42"/>
      <c r="P87" s="42"/>
      <c r="Q87" s="42"/>
      <c r="R87" s="42"/>
      <c r="S87" s="42"/>
      <c r="T87" s="42"/>
      <c r="U87" s="42"/>
      <c r="V87" s="42"/>
      <c r="W87" s="42"/>
      <c r="X87" s="42"/>
      <c r="Y87" s="42"/>
      <c r="Z87" s="42"/>
      <c r="AA87" s="42"/>
      <c r="AB87" s="42"/>
      <c r="AC87" s="42"/>
      <c r="AD87" s="42"/>
      <c r="AE87" s="42"/>
      <c r="AF87" s="42"/>
      <c r="AG87" s="42"/>
      <c r="AH87" s="42"/>
      <c r="AI87" s="42"/>
      <c r="AJ87" s="42"/>
    </row>
    <row r="88" spans="1:36" ht="15">
      <c r="A88" s="47">
        <f t="shared" si="2"/>
        <v>1982</v>
      </c>
      <c r="B88" s="109">
        <f>DetailsWTIDSeries!DK119/100</f>
        <v>4.5100000000000001E-2</v>
      </c>
      <c r="C88" s="49">
        <f>DetailsWTIDSeries!DL119/100</f>
        <v>1.3300000000000001E-2</v>
      </c>
      <c r="D88" s="109">
        <f>DetailsWTIDSeries!DQ119/100</f>
        <v>0.12</v>
      </c>
      <c r="E88" s="49">
        <f>DetailsWTIDSeries!DS119/100</f>
        <v>3.1200000000000002E-2</v>
      </c>
      <c r="F88" s="48">
        <f>DetailsWTIDSeries!DM119/100</f>
        <v>7.17E-2</v>
      </c>
      <c r="G88" s="48"/>
      <c r="H88" s="109"/>
      <c r="I88" s="49"/>
      <c r="J88" s="48"/>
      <c r="K88" s="48"/>
      <c r="L88" s="109"/>
      <c r="M88" s="49"/>
      <c r="N88" s="42"/>
      <c r="O88" s="42"/>
      <c r="P88" s="42"/>
      <c r="Q88" s="42"/>
      <c r="R88" s="42"/>
      <c r="S88" s="42"/>
      <c r="T88" s="42"/>
      <c r="U88" s="42"/>
      <c r="V88" s="42"/>
      <c r="W88" s="42"/>
      <c r="X88" s="42"/>
      <c r="Y88" s="42"/>
      <c r="Z88" s="42"/>
      <c r="AA88" s="42"/>
      <c r="AB88" s="42"/>
      <c r="AC88" s="42"/>
      <c r="AD88" s="42"/>
      <c r="AE88" s="42"/>
      <c r="AF88" s="42"/>
      <c r="AG88" s="42"/>
      <c r="AH88" s="42"/>
      <c r="AI88" s="42"/>
      <c r="AJ88" s="42"/>
    </row>
    <row r="89" spans="1:36" ht="15">
      <c r="A89" s="47">
        <f t="shared" si="2"/>
        <v>1983</v>
      </c>
      <c r="B89" s="109">
        <f>DetailsWTIDSeries!DK120/100</f>
        <v>6.4600000000000005E-2</v>
      </c>
      <c r="C89" s="49">
        <f>DetailsWTIDSeries!DL120/100</f>
        <v>1.83E-2</v>
      </c>
      <c r="D89" s="109">
        <f>DetailsWTIDSeries!DQ120/100</f>
        <v>0.1134</v>
      </c>
      <c r="E89" s="49">
        <f>DetailsWTIDSeries!DS120/100</f>
        <v>3.0299999999999997E-2</v>
      </c>
      <c r="F89" s="48"/>
      <c r="G89" s="48"/>
      <c r="H89" s="109"/>
      <c r="I89" s="49"/>
      <c r="J89" s="48"/>
      <c r="K89" s="48"/>
      <c r="L89" s="109"/>
      <c r="M89" s="49"/>
      <c r="N89" s="42"/>
      <c r="O89" s="42"/>
      <c r="P89" s="42"/>
      <c r="Q89" s="42"/>
      <c r="R89" s="42"/>
      <c r="S89" s="42"/>
      <c r="T89" s="42"/>
      <c r="U89" s="42"/>
      <c r="V89" s="42"/>
      <c r="W89" s="42"/>
      <c r="X89" s="42"/>
      <c r="Y89" s="42"/>
      <c r="Z89" s="42"/>
      <c r="AA89" s="42"/>
      <c r="AB89" s="42"/>
      <c r="AC89" s="42"/>
      <c r="AD89" s="42"/>
      <c r="AE89" s="42"/>
      <c r="AF89" s="42"/>
      <c r="AG89" s="42"/>
      <c r="AH89" s="42"/>
      <c r="AI89" s="42"/>
      <c r="AJ89" s="42"/>
    </row>
    <row r="90" spans="1:36" ht="15">
      <c r="A90" s="47">
        <f t="shared" si="2"/>
        <v>1984</v>
      </c>
      <c r="B90" s="109">
        <f>DetailsWTIDSeries!DK121/100</f>
        <v>6.3899999999999998E-2</v>
      </c>
      <c r="C90" s="49">
        <f>DetailsWTIDSeries!DL121/100</f>
        <v>1.8799999999999997E-2</v>
      </c>
      <c r="D90" s="109">
        <f>DetailsWTIDSeries!DQ121/100</f>
        <v>0.113</v>
      </c>
      <c r="E90" s="49">
        <f>DetailsWTIDSeries!DS121/100</f>
        <v>2.9100000000000001E-2</v>
      </c>
      <c r="F90" s="48"/>
      <c r="G90" s="48"/>
      <c r="H90" s="109"/>
      <c r="I90" s="49"/>
      <c r="J90" s="48"/>
      <c r="K90" s="48"/>
      <c r="L90" s="109"/>
      <c r="M90" s="49"/>
      <c r="N90" s="42"/>
      <c r="O90" s="42"/>
      <c r="P90" s="42"/>
      <c r="Q90" s="42"/>
      <c r="R90" s="42"/>
      <c r="S90" s="42"/>
      <c r="T90" s="42"/>
      <c r="U90" s="42"/>
      <c r="V90" s="42"/>
      <c r="W90" s="42"/>
      <c r="X90" s="42"/>
      <c r="Y90" s="42"/>
      <c r="Z90" s="42"/>
      <c r="AA90" s="42"/>
      <c r="AB90" s="42"/>
      <c r="AC90" s="42"/>
      <c r="AD90" s="42"/>
      <c r="AE90" s="42"/>
      <c r="AF90" s="42"/>
      <c r="AG90" s="42"/>
      <c r="AH90" s="42"/>
      <c r="AI90" s="42"/>
      <c r="AJ90" s="42"/>
    </row>
    <row r="91" spans="1:36" ht="15">
      <c r="A91" s="47">
        <f t="shared" si="2"/>
        <v>1985</v>
      </c>
      <c r="B91" s="109">
        <f>DetailsWTIDSeries!DK122/100</f>
        <v>8.2400000000000001E-2</v>
      </c>
      <c r="C91" s="49">
        <f>DetailsWTIDSeries!DL122/100</f>
        <v>2.4500000000000001E-2</v>
      </c>
      <c r="D91" s="109">
        <f>DetailsWTIDSeries!DQ122/100</f>
        <v>0.10640000000000001</v>
      </c>
      <c r="E91" s="49">
        <f>DetailsWTIDSeries!DS122/100</f>
        <v>2.6800000000000001E-2</v>
      </c>
      <c r="F91" s="48"/>
      <c r="G91" s="48"/>
      <c r="H91" s="109"/>
      <c r="I91" s="49"/>
      <c r="J91" s="48"/>
      <c r="K91" s="48"/>
      <c r="L91" s="109"/>
      <c r="M91" s="49"/>
      <c r="N91" s="42"/>
      <c r="O91" s="42"/>
      <c r="P91" s="42"/>
      <c r="Q91" s="42"/>
      <c r="R91" s="42"/>
      <c r="S91" s="42"/>
      <c r="T91" s="42"/>
      <c r="U91" s="42"/>
      <c r="V91" s="42"/>
      <c r="W91" s="42"/>
      <c r="X91" s="42"/>
      <c r="Y91" s="42"/>
      <c r="Z91" s="42"/>
      <c r="AA91" s="42"/>
      <c r="AB91" s="42"/>
      <c r="AC91" s="42"/>
      <c r="AD91" s="42"/>
      <c r="AE91" s="42"/>
      <c r="AF91" s="42"/>
      <c r="AG91" s="42"/>
      <c r="AH91" s="42"/>
      <c r="AI91" s="42"/>
      <c r="AJ91" s="42"/>
    </row>
    <row r="92" spans="1:36" ht="15">
      <c r="A92" s="47">
        <f t="shared" si="2"/>
        <v>1986</v>
      </c>
      <c r="B92" s="109">
        <f>DetailsWTIDSeries!DK123/100</f>
        <v>8.6400000000000005E-2</v>
      </c>
      <c r="C92" s="49">
        <f>DetailsWTIDSeries!DL123/100</f>
        <v>2.6099999999999998E-2</v>
      </c>
      <c r="D92" s="109">
        <f>DetailsWTIDSeries!DQ123/100</f>
        <v>0.10349999999999999</v>
      </c>
      <c r="E92" s="49">
        <f>DetailsWTIDSeries!DS123/100</f>
        <v>2.4900000000000002E-2</v>
      </c>
      <c r="F92" s="48"/>
      <c r="G92" s="48"/>
      <c r="H92" s="109"/>
      <c r="I92" s="49"/>
      <c r="J92" s="48">
        <f>1.5*DetailsWTIDSeries!DG123/100</f>
        <v>3.9749999999999994E-2</v>
      </c>
      <c r="K92" s="48">
        <f>1.5*DetailsWTIDSeries!DH123/100</f>
        <v>7.0499999999999998E-3</v>
      </c>
      <c r="L92" s="109"/>
      <c r="M92" s="49"/>
      <c r="N92" s="42"/>
      <c r="O92" s="42"/>
      <c r="P92" s="42"/>
      <c r="Q92" s="42"/>
      <c r="R92" s="42"/>
      <c r="S92" s="42"/>
      <c r="T92" s="42"/>
      <c r="U92" s="42"/>
      <c r="V92" s="42"/>
      <c r="W92" s="42"/>
      <c r="X92" s="42"/>
      <c r="Y92" s="42"/>
      <c r="Z92" s="42"/>
      <c r="AA92" s="42"/>
      <c r="AB92" s="42"/>
      <c r="AC92" s="42"/>
      <c r="AD92" s="42"/>
      <c r="AE92" s="42"/>
      <c r="AF92" s="42"/>
      <c r="AG92" s="42"/>
      <c r="AH92" s="42"/>
      <c r="AI92" s="42"/>
      <c r="AJ92" s="42"/>
    </row>
    <row r="93" spans="1:36" ht="15">
      <c r="A93" s="47">
        <f t="shared" si="2"/>
        <v>1987</v>
      </c>
      <c r="B93" s="109">
        <f>DetailsWTIDSeries!DK124/100</f>
        <v>8.1199999999999994E-2</v>
      </c>
      <c r="C93" s="49">
        <f>DetailsWTIDSeries!DL124/100</f>
        <v>2.5099999999999997E-2</v>
      </c>
      <c r="D93" s="109">
        <f>DetailsWTIDSeries!DQ124/100</f>
        <v>8.7799999999999989E-2</v>
      </c>
      <c r="E93" s="49">
        <f>DetailsWTIDSeries!DS124/100</f>
        <v>1.9400000000000001E-2</v>
      </c>
      <c r="F93" s="48">
        <f>DetailsWTIDSeries!DM124/100</f>
        <v>7.9899999999999999E-2</v>
      </c>
      <c r="G93" s="48"/>
      <c r="H93" s="109"/>
      <c r="I93" s="49"/>
      <c r="J93" s="48">
        <f>1.5*DetailsWTIDSeries!DG124/100</f>
        <v>4.0050000000000002E-2</v>
      </c>
      <c r="K93" s="48">
        <f>1.5*DetailsWTIDSeries!DH124/100</f>
        <v>6.9000000000000008E-3</v>
      </c>
      <c r="L93" s="109"/>
      <c r="M93" s="49"/>
      <c r="N93" s="42"/>
      <c r="O93" s="42"/>
      <c r="P93" s="42"/>
      <c r="Q93" s="42"/>
      <c r="R93" s="42"/>
      <c r="S93" s="42"/>
      <c r="T93" s="42"/>
      <c r="U93" s="42"/>
      <c r="V93" s="42"/>
      <c r="W93" s="42"/>
      <c r="X93" s="42"/>
      <c r="Y93" s="42"/>
      <c r="Z93" s="42"/>
      <c r="AA93" s="42"/>
      <c r="AB93" s="42"/>
      <c r="AC93" s="42"/>
      <c r="AD93" s="42"/>
      <c r="AE93" s="42"/>
      <c r="AF93" s="42"/>
      <c r="AG93" s="42"/>
      <c r="AH93" s="42"/>
      <c r="AI93" s="42"/>
      <c r="AJ93" s="42"/>
    </row>
    <row r="94" spans="1:36" ht="15">
      <c r="A94" s="47">
        <f t="shared" si="2"/>
        <v>1988</v>
      </c>
      <c r="B94" s="109">
        <f>DetailsWTIDSeries!DK125/100</f>
        <v>8.5199999999999998E-2</v>
      </c>
      <c r="C94" s="49">
        <f>DetailsWTIDSeries!DL125/100</f>
        <v>2.7099999999999999E-2</v>
      </c>
      <c r="D94" s="109">
        <f>DetailsWTIDSeries!DQ125/100</f>
        <v>9.8800000000000013E-2</v>
      </c>
      <c r="E94" s="49">
        <f>DetailsWTIDSeries!DS125/100</f>
        <v>2.4199999999999999E-2</v>
      </c>
      <c r="F94" s="48"/>
      <c r="G94" s="48"/>
      <c r="H94" s="109"/>
      <c r="I94" s="49"/>
      <c r="J94" s="48">
        <f>1.5*DetailsWTIDSeries!DG125/100</f>
        <v>5.0099999999999999E-2</v>
      </c>
      <c r="K94" s="48">
        <f>1.5*DetailsWTIDSeries!DH125/100</f>
        <v>9.2999999999999992E-3</v>
      </c>
      <c r="L94" s="109"/>
      <c r="M94" s="49"/>
      <c r="N94" s="42"/>
      <c r="O94" s="42"/>
      <c r="P94" s="42"/>
      <c r="Q94" s="42"/>
      <c r="R94" s="42"/>
      <c r="S94" s="42"/>
      <c r="T94" s="42"/>
      <c r="U94" s="42"/>
      <c r="V94" s="42"/>
      <c r="W94" s="42"/>
      <c r="X94" s="42"/>
      <c r="Y94" s="42"/>
      <c r="Z94" s="42"/>
      <c r="AA94" s="42"/>
      <c r="AB94" s="42"/>
      <c r="AC94" s="42"/>
      <c r="AD94" s="42"/>
      <c r="AE94" s="42"/>
      <c r="AF94" s="42"/>
      <c r="AG94" s="42"/>
      <c r="AH94" s="42"/>
      <c r="AI94" s="42"/>
      <c r="AJ94" s="42"/>
    </row>
    <row r="95" spans="1:36" ht="15">
      <c r="A95" s="47">
        <f t="shared" si="2"/>
        <v>1989</v>
      </c>
      <c r="B95" s="109">
        <f>DetailsWTIDSeries!DK126/100</f>
        <v>8.1900000000000001E-2</v>
      </c>
      <c r="C95" s="49">
        <f>DetailsWTIDSeries!DL126/100</f>
        <v>2.3799999999999998E-2</v>
      </c>
      <c r="D95" s="109"/>
      <c r="E95" s="49"/>
      <c r="F95" s="48"/>
      <c r="G95" s="48"/>
      <c r="H95" s="109"/>
      <c r="I95" s="49"/>
      <c r="J95" s="48">
        <f>1.5*DetailsWTIDSeries!DG126/100</f>
        <v>5.1750000000000004E-2</v>
      </c>
      <c r="K95" s="48">
        <f>1.5*DetailsWTIDSeries!DH126/100</f>
        <v>8.4000000000000012E-3</v>
      </c>
      <c r="L95" s="109"/>
      <c r="M95" s="49"/>
      <c r="N95" s="42"/>
      <c r="O95" s="42"/>
      <c r="P95" s="42"/>
      <c r="Q95" s="42"/>
      <c r="R95" s="42"/>
      <c r="S95" s="42"/>
      <c r="T95" s="42"/>
      <c r="U95" s="42"/>
      <c r="V95" s="42"/>
      <c r="W95" s="42"/>
      <c r="X95" s="42"/>
      <c r="Y95" s="42"/>
      <c r="Z95" s="42"/>
      <c r="AA95" s="42"/>
      <c r="AB95" s="42"/>
      <c r="AC95" s="42"/>
      <c r="AD95" s="42"/>
      <c r="AE95" s="42"/>
      <c r="AF95" s="42"/>
      <c r="AG95" s="42"/>
      <c r="AH95" s="42"/>
      <c r="AI95" s="42"/>
      <c r="AJ95" s="42"/>
    </row>
    <row r="96" spans="1:36" ht="15">
      <c r="A96" s="47">
        <f t="shared" si="2"/>
        <v>1990</v>
      </c>
      <c r="B96" s="109">
        <f>DetailsWTIDSeries!DK127/100</f>
        <v>7.4200000000000002E-2</v>
      </c>
      <c r="C96" s="49">
        <f>DetailsWTIDSeries!DL127/100</f>
        <v>1.84E-2</v>
      </c>
      <c r="D96" s="109">
        <f>DetailsWTIDSeries!DR127/100</f>
        <v>9.849999999999999E-2</v>
      </c>
      <c r="E96" s="49"/>
      <c r="F96" s="48">
        <f>DetailsWTIDSeries!DM127/100</f>
        <v>8.0500000000000002E-2</v>
      </c>
      <c r="G96" s="48"/>
      <c r="H96" s="109"/>
      <c r="I96" s="49"/>
      <c r="J96" s="48">
        <f>1.5*DetailsWTIDSeries!DG127/100</f>
        <v>4.9950000000000001E-2</v>
      </c>
      <c r="K96" s="48">
        <f>1.5*DetailsWTIDSeries!DH127/100</f>
        <v>8.5500000000000003E-3</v>
      </c>
      <c r="L96" s="109"/>
      <c r="M96" s="49"/>
      <c r="N96" s="42"/>
      <c r="O96" s="42"/>
      <c r="P96" s="42"/>
      <c r="Q96" s="42"/>
      <c r="R96" s="42"/>
      <c r="S96" s="42"/>
      <c r="T96" s="42"/>
      <c r="U96" s="42"/>
      <c r="V96" s="42"/>
      <c r="W96" s="42"/>
      <c r="X96" s="42"/>
      <c r="Y96" s="42"/>
      <c r="Z96" s="42"/>
      <c r="AA96" s="42"/>
      <c r="AB96" s="42"/>
      <c r="AC96" s="42"/>
      <c r="AD96" s="42"/>
      <c r="AE96" s="42"/>
      <c r="AF96" s="42"/>
      <c r="AG96" s="42"/>
      <c r="AH96" s="42"/>
      <c r="AI96" s="42"/>
      <c r="AJ96" s="42"/>
    </row>
    <row r="97" spans="1:36" ht="15">
      <c r="A97" s="47">
        <f t="shared" si="2"/>
        <v>1991</v>
      </c>
      <c r="B97" s="109">
        <f>DetailsWTIDSeries!DK128/100</f>
        <v>7.1199999999999999E-2</v>
      </c>
      <c r="C97" s="49">
        <f>DetailsWTIDSeries!DL128/100</f>
        <v>1.7600000000000001E-2</v>
      </c>
      <c r="D97" s="109">
        <f>DetailsWTIDSeries!DR128/100</f>
        <v>0.10539999999999999</v>
      </c>
      <c r="E97" s="49"/>
      <c r="F97" s="48"/>
      <c r="G97" s="48"/>
      <c r="H97" s="109"/>
      <c r="I97" s="49"/>
      <c r="J97" s="48">
        <f>1.5*DetailsWTIDSeries!DG128/100</f>
        <v>5.0700000000000002E-2</v>
      </c>
      <c r="K97" s="48">
        <f>1.5*DetailsWTIDSeries!DH128/100</f>
        <v>9.1500000000000001E-3</v>
      </c>
      <c r="L97" s="109"/>
      <c r="M97" s="49"/>
      <c r="N97" s="42"/>
      <c r="O97" s="42"/>
      <c r="P97" s="42"/>
      <c r="Q97" s="42"/>
      <c r="R97" s="42"/>
      <c r="S97" s="42"/>
      <c r="T97" s="42"/>
      <c r="U97" s="42"/>
      <c r="V97" s="42"/>
      <c r="W97" s="42"/>
      <c r="X97" s="42"/>
      <c r="Y97" s="42"/>
      <c r="Z97" s="42"/>
      <c r="AA97" s="42"/>
      <c r="AB97" s="42"/>
      <c r="AC97" s="42"/>
      <c r="AD97" s="42"/>
      <c r="AE97" s="42"/>
      <c r="AF97" s="42"/>
      <c r="AG97" s="42"/>
      <c r="AH97" s="42"/>
      <c r="AI97" s="42"/>
      <c r="AJ97" s="42"/>
    </row>
    <row r="98" spans="1:36" ht="15">
      <c r="A98" s="47">
        <f t="shared" si="2"/>
        <v>1992</v>
      </c>
      <c r="B98" s="109">
        <f>DetailsWTIDSeries!DK129/100</f>
        <v>6.9599999999999995E-2</v>
      </c>
      <c r="C98" s="49">
        <f>DetailsWTIDSeries!DL129/100</f>
        <v>1.9099999999999999E-2</v>
      </c>
      <c r="D98" s="109">
        <f>DetailsWTIDSeries!DR129/100</f>
        <v>0.1056</v>
      </c>
      <c r="E98" s="49"/>
      <c r="F98" s="48"/>
      <c r="G98" s="48"/>
      <c r="H98" s="109"/>
      <c r="I98" s="49"/>
      <c r="J98" s="48">
        <f>1.5*DetailsWTIDSeries!DG129/100</f>
        <v>5.9399999999999994E-2</v>
      </c>
      <c r="K98" s="48">
        <f>1.5*DetailsWTIDSeries!DH129/100</f>
        <v>1.125E-2</v>
      </c>
      <c r="L98" s="109"/>
      <c r="M98" s="49"/>
      <c r="N98" s="42"/>
      <c r="O98" s="42"/>
      <c r="P98" s="42"/>
      <c r="Q98" s="42"/>
      <c r="R98" s="42"/>
      <c r="S98" s="42"/>
      <c r="T98" s="42"/>
      <c r="U98" s="42"/>
      <c r="V98" s="42"/>
      <c r="W98" s="42"/>
      <c r="X98" s="42"/>
      <c r="Y98" s="42"/>
      <c r="Z98" s="42"/>
      <c r="AA98" s="42"/>
      <c r="AB98" s="42"/>
      <c r="AC98" s="42"/>
      <c r="AD98" s="42"/>
      <c r="AE98" s="42"/>
      <c r="AF98" s="42"/>
      <c r="AG98" s="42"/>
      <c r="AH98" s="42"/>
      <c r="AI98" s="42"/>
      <c r="AJ98" s="42"/>
    </row>
    <row r="99" spans="1:36" ht="15">
      <c r="A99" s="47">
        <f t="shared" si="2"/>
        <v>1993</v>
      </c>
      <c r="B99" s="109">
        <f>DetailsWTIDSeries!DK130/100</f>
        <v>8.5299999999999987E-2</v>
      </c>
      <c r="C99" s="49">
        <f>DetailsWTIDSeries!DL130/100</f>
        <v>2.86E-2</v>
      </c>
      <c r="D99" s="109">
        <f>DetailsWTIDSeries!DR130/100</f>
        <v>0.1027</v>
      </c>
      <c r="E99" s="49"/>
      <c r="F99" s="48">
        <f>DetailsWTIDSeries!DM130/100</f>
        <v>9.0999999999999998E-2</v>
      </c>
      <c r="G99" s="48"/>
      <c r="H99" s="109"/>
      <c r="I99" s="49"/>
      <c r="J99" s="48">
        <f>1.5*DetailsWTIDSeries!DG130/100</f>
        <v>6.5099999999999991E-2</v>
      </c>
      <c r="K99" s="48">
        <f>1.5*DetailsWTIDSeries!DH130/100</f>
        <v>1.125E-2</v>
      </c>
      <c r="L99" s="109">
        <f>DetailsWTIDSeries!DI130/100</f>
        <v>0.20480000000000001</v>
      </c>
      <c r="M99" s="49">
        <f>DetailsWTIDSeries!DJ130/100</f>
        <v>8.3599999999999994E-2</v>
      </c>
      <c r="N99" s="42"/>
      <c r="O99" s="42"/>
      <c r="P99" s="42"/>
      <c r="Q99" s="42"/>
      <c r="R99" s="42"/>
      <c r="S99" s="42"/>
      <c r="T99" s="42"/>
      <c r="U99" s="42"/>
      <c r="V99" s="42"/>
      <c r="W99" s="42"/>
      <c r="X99" s="42"/>
      <c r="Y99" s="42"/>
      <c r="Z99" s="42"/>
      <c r="AA99" s="42"/>
      <c r="AB99" s="42"/>
      <c r="AC99" s="42"/>
      <c r="AD99" s="42"/>
      <c r="AE99" s="42"/>
      <c r="AF99" s="42"/>
      <c r="AG99" s="42"/>
      <c r="AH99" s="42"/>
      <c r="AI99" s="42"/>
      <c r="AJ99" s="42"/>
    </row>
    <row r="100" spans="1:36" ht="15">
      <c r="A100" s="47">
        <f t="shared" si="2"/>
        <v>1994</v>
      </c>
      <c r="B100" s="109">
        <f>DetailsWTIDSeries!DK131/100</f>
        <v>8.09E-2</v>
      </c>
      <c r="C100" s="49">
        <f>DetailsWTIDSeries!DL131/100</f>
        <v>2.6099999999999998E-2</v>
      </c>
      <c r="D100" s="109"/>
      <c r="E100" s="49"/>
      <c r="F100" s="48"/>
      <c r="G100" s="48"/>
      <c r="H100" s="109"/>
      <c r="I100" s="49"/>
      <c r="J100" s="48">
        <f>1.5*DetailsWTIDSeries!DG131/100</f>
        <v>6.6299999999999998E-2</v>
      </c>
      <c r="K100" s="48">
        <f>1.5*DetailsWTIDSeries!DH131/100</f>
        <v>1.155E-2</v>
      </c>
      <c r="L100" s="109">
        <f>DetailsWTIDSeries!DI131/100</f>
        <v>0.2054</v>
      </c>
      <c r="M100" s="49">
        <f>DetailsWTIDSeries!DJ131/100</f>
        <v>8.09E-2</v>
      </c>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row>
    <row r="101" spans="1:36" ht="15">
      <c r="A101" s="47">
        <f t="shared" si="2"/>
        <v>1995</v>
      </c>
      <c r="B101" s="109">
        <f>DetailsWTIDSeries!DK132/100</f>
        <v>8.6699999999999999E-2</v>
      </c>
      <c r="C101" s="49">
        <f>DetailsWTIDSeries!DL132/100</f>
        <v>3.5200000000000002E-2</v>
      </c>
      <c r="D101" s="109"/>
      <c r="E101" s="49"/>
      <c r="F101" s="48"/>
      <c r="G101" s="48"/>
      <c r="H101" s="109"/>
      <c r="I101" s="49"/>
      <c r="J101" s="48">
        <f>1.5*DetailsWTIDSeries!DG132/100</f>
        <v>6.5700000000000008E-2</v>
      </c>
      <c r="K101" s="48">
        <f>1.5*DetailsWTIDSeries!DH132/100</f>
        <v>1.0499999999999999E-2</v>
      </c>
      <c r="L101" s="109">
        <f>DetailsWTIDSeries!DI132/100</f>
        <v>0.20760000000000001</v>
      </c>
      <c r="M101" s="49">
        <f>DetailsWTIDSeries!DJ132/100</f>
        <v>7.85E-2</v>
      </c>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row>
    <row r="102" spans="1:36" ht="15">
      <c r="A102" s="47">
        <f t="shared" si="2"/>
        <v>1996</v>
      </c>
      <c r="B102" s="109">
        <f>DetailsWTIDSeries!DK133/100</f>
        <v>8.72E-2</v>
      </c>
      <c r="C102" s="49">
        <f>DetailsWTIDSeries!DL133/100</f>
        <v>3.0800000000000001E-2</v>
      </c>
      <c r="D102" s="109"/>
      <c r="E102" s="49"/>
      <c r="F102" s="48">
        <f>DetailsWTIDSeries!DM133/100</f>
        <v>9.69E-2</v>
      </c>
      <c r="G102" s="48"/>
      <c r="H102" s="109"/>
      <c r="I102" s="49"/>
      <c r="J102" s="48">
        <f>1.5*DetailsWTIDSeries!DG133/100</f>
        <v>7.0349999999999996E-2</v>
      </c>
      <c r="K102" s="48">
        <f>1.5*DetailsWTIDSeries!DH133/100</f>
        <v>1.29E-2</v>
      </c>
      <c r="L102" s="109">
        <f>DetailsWTIDSeries!DI133/100</f>
        <v>0.21299999999999999</v>
      </c>
      <c r="M102" s="49">
        <f>DetailsWTIDSeries!DJ133/100</f>
        <v>7.6700000000000004E-2</v>
      </c>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row>
    <row r="103" spans="1:36" ht="15">
      <c r="A103" s="47">
        <f t="shared" ref="A103:A115" si="3">A102+1</f>
        <v>1997</v>
      </c>
      <c r="B103" s="109">
        <f>DetailsWTIDSeries!DK134/100</f>
        <v>0.107</v>
      </c>
      <c r="C103" s="49">
        <f>DetailsWTIDSeries!DL134/100</f>
        <v>4.36E-2</v>
      </c>
      <c r="D103" s="109"/>
      <c r="E103" s="49"/>
      <c r="F103" s="48"/>
      <c r="G103" s="48"/>
      <c r="H103" s="109">
        <f>DetailsWTIDSeries!DD134/100</f>
        <v>0.12390000000000001</v>
      </c>
      <c r="I103" s="49">
        <f>DetailsWTIDSeries!DE134/100</f>
        <v>4.2699999999999995E-2</v>
      </c>
      <c r="J103" s="48">
        <f>1.5*DetailsWTIDSeries!DG134/100</f>
        <v>7.3349999999999985E-2</v>
      </c>
      <c r="K103" s="48">
        <f>1.5*DetailsWTIDSeries!DH134/100</f>
        <v>1.3500000000000002E-2</v>
      </c>
      <c r="L103" s="109">
        <f>DetailsWTIDSeries!DI134/100</f>
        <v>0.20850000000000002</v>
      </c>
      <c r="M103" s="49">
        <f>DetailsWTIDSeries!DJ134/100</f>
        <v>7.51E-2</v>
      </c>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row>
    <row r="104" spans="1:36" ht="15">
      <c r="A104" s="47">
        <f t="shared" si="3"/>
        <v>1998</v>
      </c>
      <c r="B104" s="109">
        <f>DetailsWTIDSeries!DK135/100</f>
        <v>8.9499999999999996E-2</v>
      </c>
      <c r="C104" s="49">
        <f>DetailsWTIDSeries!DL135/100</f>
        <v>3.6400000000000002E-2</v>
      </c>
      <c r="D104" s="109"/>
      <c r="E104" s="49"/>
      <c r="F104" s="48">
        <f>DetailsWTIDSeries!DM135/100</f>
        <v>0.1242</v>
      </c>
      <c r="G104" s="48"/>
      <c r="H104" s="109">
        <f>DetailsWTIDSeries!DD135/100</f>
        <v>0.12570000000000001</v>
      </c>
      <c r="I104" s="49">
        <f>DetailsWTIDSeries!DE135/100</f>
        <v>4.3700000000000003E-2</v>
      </c>
      <c r="J104" s="48">
        <f>1.5*DetailsWTIDSeries!DG135/100</f>
        <v>7.2599999999999998E-2</v>
      </c>
      <c r="K104" s="48">
        <f>1.5*DetailsWTIDSeries!DH135/100</f>
        <v>1.3049999999999999E-2</v>
      </c>
      <c r="L104" s="109">
        <f>DetailsWTIDSeries!DI135/100</f>
        <v>0.19769999999999999</v>
      </c>
      <c r="M104" s="49">
        <f>DetailsWTIDSeries!DJ135/100</f>
        <v>6.9699999999999998E-2</v>
      </c>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row>
    <row r="105" spans="1:36" ht="15">
      <c r="A105" s="47">
        <f t="shared" si="3"/>
        <v>1999</v>
      </c>
      <c r="B105" s="109">
        <f>DetailsWTIDSeries!DK136/100</f>
        <v>8.9499999999999996E-2</v>
      </c>
      <c r="C105" s="49">
        <f>DetailsWTIDSeries!DL136/100</f>
        <v>3.6400000000000002E-2</v>
      </c>
      <c r="D105" s="109"/>
      <c r="E105" s="49"/>
      <c r="F105" s="48">
        <f>DetailsWTIDSeries!DM136/100</f>
        <v>0.13650000000000001</v>
      </c>
      <c r="G105" s="48"/>
      <c r="H105" s="109">
        <f>DetailsWTIDSeries!DD136/100</f>
        <v>0.1353</v>
      </c>
      <c r="I105" s="49">
        <f>DetailsWTIDSeries!DE136/100</f>
        <v>5.2199999999999996E-2</v>
      </c>
      <c r="J105" s="48">
        <f>1.5*DetailsWTIDSeries!DG136/100</f>
        <v>7.1549999999999989E-2</v>
      </c>
      <c r="K105" s="48">
        <f>1.5*DetailsWTIDSeries!DH136/100</f>
        <v>1.2749999999999999E-2</v>
      </c>
      <c r="L105" s="109">
        <f>DetailsWTIDSeries!DI136/100</f>
        <v>0.18100000000000002</v>
      </c>
      <c r="M105" s="49">
        <f>DetailsWTIDSeries!DJ136/100</f>
        <v>6.3200000000000006E-2</v>
      </c>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row>
    <row r="106" spans="1:36" ht="15">
      <c r="A106" s="47">
        <f t="shared" si="3"/>
        <v>2000</v>
      </c>
      <c r="B106" s="109"/>
      <c r="C106" s="49"/>
      <c r="D106" s="109"/>
      <c r="E106" s="49"/>
      <c r="F106" s="48">
        <f>DetailsWTIDSeries!DM137/100</f>
        <v>0.13819999999999999</v>
      </c>
      <c r="G106" s="48"/>
      <c r="H106" s="109">
        <f>DetailsWTIDSeries!DD137/100</f>
        <v>0.1434</v>
      </c>
      <c r="I106" s="49">
        <f>DetailsWTIDSeries!DE137/100</f>
        <v>5.6799999999999996E-2</v>
      </c>
      <c r="J106" s="48">
        <f>1.5*DetailsWTIDSeries!DG137/100</f>
        <v>7.5600000000000001E-2</v>
      </c>
      <c r="K106" s="48">
        <f>1.5*DetailsWTIDSeries!DH137/100</f>
        <v>1.44E-2</v>
      </c>
      <c r="L106" s="109">
        <f>DetailsWTIDSeries!DI137/100</f>
        <v>0.17319999999999999</v>
      </c>
      <c r="M106" s="49">
        <f>DetailsWTIDSeries!DJ137/100</f>
        <v>6.0999999999999999E-2</v>
      </c>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row>
    <row r="107" spans="1:36" ht="15">
      <c r="A107" s="47">
        <f t="shared" si="3"/>
        <v>2001</v>
      </c>
      <c r="B107" s="109"/>
      <c r="C107" s="49"/>
      <c r="D107" s="109"/>
      <c r="E107" s="49"/>
      <c r="F107" s="48">
        <f>DetailsWTIDSeries!DM138/100</f>
        <v>0.1552</v>
      </c>
      <c r="G107" s="48"/>
      <c r="H107" s="109">
        <f>DetailsWTIDSeries!DD138/100</f>
        <v>0.12909999999999999</v>
      </c>
      <c r="I107" s="49">
        <f>DetailsWTIDSeries!DE138/100</f>
        <v>5.2199999999999996E-2</v>
      </c>
      <c r="J107" s="48">
        <f>1.5*DetailsWTIDSeries!DG138/100</f>
        <v>7.5749999999999998E-2</v>
      </c>
      <c r="K107" s="48">
        <f>1.5*DetailsWTIDSeries!DH138/100</f>
        <v>1.4249999999999999E-2</v>
      </c>
      <c r="L107" s="109">
        <f>DetailsWTIDSeries!DI138/100</f>
        <v>0.17309999999999998</v>
      </c>
      <c r="M107" s="49">
        <f>DetailsWTIDSeries!DJ138/100</f>
        <v>5.9900000000000002E-2</v>
      </c>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row>
    <row r="108" spans="1:36" ht="15">
      <c r="A108" s="47">
        <f t="shared" si="3"/>
        <v>2002</v>
      </c>
      <c r="B108" s="109"/>
      <c r="C108" s="49"/>
      <c r="D108" s="109">
        <f>DetailsWTIDSeries!DR139/100</f>
        <v>0.14949999999999999</v>
      </c>
      <c r="E108" s="49">
        <f>DetailsWTIDSeries!DT139/100</f>
        <v>4.3200000000000002E-2</v>
      </c>
      <c r="F108" s="48">
        <f>DetailsWTIDSeries!DM139/100</f>
        <v>0.1047</v>
      </c>
      <c r="G108" s="48">
        <f>DetailsWTIDSeries!DN139/100</f>
        <v>1.47E-2</v>
      </c>
      <c r="H108" s="109">
        <f>DetailsWTIDSeries!DD139/100</f>
        <v>0.15529999999999999</v>
      </c>
      <c r="I108" s="49">
        <f>DetailsWTIDSeries!DE139/100</f>
        <v>6.9199999999999998E-2</v>
      </c>
      <c r="J108" s="48">
        <f>1.5*DetailsWTIDSeries!DG139/100</f>
        <v>7.980000000000001E-2</v>
      </c>
      <c r="K108" s="48">
        <f>1.5*DetailsWTIDSeries!DH139/100</f>
        <v>1.5449999999999998E-2</v>
      </c>
      <c r="L108" s="109">
        <f>DetailsWTIDSeries!DI139/100</f>
        <v>0.17960000000000001</v>
      </c>
      <c r="M108" s="49">
        <f>DetailsWTIDSeries!DJ139/100</f>
        <v>5.9699999999999996E-2</v>
      </c>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row>
    <row r="109" spans="1:36" ht="15">
      <c r="A109" s="47">
        <f t="shared" si="3"/>
        <v>2003</v>
      </c>
      <c r="B109" s="109"/>
      <c r="C109" s="49"/>
      <c r="D109" s="109">
        <f>DetailsWTIDSeries!DR140/100</f>
        <v>0.15229999999999999</v>
      </c>
      <c r="E109" s="49">
        <f>DetailsWTIDSeries!DT140/100</f>
        <v>4.2699999999999995E-2</v>
      </c>
      <c r="F109" s="48">
        <f>DetailsWTIDSeries!DM140/100</f>
        <v>9.7599999999999992E-2</v>
      </c>
      <c r="G109" s="48">
        <f>DetailsWTIDSeries!DN140/100</f>
        <v>1.34E-2</v>
      </c>
      <c r="H109" s="109">
        <f>DetailsWTIDSeries!DD140/100</f>
        <v>0.16850000000000001</v>
      </c>
      <c r="I109" s="49">
        <f>DetailsWTIDSeries!DE140/100</f>
        <v>7.400000000000001E-2</v>
      </c>
      <c r="J109" s="48">
        <f>1.5*DetailsWTIDSeries!DG140/100</f>
        <v>8.8050000000000003E-2</v>
      </c>
      <c r="K109" s="48">
        <f>1.5*DetailsWTIDSeries!DH140/100</f>
        <v>1.7999999999999999E-2</v>
      </c>
      <c r="L109" s="109">
        <f>DetailsWTIDSeries!DI140/100</f>
        <v>0.19920000000000002</v>
      </c>
      <c r="M109" s="49">
        <f>DetailsWTIDSeries!DJ140/100</f>
        <v>6.0299999999999999E-2</v>
      </c>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row>
    <row r="110" spans="1:36" ht="15">
      <c r="A110" s="47">
        <f t="shared" si="3"/>
        <v>2004</v>
      </c>
      <c r="B110" s="109"/>
      <c r="C110" s="49"/>
      <c r="D110" s="109">
        <f>DetailsWTIDSeries!DR141/100</f>
        <v>0.15380000000000002</v>
      </c>
      <c r="E110" s="49">
        <f>DetailsWTIDSeries!DT141/100</f>
        <v>4.41E-2</v>
      </c>
      <c r="F110" s="48">
        <f>DetailsWTIDSeries!DM141/100</f>
        <v>8.4600000000000009E-2</v>
      </c>
      <c r="G110" s="48"/>
      <c r="H110" s="109">
        <f>DetailsWTIDSeries!DD141/100</f>
        <v>0.16750000000000001</v>
      </c>
      <c r="I110" s="49">
        <f>DetailsWTIDSeries!DE141/100</f>
        <v>7.0199999999999999E-2</v>
      </c>
      <c r="J110" s="48"/>
      <c r="K110" s="48"/>
      <c r="L110" s="109">
        <f>DetailsWTIDSeries!DI141/100</f>
        <v>0.17800000000000002</v>
      </c>
      <c r="M110" s="49">
        <f>DetailsWTIDSeries!DJ141/100</f>
        <v>0</v>
      </c>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row>
    <row r="111" spans="1:36" ht="15">
      <c r="A111" s="47">
        <f t="shared" si="3"/>
        <v>2005</v>
      </c>
      <c r="B111" s="109"/>
      <c r="C111" s="49"/>
      <c r="D111" s="109">
        <f>DetailsWTIDSeries!DR142/100</f>
        <v>0.1618</v>
      </c>
      <c r="E111" s="49">
        <f>DetailsWTIDSeries!DT142/100</f>
        <v>4.82E-2</v>
      </c>
      <c r="F111" s="48"/>
      <c r="G111" s="48"/>
      <c r="H111" s="109"/>
      <c r="I111" s="49"/>
      <c r="J111" s="48"/>
      <c r="K111" s="48"/>
      <c r="L111" s="109">
        <f>DetailsWTIDSeries!DI142/100</f>
        <v>0.188</v>
      </c>
      <c r="M111" s="49">
        <f>DetailsWTIDSeries!DJ142/100</f>
        <v>0</v>
      </c>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row>
    <row r="112" spans="1:36" ht="15">
      <c r="A112" s="47">
        <f t="shared" si="3"/>
        <v>2006</v>
      </c>
      <c r="B112" s="109"/>
      <c r="C112" s="49"/>
      <c r="D112" s="109">
        <f>DetailsWTIDSeries!DR143/100</f>
        <v>0.17100000000000001</v>
      </c>
      <c r="E112" s="49">
        <f>DetailsWTIDSeries!DT143/100</f>
        <v>5.3200000000000004E-2</v>
      </c>
      <c r="F112" s="48"/>
      <c r="G112" s="48"/>
      <c r="H112" s="109"/>
      <c r="I112" s="49"/>
      <c r="J112" s="48"/>
      <c r="K112" s="48"/>
      <c r="L112" s="109">
        <f>DetailsWTIDSeries!DI143/100</f>
        <v>0.19940000000000002</v>
      </c>
      <c r="M112" s="49">
        <f>DetailsWTIDSeries!DJ143/100</f>
        <v>7.6200000000000004E-2</v>
      </c>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row>
    <row r="113" spans="1:36" ht="15">
      <c r="A113" s="47">
        <f t="shared" si="3"/>
        <v>2007</v>
      </c>
      <c r="B113" s="109"/>
      <c r="C113" s="49"/>
      <c r="D113" s="109">
        <f>DetailsWTIDSeries!DR144/100</f>
        <v>0.1812</v>
      </c>
      <c r="E113" s="49">
        <f>DetailsWTIDSeries!DT144/100</f>
        <v>5.8899999999999994E-2</v>
      </c>
      <c r="F113" s="48"/>
      <c r="G113" s="48"/>
      <c r="H113" s="109"/>
      <c r="I113" s="49"/>
      <c r="J113" s="48"/>
      <c r="K113" s="48"/>
      <c r="L113" s="109">
        <f>DetailsWTIDSeries!DI144/100</f>
        <v>0.20489999999999997</v>
      </c>
      <c r="M113" s="49">
        <f>DetailsWTIDSeries!DJ144/100</f>
        <v>7.7800000000000008E-2</v>
      </c>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row>
    <row r="114" spans="1:36" ht="15">
      <c r="A114" s="47">
        <f t="shared" si="3"/>
        <v>2008</v>
      </c>
      <c r="B114" s="109"/>
      <c r="C114" s="49"/>
      <c r="D114" s="109">
        <f>DetailsWTIDSeries!DR145/100</f>
        <v>0.1789</v>
      </c>
      <c r="E114" s="49">
        <f>DetailsWTIDSeries!DT145/100</f>
        <v>5.4600000000000003E-2</v>
      </c>
      <c r="F114" s="48"/>
      <c r="G114" s="48"/>
      <c r="H114" s="109"/>
      <c r="I114" s="49"/>
      <c r="J114" s="48"/>
      <c r="K114" s="48"/>
      <c r="L114" s="109">
        <f>DetailsWTIDSeries!DI145/100</f>
        <v>0.20250000000000001</v>
      </c>
      <c r="M114" s="49">
        <f>DetailsWTIDSeries!DJ145/100</f>
        <v>7.4900000000000008E-2</v>
      </c>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row>
    <row r="115" spans="1:36" ht="15">
      <c r="A115" s="47">
        <f t="shared" si="3"/>
        <v>2009</v>
      </c>
      <c r="B115" s="109"/>
      <c r="C115" s="49"/>
      <c r="D115" s="109">
        <f>DetailsWTIDSeries!DR146/100</f>
        <v>0.16760000000000003</v>
      </c>
      <c r="E115" s="49">
        <f>DetailsWTIDSeries!DT146/100</f>
        <v>4.9000000000000002E-2</v>
      </c>
      <c r="F115" s="48"/>
      <c r="G115" s="48"/>
      <c r="H115" s="109"/>
      <c r="I115" s="49"/>
      <c r="J115" s="48"/>
      <c r="K115" s="48"/>
      <c r="L115" s="109">
        <f>DetailsWTIDSeries!DI146/100</f>
        <v>0.20170000000000002</v>
      </c>
      <c r="M115" s="49">
        <f>DetailsWTIDSeries!DJ146/100</f>
        <v>7.1300000000000002E-2</v>
      </c>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row>
    <row r="116" spans="1:36" ht="16" thickBot="1">
      <c r="A116" s="52">
        <v>2010</v>
      </c>
      <c r="B116" s="112">
        <v>0.12</v>
      </c>
      <c r="C116" s="54"/>
      <c r="D116" s="112">
        <f>DetailsWTIDSeries!DR147/100</f>
        <v>0.16579999999999998</v>
      </c>
      <c r="E116" s="54">
        <f>DetailsWTIDSeries!DT147/100</f>
        <v>4.7800000000000002E-2</v>
      </c>
      <c r="F116" s="48">
        <v>0.13</v>
      </c>
      <c r="G116" s="48"/>
      <c r="H116" s="109"/>
      <c r="I116" s="49"/>
      <c r="J116" s="48">
        <v>0.11</v>
      </c>
      <c r="K116" s="48"/>
      <c r="L116" s="112">
        <f>DetailsWTIDSeries!DI147/100</f>
        <v>0.20449999999999999</v>
      </c>
      <c r="M116" s="54">
        <f>DetailsWTIDSeries!DJ147/100</f>
        <v>7.3700000000000002E-2</v>
      </c>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row>
    <row r="117" spans="1:36" ht="16" thickTop="1">
      <c r="A117" s="42"/>
      <c r="B117" s="56"/>
      <c r="C117" s="56"/>
      <c r="D117" s="56"/>
      <c r="E117" s="56"/>
      <c r="F117" s="132"/>
      <c r="G117" s="132"/>
      <c r="H117" s="132"/>
      <c r="I117" s="132"/>
      <c r="J117" s="132"/>
      <c r="K117" s="132"/>
      <c r="L117" s="56"/>
      <c r="M117" s="56"/>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row>
    <row r="118" spans="1:36" ht="15">
      <c r="A118" s="41" t="s">
        <v>174</v>
      </c>
      <c r="B118" s="57"/>
      <c r="C118" s="57"/>
      <c r="D118" s="57"/>
      <c r="E118" s="57"/>
      <c r="F118" s="57"/>
      <c r="G118" s="57"/>
      <c r="H118" s="57"/>
      <c r="I118" s="57"/>
      <c r="J118" s="57"/>
      <c r="K118" s="57"/>
      <c r="L118" s="57"/>
      <c r="M118" s="57"/>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row>
    <row r="119" spans="1:36" ht="15">
      <c r="A119" s="42"/>
      <c r="B119" s="57"/>
      <c r="C119" s="57"/>
      <c r="D119" s="57"/>
      <c r="E119" s="57"/>
      <c r="F119" s="57"/>
      <c r="G119" s="57"/>
      <c r="H119" s="57"/>
      <c r="I119" s="57"/>
      <c r="J119" s="57"/>
      <c r="K119" s="57"/>
      <c r="L119" s="57"/>
      <c r="M119" s="57"/>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row>
    <row r="120" spans="1:36" ht="15">
      <c r="A120" s="42"/>
      <c r="B120" s="57"/>
      <c r="C120" s="57"/>
      <c r="D120" s="57"/>
      <c r="E120" s="57"/>
      <c r="F120" s="57"/>
      <c r="G120" s="57"/>
      <c r="H120" s="57"/>
      <c r="I120" s="57"/>
      <c r="J120" s="57"/>
      <c r="K120" s="57"/>
      <c r="L120" s="57"/>
      <c r="M120" s="57"/>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row>
    <row r="121" spans="1:36" ht="15">
      <c r="A121" s="42"/>
      <c r="B121" s="57"/>
      <c r="C121" s="57"/>
      <c r="D121" s="57"/>
      <c r="E121" s="57"/>
      <c r="F121" s="57"/>
      <c r="G121" s="57"/>
      <c r="H121" s="57"/>
      <c r="I121" s="57"/>
      <c r="J121" s="57"/>
      <c r="K121" s="57"/>
      <c r="L121" s="57"/>
      <c r="M121" s="57"/>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row>
    <row r="122" spans="1:36" ht="15">
      <c r="A122" s="42"/>
      <c r="B122" s="57"/>
      <c r="C122" s="57"/>
      <c r="D122" s="57"/>
      <c r="E122" s="57"/>
      <c r="F122" s="57"/>
      <c r="G122" s="57"/>
      <c r="H122" s="57"/>
      <c r="I122" s="57"/>
      <c r="J122" s="57"/>
      <c r="K122" s="57"/>
      <c r="L122" s="57"/>
      <c r="M122" s="57"/>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row>
    <row r="123" spans="1:36" ht="15">
      <c r="A123" s="42"/>
      <c r="B123" s="57"/>
      <c r="C123" s="57"/>
      <c r="D123" s="57"/>
      <c r="E123" s="57"/>
      <c r="F123" s="57"/>
      <c r="G123" s="57"/>
      <c r="H123" s="57"/>
      <c r="I123" s="57"/>
      <c r="J123" s="57"/>
      <c r="K123" s="57"/>
      <c r="L123" s="57"/>
      <c r="M123" s="57"/>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row>
    <row r="124" spans="1:36" ht="15">
      <c r="A124" s="42"/>
      <c r="B124" s="57"/>
      <c r="C124" s="57"/>
      <c r="D124" s="57"/>
      <c r="E124" s="57"/>
      <c r="F124" s="57"/>
      <c r="G124" s="57"/>
      <c r="H124" s="57"/>
      <c r="I124" s="57"/>
      <c r="J124" s="57"/>
      <c r="K124" s="57"/>
      <c r="L124" s="57"/>
      <c r="M124" s="57"/>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row>
    <row r="125" spans="1:36" ht="15">
      <c r="A125" s="42"/>
      <c r="B125" s="57"/>
      <c r="C125" s="57"/>
      <c r="D125" s="57"/>
      <c r="E125" s="57"/>
      <c r="F125" s="57"/>
      <c r="G125" s="57"/>
      <c r="H125" s="57"/>
      <c r="I125" s="57"/>
      <c r="J125" s="57"/>
      <c r="K125" s="57"/>
      <c r="L125" s="57"/>
      <c r="M125" s="57"/>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row>
    <row r="126" spans="1:36" ht="15">
      <c r="A126" s="42"/>
      <c r="B126" s="57"/>
      <c r="C126" s="57"/>
      <c r="D126" s="57"/>
      <c r="E126" s="57"/>
      <c r="F126" s="57"/>
      <c r="G126" s="57"/>
      <c r="H126" s="57"/>
      <c r="I126" s="57"/>
      <c r="J126" s="57"/>
      <c r="K126" s="57"/>
      <c r="L126" s="57"/>
      <c r="M126" s="57"/>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row>
    <row r="127" spans="1:36" ht="15">
      <c r="A127" s="42"/>
      <c r="B127" s="57"/>
      <c r="C127" s="57"/>
      <c r="D127" s="57"/>
      <c r="E127" s="57"/>
      <c r="F127" s="57"/>
      <c r="G127" s="57"/>
      <c r="H127" s="57"/>
      <c r="I127" s="57"/>
      <c r="J127" s="57"/>
      <c r="K127" s="57"/>
      <c r="L127" s="57"/>
      <c r="M127" s="57"/>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row>
    <row r="128" spans="1:36" ht="15">
      <c r="A128" s="42"/>
      <c r="B128" s="57"/>
      <c r="C128" s="57"/>
      <c r="D128" s="57"/>
      <c r="E128" s="57"/>
      <c r="F128" s="57"/>
      <c r="G128" s="57"/>
      <c r="H128" s="57"/>
      <c r="I128" s="57"/>
      <c r="J128" s="57"/>
      <c r="K128" s="57"/>
      <c r="L128" s="57"/>
      <c r="M128" s="57"/>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row>
    <row r="129" spans="1:36" ht="15">
      <c r="A129" s="42"/>
      <c r="B129" s="57"/>
      <c r="C129" s="57"/>
      <c r="D129" s="57"/>
      <c r="E129" s="57"/>
      <c r="F129" s="57"/>
      <c r="G129" s="57"/>
      <c r="H129" s="57"/>
      <c r="I129" s="57"/>
      <c r="J129" s="57"/>
      <c r="K129" s="57"/>
      <c r="L129" s="57"/>
      <c r="M129" s="57"/>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row>
    <row r="130" spans="1:36" ht="15">
      <c r="A130" s="42"/>
      <c r="B130" s="57"/>
      <c r="C130" s="57"/>
      <c r="D130" s="57"/>
      <c r="E130" s="57"/>
      <c r="F130" s="57"/>
      <c r="G130" s="57"/>
      <c r="H130" s="57"/>
      <c r="I130" s="57"/>
      <c r="J130" s="57"/>
      <c r="K130" s="57"/>
      <c r="L130" s="57"/>
      <c r="M130" s="57"/>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row>
    <row r="131" spans="1:36" ht="15">
      <c r="A131" s="42"/>
      <c r="B131" s="57"/>
      <c r="C131" s="57"/>
      <c r="D131" s="57"/>
      <c r="E131" s="57"/>
      <c r="F131" s="57"/>
      <c r="G131" s="57"/>
      <c r="H131" s="57"/>
      <c r="I131" s="57"/>
      <c r="J131" s="57"/>
      <c r="K131" s="57"/>
      <c r="L131" s="57"/>
      <c r="M131" s="57"/>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row>
    <row r="132" spans="1:36" ht="15">
      <c r="A132" s="42"/>
      <c r="B132" s="57"/>
      <c r="C132" s="57"/>
      <c r="D132" s="57"/>
      <c r="E132" s="57"/>
      <c r="F132" s="57"/>
      <c r="G132" s="57"/>
      <c r="H132" s="57"/>
      <c r="I132" s="57"/>
      <c r="J132" s="57"/>
      <c r="K132" s="57"/>
      <c r="L132" s="57"/>
      <c r="M132" s="57"/>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row>
    <row r="133" spans="1:36" ht="15">
      <c r="A133" s="42"/>
      <c r="B133" s="57"/>
      <c r="C133" s="57"/>
      <c r="D133" s="57"/>
      <c r="E133" s="57"/>
      <c r="F133" s="57"/>
      <c r="G133" s="57"/>
      <c r="H133" s="57"/>
      <c r="I133" s="57"/>
      <c r="J133" s="57"/>
      <c r="K133" s="57"/>
      <c r="L133" s="57"/>
      <c r="M133" s="57"/>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row>
    <row r="134" spans="1:36" ht="15">
      <c r="A134" s="42"/>
      <c r="B134" s="57"/>
      <c r="C134" s="57"/>
      <c r="D134" s="57"/>
      <c r="E134" s="57"/>
      <c r="F134" s="57"/>
      <c r="G134" s="57"/>
      <c r="H134" s="57"/>
      <c r="I134" s="57"/>
      <c r="J134" s="57"/>
      <c r="K134" s="57"/>
      <c r="L134" s="57"/>
      <c r="M134" s="57"/>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row>
    <row r="135" spans="1:36" ht="15">
      <c r="A135" s="42"/>
      <c r="B135" s="57"/>
      <c r="C135" s="57"/>
      <c r="D135" s="57"/>
      <c r="E135" s="57"/>
      <c r="F135" s="57"/>
      <c r="G135" s="57"/>
      <c r="H135" s="57"/>
      <c r="I135" s="57"/>
      <c r="J135" s="57"/>
      <c r="K135" s="57"/>
      <c r="L135" s="57"/>
      <c r="M135" s="57"/>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row>
    <row r="136" spans="1:36" ht="15">
      <c r="A136" s="42"/>
      <c r="B136" s="57"/>
      <c r="C136" s="57"/>
      <c r="D136" s="57"/>
      <c r="E136" s="57"/>
      <c r="F136" s="57"/>
      <c r="G136" s="57"/>
      <c r="H136" s="57"/>
      <c r="I136" s="57"/>
      <c r="J136" s="57"/>
      <c r="K136" s="57"/>
      <c r="L136" s="57"/>
      <c r="M136" s="57"/>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row>
    <row r="137" spans="1:36" ht="15">
      <c r="A137" s="42"/>
      <c r="B137" s="57"/>
      <c r="C137" s="57"/>
      <c r="D137" s="57"/>
      <c r="E137" s="57"/>
      <c r="F137" s="57"/>
      <c r="G137" s="57"/>
      <c r="H137" s="57"/>
      <c r="I137" s="57"/>
      <c r="J137" s="57"/>
      <c r="K137" s="57"/>
      <c r="L137" s="57"/>
      <c r="M137" s="57"/>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row>
    <row r="138" spans="1:36" ht="15">
      <c r="A138" s="42"/>
      <c r="B138" s="57"/>
      <c r="C138" s="57"/>
      <c r="D138" s="57"/>
      <c r="E138" s="57"/>
      <c r="F138" s="57"/>
      <c r="G138" s="57"/>
      <c r="H138" s="57"/>
      <c r="I138" s="57"/>
      <c r="J138" s="57"/>
      <c r="K138" s="57"/>
      <c r="L138" s="57"/>
      <c r="M138" s="57"/>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row>
    <row r="139" spans="1:36" ht="15">
      <c r="A139" s="42"/>
      <c r="B139" s="57"/>
      <c r="C139" s="57"/>
      <c r="D139" s="57"/>
      <c r="E139" s="57"/>
      <c r="F139" s="57"/>
      <c r="G139" s="57"/>
      <c r="H139" s="57"/>
      <c r="I139" s="57"/>
      <c r="J139" s="57"/>
      <c r="K139" s="57"/>
      <c r="L139" s="57"/>
      <c r="M139" s="57"/>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row>
    <row r="140" spans="1:36" ht="15">
      <c r="A140" s="42"/>
      <c r="B140" s="57"/>
      <c r="C140" s="57"/>
      <c r="D140" s="57"/>
      <c r="E140" s="57"/>
      <c r="F140" s="57"/>
      <c r="G140" s="57"/>
      <c r="H140" s="57"/>
      <c r="I140" s="57"/>
      <c r="J140" s="57"/>
      <c r="K140" s="57"/>
      <c r="L140" s="57"/>
      <c r="M140" s="57"/>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row>
    <row r="141" spans="1:36" ht="15">
      <c r="A141" s="42"/>
      <c r="B141" s="57"/>
      <c r="C141" s="57"/>
      <c r="D141" s="57"/>
      <c r="E141" s="57"/>
      <c r="F141" s="57"/>
      <c r="G141" s="57"/>
      <c r="H141" s="57"/>
      <c r="I141" s="57"/>
      <c r="J141" s="57"/>
      <c r="K141" s="57"/>
      <c r="L141" s="57"/>
      <c r="M141" s="57"/>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row>
    <row r="142" spans="1:36" ht="15">
      <c r="A142" s="42"/>
      <c r="B142" s="57"/>
      <c r="C142" s="57"/>
      <c r="D142" s="57"/>
      <c r="E142" s="57"/>
      <c r="F142" s="57"/>
      <c r="G142" s="57"/>
      <c r="H142" s="57"/>
      <c r="I142" s="57"/>
      <c r="J142" s="57"/>
      <c r="K142" s="57"/>
      <c r="L142" s="57"/>
      <c r="M142" s="57"/>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row>
    <row r="143" spans="1:36" ht="15">
      <c r="A143" s="42"/>
      <c r="B143" s="57"/>
      <c r="C143" s="57"/>
      <c r="D143" s="57"/>
      <c r="E143" s="57"/>
      <c r="F143" s="57"/>
      <c r="G143" s="57"/>
      <c r="H143" s="57"/>
      <c r="I143" s="57"/>
      <c r="J143" s="57"/>
      <c r="K143" s="57"/>
      <c r="L143" s="57"/>
      <c r="M143" s="57"/>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row>
    <row r="144" spans="1:36" ht="15">
      <c r="A144" s="42"/>
      <c r="B144" s="57"/>
      <c r="C144" s="57"/>
      <c r="D144" s="57"/>
      <c r="E144" s="57"/>
      <c r="F144" s="57"/>
      <c r="G144" s="57"/>
      <c r="H144" s="57"/>
      <c r="I144" s="57"/>
      <c r="J144" s="57"/>
      <c r="K144" s="57"/>
      <c r="L144" s="57"/>
      <c r="M144" s="57"/>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row>
    <row r="145" spans="1:36" ht="15">
      <c r="A145" s="42"/>
      <c r="B145" s="57"/>
      <c r="C145" s="57"/>
      <c r="D145" s="57"/>
      <c r="E145" s="57"/>
      <c r="F145" s="57"/>
      <c r="G145" s="57"/>
      <c r="H145" s="57"/>
      <c r="I145" s="57"/>
      <c r="J145" s="57"/>
      <c r="K145" s="57"/>
      <c r="L145" s="57"/>
      <c r="M145" s="57"/>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row>
    <row r="146" spans="1:36" ht="15">
      <c r="A146" s="42"/>
      <c r="B146" s="57"/>
      <c r="C146" s="57"/>
      <c r="D146" s="57"/>
      <c r="E146" s="57"/>
      <c r="F146" s="57"/>
      <c r="G146" s="57"/>
      <c r="H146" s="57"/>
      <c r="I146" s="57"/>
      <c r="J146" s="57"/>
      <c r="K146" s="57"/>
      <c r="L146" s="57"/>
      <c r="M146" s="57"/>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row>
    <row r="147" spans="1:36" ht="15">
      <c r="A147" s="42"/>
      <c r="B147" s="57"/>
      <c r="C147" s="57"/>
      <c r="D147" s="57"/>
      <c r="E147" s="57"/>
      <c r="F147" s="57"/>
      <c r="G147" s="57"/>
      <c r="H147" s="57"/>
      <c r="I147" s="57"/>
      <c r="J147" s="57"/>
      <c r="K147" s="57"/>
      <c r="L147" s="57"/>
      <c r="M147" s="57"/>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row>
    <row r="148" spans="1:36" ht="15">
      <c r="A148" s="42"/>
      <c r="B148" s="57"/>
      <c r="C148" s="57"/>
      <c r="D148" s="57"/>
      <c r="E148" s="57"/>
      <c r="F148" s="57"/>
      <c r="G148" s="57"/>
      <c r="H148" s="57"/>
      <c r="I148" s="57"/>
      <c r="J148" s="57"/>
      <c r="K148" s="57"/>
      <c r="L148" s="57"/>
      <c r="M148" s="57"/>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row>
    <row r="149" spans="1:36" ht="15">
      <c r="A149" s="42"/>
      <c r="B149" s="57"/>
      <c r="C149" s="57"/>
      <c r="D149" s="57"/>
      <c r="E149" s="57"/>
      <c r="F149" s="57"/>
      <c r="G149" s="57"/>
      <c r="H149" s="57"/>
      <c r="I149" s="57"/>
      <c r="J149" s="57"/>
      <c r="K149" s="57"/>
      <c r="L149" s="57"/>
      <c r="M149" s="57"/>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row>
    <row r="150" spans="1:36" ht="15">
      <c r="A150" s="42"/>
      <c r="B150" s="57"/>
      <c r="C150" s="57"/>
      <c r="D150" s="57"/>
      <c r="E150" s="57"/>
      <c r="F150" s="57"/>
      <c r="G150" s="57"/>
      <c r="H150" s="57"/>
      <c r="I150" s="57"/>
      <c r="J150" s="57"/>
      <c r="K150" s="57"/>
      <c r="L150" s="57"/>
      <c r="M150" s="57"/>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row>
    <row r="151" spans="1:36" ht="15">
      <c r="A151" s="42"/>
      <c r="B151" s="57"/>
      <c r="C151" s="57"/>
      <c r="D151" s="57"/>
      <c r="E151" s="57"/>
      <c r="F151" s="57"/>
      <c r="G151" s="57"/>
      <c r="H151" s="57"/>
      <c r="I151" s="57"/>
      <c r="J151" s="57"/>
      <c r="K151" s="57"/>
      <c r="L151" s="57"/>
      <c r="M151" s="57"/>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row>
    <row r="152" spans="1:36" ht="15">
      <c r="A152" s="42"/>
      <c r="B152" s="57"/>
      <c r="C152" s="57"/>
      <c r="D152" s="57"/>
      <c r="E152" s="57"/>
      <c r="F152" s="57"/>
      <c r="G152" s="57"/>
      <c r="H152" s="57"/>
      <c r="I152" s="57"/>
      <c r="J152" s="57"/>
      <c r="K152" s="57"/>
      <c r="L152" s="57"/>
      <c r="M152" s="57"/>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row>
    <row r="153" spans="1:36" ht="15">
      <c r="A153" s="42"/>
      <c r="B153" s="57"/>
      <c r="C153" s="57"/>
      <c r="D153" s="57"/>
      <c r="E153" s="57"/>
      <c r="F153" s="57"/>
      <c r="G153" s="57"/>
      <c r="H153" s="57"/>
      <c r="I153" s="57"/>
      <c r="J153" s="57"/>
      <c r="K153" s="57"/>
      <c r="L153" s="57"/>
      <c r="M153" s="57"/>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row>
    <row r="154" spans="1:36" ht="15">
      <c r="A154" s="42"/>
      <c r="B154" s="57"/>
      <c r="C154" s="57"/>
      <c r="D154" s="57"/>
      <c r="E154" s="57"/>
      <c r="F154" s="57"/>
      <c r="G154" s="57"/>
      <c r="H154" s="57"/>
      <c r="I154" s="57"/>
      <c r="J154" s="57"/>
      <c r="K154" s="57"/>
      <c r="L154" s="57"/>
      <c r="M154" s="57"/>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row>
    <row r="155" spans="1:36" ht="15">
      <c r="A155" s="42"/>
      <c r="B155" s="57"/>
      <c r="C155" s="57"/>
      <c r="D155" s="57"/>
      <c r="E155" s="57"/>
      <c r="F155" s="57"/>
      <c r="G155" s="57"/>
      <c r="H155" s="57"/>
      <c r="I155" s="57"/>
      <c r="J155" s="57"/>
      <c r="K155" s="57"/>
      <c r="L155" s="57"/>
      <c r="M155" s="57"/>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row>
    <row r="156" spans="1:36" ht="15">
      <c r="A156" s="42"/>
      <c r="B156" s="57"/>
      <c r="C156" s="57"/>
      <c r="D156" s="57"/>
      <c r="E156" s="57"/>
      <c r="F156" s="57"/>
      <c r="G156" s="57"/>
      <c r="H156" s="57"/>
      <c r="I156" s="57"/>
      <c r="J156" s="57"/>
      <c r="K156" s="57"/>
      <c r="L156" s="57"/>
      <c r="M156" s="57"/>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row>
    <row r="157" spans="1:36" ht="15">
      <c r="A157" s="42"/>
      <c r="B157" s="57"/>
      <c r="C157" s="57"/>
      <c r="D157" s="57"/>
      <c r="E157" s="57"/>
      <c r="F157" s="57"/>
      <c r="G157" s="57"/>
      <c r="H157" s="57"/>
      <c r="I157" s="57"/>
      <c r="J157" s="57"/>
      <c r="K157" s="57"/>
      <c r="L157" s="57"/>
      <c r="M157" s="57"/>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row>
    <row r="158" spans="1:36" ht="15">
      <c r="A158" s="42"/>
      <c r="B158" s="57"/>
      <c r="C158" s="57"/>
      <c r="D158" s="57"/>
      <c r="E158" s="57"/>
      <c r="F158" s="57"/>
      <c r="G158" s="57"/>
      <c r="H158" s="57"/>
      <c r="I158" s="57"/>
      <c r="J158" s="57"/>
      <c r="K158" s="57"/>
      <c r="L158" s="57"/>
      <c r="M158" s="57"/>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row>
    <row r="159" spans="1:36" ht="15">
      <c r="A159" s="42"/>
      <c r="B159" s="57"/>
      <c r="C159" s="57"/>
      <c r="D159" s="57"/>
      <c r="E159" s="57"/>
      <c r="F159" s="57"/>
      <c r="G159" s="57"/>
      <c r="H159" s="57"/>
      <c r="I159" s="57"/>
      <c r="J159" s="57"/>
      <c r="K159" s="57"/>
      <c r="L159" s="57"/>
      <c r="M159" s="57"/>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row>
    <row r="160" spans="1:36" ht="15">
      <c r="A160" s="42"/>
      <c r="B160" s="57"/>
      <c r="C160" s="57"/>
      <c r="D160" s="57"/>
      <c r="E160" s="57"/>
      <c r="F160" s="57"/>
      <c r="G160" s="57"/>
      <c r="H160" s="57"/>
      <c r="I160" s="57"/>
      <c r="J160" s="57"/>
      <c r="K160" s="57"/>
      <c r="L160" s="57"/>
      <c r="M160" s="57"/>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row>
    <row r="161" spans="1:36" ht="15">
      <c r="A161" s="42"/>
      <c r="B161" s="57"/>
      <c r="C161" s="57"/>
      <c r="D161" s="57"/>
      <c r="E161" s="57"/>
      <c r="F161" s="57"/>
      <c r="G161" s="57"/>
      <c r="H161" s="57"/>
      <c r="I161" s="57"/>
      <c r="J161" s="57"/>
      <c r="K161" s="57"/>
      <c r="L161" s="57"/>
      <c r="M161" s="57"/>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row>
    <row r="162" spans="1:36" ht="15">
      <c r="A162" s="42"/>
      <c r="B162" s="57"/>
      <c r="C162" s="57"/>
      <c r="D162" s="57"/>
      <c r="E162" s="57"/>
      <c r="F162" s="57"/>
      <c r="G162" s="57"/>
      <c r="H162" s="57"/>
      <c r="I162" s="57"/>
      <c r="J162" s="57"/>
      <c r="K162" s="57"/>
      <c r="L162" s="57"/>
      <c r="M162" s="57"/>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row>
    <row r="163" spans="1:36" ht="15">
      <c r="A163" s="42"/>
      <c r="B163" s="57"/>
      <c r="C163" s="57"/>
      <c r="D163" s="57"/>
      <c r="E163" s="57"/>
      <c r="F163" s="57"/>
      <c r="G163" s="57"/>
      <c r="H163" s="57"/>
      <c r="I163" s="57"/>
      <c r="J163" s="57"/>
      <c r="K163" s="57"/>
      <c r="L163" s="57"/>
      <c r="M163" s="57"/>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row>
    <row r="164" spans="1:36" ht="15">
      <c r="A164" s="42"/>
      <c r="B164" s="57"/>
      <c r="C164" s="57"/>
      <c r="D164" s="57"/>
      <c r="E164" s="57"/>
      <c r="F164" s="57"/>
      <c r="G164" s="57"/>
      <c r="H164" s="57"/>
      <c r="I164" s="57"/>
      <c r="J164" s="57"/>
      <c r="K164" s="57"/>
      <c r="L164" s="57"/>
      <c r="M164" s="57"/>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row>
    <row r="165" spans="1:36" ht="15">
      <c r="A165" s="42"/>
      <c r="B165" s="57"/>
      <c r="C165" s="57"/>
      <c r="D165" s="57"/>
      <c r="E165" s="57"/>
      <c r="F165" s="57"/>
      <c r="G165" s="57"/>
      <c r="H165" s="57"/>
      <c r="I165" s="57"/>
      <c r="J165" s="57"/>
      <c r="K165" s="57"/>
      <c r="L165" s="57"/>
      <c r="M165" s="57"/>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row>
    <row r="166" spans="1:36" ht="15">
      <c r="A166" s="42"/>
      <c r="B166" s="57"/>
      <c r="C166" s="57"/>
      <c r="D166" s="57"/>
      <c r="E166" s="57"/>
      <c r="F166" s="57"/>
      <c r="G166" s="57"/>
      <c r="H166" s="57"/>
      <c r="I166" s="57"/>
      <c r="J166" s="57"/>
      <c r="K166" s="57"/>
      <c r="L166" s="57"/>
      <c r="M166" s="57"/>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row>
    <row r="167" spans="1:36" ht="15">
      <c r="A167" s="42"/>
      <c r="B167" s="57"/>
      <c r="C167" s="57"/>
      <c r="D167" s="57"/>
      <c r="E167" s="57"/>
      <c r="F167" s="57"/>
      <c r="G167" s="57"/>
      <c r="H167" s="57"/>
      <c r="I167" s="57"/>
      <c r="J167" s="57"/>
      <c r="K167" s="57"/>
      <c r="L167" s="57"/>
      <c r="M167" s="57"/>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row>
    <row r="168" spans="1:36" ht="15">
      <c r="A168" s="42"/>
      <c r="B168" s="57"/>
      <c r="C168" s="57"/>
      <c r="D168" s="57"/>
      <c r="E168" s="57"/>
      <c r="F168" s="57"/>
      <c r="G168" s="57"/>
      <c r="H168" s="57"/>
      <c r="I168" s="57"/>
      <c r="J168" s="57"/>
      <c r="K168" s="57"/>
      <c r="L168" s="57"/>
      <c r="M168" s="57"/>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row>
    <row r="169" spans="1:36" ht="15">
      <c r="A169" s="42"/>
      <c r="B169" s="57"/>
      <c r="C169" s="57"/>
      <c r="D169" s="57"/>
      <c r="E169" s="57"/>
      <c r="F169" s="57"/>
      <c r="G169" s="57"/>
      <c r="H169" s="57"/>
      <c r="I169" s="57"/>
      <c r="J169" s="57"/>
      <c r="K169" s="57"/>
      <c r="L169" s="57"/>
      <c r="M169" s="57"/>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row>
    <row r="170" spans="1:36" ht="15">
      <c r="A170" s="42"/>
      <c r="B170" s="57"/>
      <c r="C170" s="57"/>
      <c r="D170" s="57"/>
      <c r="E170" s="57"/>
      <c r="F170" s="57"/>
      <c r="G170" s="57"/>
      <c r="H170" s="57"/>
      <c r="I170" s="57"/>
      <c r="J170" s="57"/>
      <c r="K170" s="57"/>
      <c r="L170" s="57"/>
      <c r="M170" s="57"/>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row>
    <row r="171" spans="1:36" ht="15">
      <c r="A171" s="42"/>
      <c r="B171" s="57"/>
      <c r="C171" s="57"/>
      <c r="D171" s="57"/>
      <c r="E171" s="57"/>
      <c r="F171" s="57"/>
      <c r="G171" s="57"/>
      <c r="H171" s="57"/>
      <c r="I171" s="57"/>
      <c r="J171" s="57"/>
      <c r="K171" s="57"/>
      <c r="L171" s="57"/>
      <c r="M171" s="57"/>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row>
    <row r="172" spans="1:36" ht="15">
      <c r="A172" s="42"/>
      <c r="B172" s="57"/>
      <c r="C172" s="57"/>
      <c r="D172" s="57"/>
      <c r="E172" s="57"/>
      <c r="F172" s="57"/>
      <c r="G172" s="57"/>
      <c r="H172" s="57"/>
      <c r="I172" s="57"/>
      <c r="J172" s="57"/>
      <c r="K172" s="57"/>
      <c r="L172" s="57"/>
      <c r="M172" s="57"/>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row>
    <row r="173" spans="1:36" ht="15">
      <c r="A173" s="42"/>
      <c r="B173" s="57"/>
      <c r="C173" s="57"/>
      <c r="D173" s="57"/>
      <c r="E173" s="57"/>
      <c r="F173" s="57"/>
      <c r="G173" s="57"/>
      <c r="H173" s="57"/>
      <c r="I173" s="57"/>
      <c r="J173" s="57"/>
      <c r="K173" s="57"/>
      <c r="L173" s="57"/>
      <c r="M173" s="57"/>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row>
    <row r="174" spans="1:36" ht="15">
      <c r="A174" s="42"/>
      <c r="B174" s="57"/>
      <c r="C174" s="57"/>
      <c r="D174" s="57"/>
      <c r="E174" s="57"/>
      <c r="F174" s="57"/>
      <c r="G174" s="57"/>
      <c r="H174" s="57"/>
      <c r="I174" s="57"/>
      <c r="J174" s="57"/>
      <c r="K174" s="57"/>
      <c r="L174" s="57"/>
      <c r="M174" s="57"/>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row>
    <row r="175" spans="1:36" ht="15">
      <c r="A175" s="42"/>
      <c r="B175" s="57"/>
      <c r="C175" s="57"/>
      <c r="D175" s="57"/>
      <c r="E175" s="57"/>
      <c r="F175" s="57"/>
      <c r="G175" s="57"/>
      <c r="H175" s="57"/>
      <c r="I175" s="57"/>
      <c r="J175" s="57"/>
      <c r="K175" s="57"/>
      <c r="L175" s="57"/>
      <c r="M175" s="57"/>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row>
    <row r="176" spans="1:36" ht="15">
      <c r="A176" s="42"/>
      <c r="B176" s="57"/>
      <c r="C176" s="57"/>
      <c r="D176" s="57"/>
      <c r="E176" s="57"/>
      <c r="F176" s="57"/>
      <c r="G176" s="57"/>
      <c r="H176" s="57"/>
      <c r="I176" s="57"/>
      <c r="J176" s="57"/>
      <c r="K176" s="57"/>
      <c r="L176" s="57"/>
      <c r="M176" s="57"/>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row>
    <row r="177" spans="1:36" ht="15">
      <c r="A177" s="42"/>
      <c r="B177" s="57"/>
      <c r="C177" s="57"/>
      <c r="D177" s="57"/>
      <c r="E177" s="57"/>
      <c r="F177" s="57"/>
      <c r="G177" s="57"/>
      <c r="H177" s="57"/>
      <c r="I177" s="57"/>
      <c r="J177" s="57"/>
      <c r="K177" s="57"/>
      <c r="L177" s="57"/>
      <c r="M177" s="57"/>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row>
    <row r="178" spans="1:36" ht="15">
      <c r="A178" s="42"/>
      <c r="B178" s="57"/>
      <c r="C178" s="57"/>
      <c r="D178" s="57"/>
      <c r="E178" s="57"/>
      <c r="F178" s="57"/>
      <c r="G178" s="57"/>
      <c r="H178" s="57"/>
      <c r="I178" s="57"/>
      <c r="J178" s="57"/>
      <c r="K178" s="57"/>
      <c r="L178" s="57"/>
      <c r="M178" s="57"/>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row>
    <row r="179" spans="1:36" ht="15">
      <c r="A179" s="42"/>
      <c r="B179" s="57"/>
      <c r="C179" s="57"/>
      <c r="D179" s="57"/>
      <c r="E179" s="57"/>
      <c r="F179" s="57"/>
      <c r="G179" s="57"/>
      <c r="H179" s="57"/>
      <c r="I179" s="57"/>
      <c r="J179" s="57"/>
      <c r="K179" s="57"/>
      <c r="L179" s="57"/>
      <c r="M179" s="57"/>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row>
    <row r="180" spans="1:36" ht="15">
      <c r="A180" s="42"/>
      <c r="B180" s="57"/>
      <c r="C180" s="57"/>
      <c r="D180" s="57"/>
      <c r="E180" s="57"/>
      <c r="F180" s="57"/>
      <c r="G180" s="57"/>
      <c r="H180" s="57"/>
      <c r="I180" s="57"/>
      <c r="J180" s="57"/>
      <c r="K180" s="57"/>
      <c r="L180" s="57"/>
      <c r="M180" s="57"/>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row>
    <row r="181" spans="1:36" ht="15">
      <c r="A181" s="42"/>
      <c r="B181" s="57"/>
      <c r="C181" s="57"/>
      <c r="D181" s="57"/>
      <c r="E181" s="57"/>
      <c r="F181" s="57"/>
      <c r="G181" s="57"/>
      <c r="H181" s="57"/>
      <c r="I181" s="57"/>
      <c r="J181" s="57"/>
      <c r="K181" s="57"/>
      <c r="L181" s="57"/>
      <c r="M181" s="57"/>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row>
    <row r="182" spans="1:36" ht="15">
      <c r="A182" s="42"/>
      <c r="B182" s="57"/>
      <c r="C182" s="57"/>
      <c r="D182" s="57"/>
      <c r="E182" s="57"/>
      <c r="F182" s="57"/>
      <c r="G182" s="57"/>
      <c r="H182" s="57"/>
      <c r="I182" s="57"/>
      <c r="J182" s="57"/>
      <c r="K182" s="57"/>
      <c r="L182" s="57"/>
      <c r="M182" s="57"/>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row>
    <row r="183" spans="1:36" ht="15">
      <c r="A183" s="42"/>
      <c r="B183" s="57"/>
      <c r="C183" s="57"/>
      <c r="D183" s="57"/>
      <c r="E183" s="57"/>
      <c r="F183" s="57"/>
      <c r="G183" s="57"/>
      <c r="H183" s="57"/>
      <c r="I183" s="57"/>
      <c r="J183" s="57"/>
      <c r="K183" s="57"/>
      <c r="L183" s="57"/>
      <c r="M183" s="57"/>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row>
    <row r="184" spans="1:36" ht="15">
      <c r="A184" s="42"/>
      <c r="B184" s="57"/>
      <c r="C184" s="57"/>
      <c r="D184" s="57"/>
      <c r="E184" s="57"/>
      <c r="F184" s="57"/>
      <c r="G184" s="57"/>
      <c r="H184" s="57"/>
      <c r="I184" s="57"/>
      <c r="J184" s="57"/>
      <c r="K184" s="57"/>
      <c r="L184" s="57"/>
      <c r="M184" s="57"/>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row>
    <row r="185" spans="1:36" ht="15">
      <c r="A185" s="42"/>
      <c r="B185" s="57"/>
      <c r="C185" s="57"/>
      <c r="D185" s="57"/>
      <c r="E185" s="57"/>
      <c r="F185" s="57"/>
      <c r="G185" s="57"/>
      <c r="H185" s="57"/>
      <c r="I185" s="57"/>
      <c r="J185" s="57"/>
      <c r="K185" s="57"/>
      <c r="L185" s="57"/>
      <c r="M185" s="57"/>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row>
    <row r="186" spans="1:36" ht="15">
      <c r="A186" s="42"/>
      <c r="B186" s="57"/>
      <c r="C186" s="57"/>
      <c r="D186" s="57"/>
      <c r="E186" s="57"/>
      <c r="F186" s="57"/>
      <c r="G186" s="57"/>
      <c r="H186" s="57"/>
      <c r="I186" s="57"/>
      <c r="J186" s="57"/>
      <c r="K186" s="57"/>
      <c r="L186" s="57"/>
      <c r="M186" s="57"/>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row>
    <row r="187" spans="1:36" ht="15">
      <c r="A187" s="42"/>
      <c r="B187" s="57"/>
      <c r="C187" s="57"/>
      <c r="D187" s="57"/>
      <c r="E187" s="57"/>
      <c r="F187" s="57"/>
      <c r="G187" s="57"/>
      <c r="H187" s="57"/>
      <c r="I187" s="57"/>
      <c r="J187" s="57"/>
      <c r="K187" s="57"/>
      <c r="L187" s="57"/>
      <c r="M187" s="57"/>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row>
    <row r="188" spans="1:36" ht="15">
      <c r="A188" s="42"/>
      <c r="B188" s="57"/>
      <c r="C188" s="57"/>
      <c r="D188" s="57"/>
      <c r="E188" s="57"/>
      <c r="F188" s="57"/>
      <c r="G188" s="57"/>
      <c r="H188" s="57"/>
      <c r="I188" s="57"/>
      <c r="J188" s="57"/>
      <c r="K188" s="57"/>
      <c r="L188" s="57"/>
      <c r="M188" s="57"/>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row>
    <row r="189" spans="1:36" ht="15">
      <c r="A189" s="42"/>
      <c r="B189" s="57"/>
      <c r="C189" s="57"/>
      <c r="D189" s="57"/>
      <c r="E189" s="57"/>
      <c r="F189" s="57"/>
      <c r="G189" s="57"/>
      <c r="H189" s="57"/>
      <c r="I189" s="57"/>
      <c r="J189" s="57"/>
      <c r="K189" s="57"/>
      <c r="L189" s="57"/>
      <c r="M189" s="57"/>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row>
    <row r="190" spans="1:36" ht="15">
      <c r="A190" s="42"/>
      <c r="B190" s="57"/>
      <c r="C190" s="57"/>
      <c r="D190" s="57"/>
      <c r="E190" s="57"/>
      <c r="F190" s="57"/>
      <c r="G190" s="57"/>
      <c r="H190" s="57"/>
      <c r="I190" s="57"/>
      <c r="J190" s="57"/>
      <c r="K190" s="57"/>
      <c r="L190" s="57"/>
      <c r="M190" s="57"/>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row>
    <row r="191" spans="1:36" ht="15">
      <c r="A191" s="42"/>
      <c r="B191" s="57"/>
      <c r="C191" s="57"/>
      <c r="D191" s="57"/>
      <c r="E191" s="57"/>
      <c r="F191" s="57"/>
      <c r="G191" s="57"/>
      <c r="H191" s="57"/>
      <c r="I191" s="57"/>
      <c r="J191" s="57"/>
      <c r="K191" s="57"/>
      <c r="L191" s="57"/>
      <c r="M191" s="57"/>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row>
    <row r="192" spans="1:36" ht="15">
      <c r="A192" s="42"/>
      <c r="B192" s="57"/>
      <c r="C192" s="57"/>
      <c r="D192" s="57"/>
      <c r="E192" s="57"/>
      <c r="F192" s="57"/>
      <c r="G192" s="57"/>
      <c r="H192" s="57"/>
      <c r="I192" s="57"/>
      <c r="J192" s="57"/>
      <c r="K192" s="57"/>
      <c r="L192" s="57"/>
      <c r="M192" s="57"/>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row>
    <row r="193" spans="1:36" ht="15">
      <c r="A193" s="42"/>
      <c r="B193" s="57"/>
      <c r="C193" s="57"/>
      <c r="D193" s="57"/>
      <c r="E193" s="57"/>
      <c r="F193" s="57"/>
      <c r="G193" s="57"/>
      <c r="H193" s="57"/>
      <c r="I193" s="57"/>
      <c r="J193" s="57"/>
      <c r="K193" s="57"/>
      <c r="L193" s="57"/>
      <c r="M193" s="57"/>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row>
    <row r="194" spans="1:36" ht="15">
      <c r="A194" s="42"/>
      <c r="B194" s="57"/>
      <c r="C194" s="57"/>
      <c r="D194" s="57"/>
      <c r="E194" s="57"/>
      <c r="F194" s="57"/>
      <c r="G194" s="57"/>
      <c r="H194" s="57"/>
      <c r="I194" s="57"/>
      <c r="J194" s="57"/>
      <c r="K194" s="57"/>
      <c r="L194" s="57"/>
      <c r="M194" s="57"/>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row>
    <row r="195" spans="1:36" ht="15">
      <c r="A195" s="42"/>
      <c r="B195" s="57"/>
      <c r="C195" s="57"/>
      <c r="D195" s="57"/>
      <c r="E195" s="57"/>
      <c r="F195" s="57"/>
      <c r="G195" s="57"/>
      <c r="H195" s="57"/>
      <c r="I195" s="57"/>
      <c r="J195" s="57"/>
      <c r="K195" s="57"/>
      <c r="L195" s="57"/>
      <c r="M195" s="57"/>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row>
    <row r="196" spans="1:36" ht="15">
      <c r="A196" s="42"/>
      <c r="B196" s="57"/>
      <c r="C196" s="57"/>
      <c r="D196" s="57"/>
      <c r="E196" s="57"/>
      <c r="F196" s="57"/>
      <c r="G196" s="57"/>
      <c r="H196" s="57"/>
      <c r="I196" s="57"/>
      <c r="J196" s="57"/>
      <c r="K196" s="57"/>
      <c r="L196" s="57"/>
      <c r="M196" s="57"/>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row>
    <row r="197" spans="1:36" ht="15">
      <c r="A197" s="42"/>
      <c r="B197" s="57"/>
      <c r="C197" s="57"/>
      <c r="D197" s="57"/>
      <c r="E197" s="57"/>
      <c r="F197" s="57"/>
      <c r="G197" s="57"/>
      <c r="H197" s="57"/>
      <c r="I197" s="57"/>
      <c r="J197" s="57"/>
      <c r="K197" s="57"/>
      <c r="L197" s="57"/>
      <c r="M197" s="57"/>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row>
    <row r="198" spans="1:36" ht="15">
      <c r="A198" s="42"/>
      <c r="B198" s="57"/>
      <c r="C198" s="57"/>
      <c r="D198" s="57"/>
      <c r="E198" s="57"/>
      <c r="F198" s="57"/>
      <c r="G198" s="57"/>
      <c r="H198" s="57"/>
      <c r="I198" s="57"/>
      <c r="J198" s="57"/>
      <c r="K198" s="57"/>
      <c r="L198" s="57"/>
      <c r="M198" s="57"/>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row>
    <row r="199" spans="1:36" ht="15">
      <c r="A199" s="42"/>
      <c r="B199" s="57"/>
      <c r="C199" s="57"/>
      <c r="D199" s="57"/>
      <c r="E199" s="57"/>
      <c r="F199" s="57"/>
      <c r="G199" s="57"/>
      <c r="H199" s="57"/>
      <c r="I199" s="57"/>
      <c r="J199" s="57"/>
      <c r="K199" s="57"/>
      <c r="L199" s="57"/>
      <c r="M199" s="57"/>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row>
    <row r="200" spans="1:36" ht="15">
      <c r="A200" s="42"/>
      <c r="B200" s="57"/>
      <c r="C200" s="57"/>
      <c r="D200" s="57"/>
      <c r="E200" s="57"/>
      <c r="F200" s="57"/>
      <c r="G200" s="57"/>
      <c r="H200" s="57"/>
      <c r="I200" s="57"/>
      <c r="J200" s="57"/>
      <c r="K200" s="57"/>
      <c r="L200" s="57"/>
      <c r="M200" s="57"/>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row>
    <row r="201" spans="1:36" ht="15">
      <c r="A201" s="42"/>
      <c r="B201" s="57"/>
      <c r="C201" s="57"/>
      <c r="D201" s="57"/>
      <c r="E201" s="57"/>
      <c r="F201" s="57"/>
      <c r="G201" s="57"/>
      <c r="H201" s="57"/>
      <c r="I201" s="57"/>
      <c r="J201" s="57"/>
      <c r="K201" s="57"/>
      <c r="L201" s="57"/>
      <c r="M201" s="57"/>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row>
    <row r="202" spans="1:36">
      <c r="B202" s="1"/>
      <c r="C202" s="1"/>
      <c r="D202" s="1"/>
      <c r="E202" s="1"/>
      <c r="F202" s="1"/>
      <c r="G202" s="1"/>
      <c r="H202" s="1"/>
      <c r="I202" s="1"/>
      <c r="J202" s="1"/>
      <c r="K202" s="1"/>
      <c r="L202" s="1"/>
      <c r="M202" s="1"/>
    </row>
    <row r="203" spans="1:36">
      <c r="B203" s="1"/>
      <c r="C203" s="1"/>
      <c r="D203" s="1"/>
      <c r="E203" s="1"/>
      <c r="F203" s="1"/>
      <c r="G203" s="1"/>
      <c r="H203" s="1"/>
      <c r="I203" s="1"/>
      <c r="J203" s="1"/>
      <c r="K203" s="1"/>
      <c r="L203" s="1"/>
      <c r="M203" s="1"/>
    </row>
    <row r="204" spans="1:36">
      <c r="B204" s="1"/>
      <c r="C204" s="1"/>
      <c r="D204" s="1"/>
      <c r="E204" s="1"/>
      <c r="F204" s="1"/>
      <c r="G204" s="1"/>
      <c r="H204" s="1"/>
      <c r="I204" s="1"/>
      <c r="J204" s="1"/>
      <c r="K204" s="1"/>
      <c r="L204" s="1"/>
      <c r="M204" s="1"/>
    </row>
    <row r="205" spans="1:36">
      <c r="B205" s="1"/>
      <c r="C205" s="1"/>
      <c r="D205" s="1"/>
      <c r="E205" s="1"/>
      <c r="F205" s="1"/>
      <c r="G205" s="1"/>
      <c r="H205" s="1"/>
      <c r="I205" s="1"/>
      <c r="J205" s="1"/>
      <c r="K205" s="1"/>
      <c r="L205" s="1"/>
      <c r="M205" s="1"/>
    </row>
    <row r="206" spans="1:36">
      <c r="B206" s="1"/>
      <c r="C206" s="1"/>
      <c r="D206" s="1"/>
      <c r="E206" s="1"/>
      <c r="F206" s="1"/>
      <c r="G206" s="1"/>
      <c r="H206" s="1"/>
      <c r="I206" s="1"/>
      <c r="J206" s="1"/>
      <c r="K206" s="1"/>
      <c r="L206" s="1"/>
      <c r="M206" s="1"/>
    </row>
    <row r="207" spans="1:36">
      <c r="B207" s="1"/>
      <c r="C207" s="1"/>
      <c r="D207" s="1"/>
      <c r="E207" s="1"/>
      <c r="F207" s="1"/>
      <c r="G207" s="1"/>
      <c r="H207" s="1"/>
      <c r="I207" s="1"/>
      <c r="J207" s="1"/>
      <c r="K207" s="1"/>
      <c r="L207" s="1"/>
      <c r="M207" s="1"/>
    </row>
    <row r="208" spans="1:36">
      <c r="B208" s="1"/>
      <c r="C208" s="1"/>
      <c r="D208" s="1"/>
      <c r="E208" s="1"/>
      <c r="F208" s="1"/>
      <c r="G208" s="1"/>
      <c r="H208" s="1"/>
      <c r="I208" s="1"/>
      <c r="J208" s="1"/>
      <c r="K208" s="1"/>
      <c r="L208" s="1"/>
      <c r="M208" s="1"/>
    </row>
    <row r="209" spans="2:13">
      <c r="B209" s="1"/>
      <c r="C209" s="1"/>
      <c r="D209" s="1"/>
      <c r="E209" s="1"/>
      <c r="F209" s="1"/>
      <c r="G209" s="1"/>
      <c r="H209" s="1"/>
      <c r="I209" s="1"/>
      <c r="J209" s="1"/>
      <c r="K209" s="1"/>
      <c r="L209" s="1"/>
      <c r="M209" s="1"/>
    </row>
    <row r="210" spans="2:13">
      <c r="B210" s="1"/>
      <c r="C210" s="1"/>
      <c r="D210" s="1"/>
      <c r="E210" s="1"/>
      <c r="F210" s="1"/>
      <c r="G210" s="1"/>
      <c r="H210" s="1"/>
      <c r="I210" s="1"/>
      <c r="J210" s="1"/>
      <c r="K210" s="1"/>
      <c r="L210" s="1"/>
      <c r="M210" s="1"/>
    </row>
    <row r="211" spans="2:13">
      <c r="B211" s="1"/>
      <c r="C211" s="1"/>
      <c r="D211" s="1"/>
      <c r="E211" s="1"/>
      <c r="F211" s="1"/>
      <c r="G211" s="1"/>
      <c r="H211" s="1"/>
      <c r="I211" s="1"/>
      <c r="J211" s="1"/>
      <c r="K211" s="1"/>
      <c r="L211" s="1"/>
      <c r="M211" s="1"/>
    </row>
    <row r="212" spans="2:13">
      <c r="B212" s="1"/>
      <c r="C212" s="1"/>
      <c r="D212" s="1"/>
      <c r="E212" s="1"/>
      <c r="F212" s="1"/>
      <c r="G212" s="1"/>
      <c r="H212" s="1"/>
      <c r="I212" s="1"/>
      <c r="J212" s="1"/>
      <c r="K212" s="1"/>
      <c r="L212" s="1"/>
      <c r="M212" s="1"/>
    </row>
    <row r="213" spans="2:13">
      <c r="B213" s="1"/>
      <c r="C213" s="1"/>
      <c r="D213" s="1"/>
      <c r="E213" s="1"/>
      <c r="F213" s="1"/>
      <c r="G213" s="1"/>
      <c r="H213" s="1"/>
      <c r="I213" s="1"/>
      <c r="J213" s="1"/>
      <c r="K213" s="1"/>
      <c r="L213" s="1"/>
      <c r="M213" s="1"/>
    </row>
    <row r="214" spans="2:13">
      <c r="B214" s="1"/>
      <c r="C214" s="1"/>
      <c r="D214" s="1"/>
      <c r="E214" s="1"/>
      <c r="F214" s="1"/>
      <c r="G214" s="1"/>
      <c r="H214" s="1"/>
      <c r="I214" s="1"/>
      <c r="J214" s="1"/>
      <c r="K214" s="1"/>
      <c r="L214" s="1"/>
      <c r="M214" s="1"/>
    </row>
    <row r="215" spans="2:13">
      <c r="B215" s="1"/>
      <c r="C215" s="1"/>
      <c r="D215" s="1"/>
      <c r="E215" s="1"/>
      <c r="F215" s="1"/>
      <c r="G215" s="1"/>
      <c r="H215" s="1"/>
      <c r="I215" s="1"/>
      <c r="J215" s="1"/>
      <c r="K215" s="1"/>
      <c r="L215" s="1"/>
      <c r="M215" s="1"/>
    </row>
    <row r="216" spans="2:13">
      <c r="B216" s="1"/>
      <c r="C216" s="1"/>
      <c r="D216" s="1"/>
      <c r="E216" s="1"/>
      <c r="F216" s="1"/>
      <c r="G216" s="1"/>
      <c r="H216" s="1"/>
      <c r="I216" s="1"/>
      <c r="J216" s="1"/>
      <c r="K216" s="1"/>
      <c r="L216" s="1"/>
      <c r="M216" s="1"/>
    </row>
    <row r="217" spans="2:13">
      <c r="B217" s="1"/>
      <c r="C217" s="1"/>
      <c r="D217" s="1"/>
      <c r="E217" s="1"/>
      <c r="F217" s="1"/>
      <c r="G217" s="1"/>
      <c r="H217" s="1"/>
      <c r="I217" s="1"/>
      <c r="J217" s="1"/>
      <c r="K217" s="1"/>
      <c r="L217" s="1"/>
      <c r="M217" s="1"/>
    </row>
    <row r="218" spans="2:13">
      <c r="B218" s="1"/>
      <c r="C218" s="1"/>
      <c r="D218" s="1"/>
      <c r="E218" s="1"/>
      <c r="F218" s="1"/>
      <c r="G218" s="1"/>
      <c r="H218" s="1"/>
      <c r="I218" s="1"/>
      <c r="J218" s="1"/>
      <c r="K218" s="1"/>
      <c r="L218" s="1"/>
      <c r="M218" s="1"/>
    </row>
  </sheetData>
  <mergeCells count="7">
    <mergeCell ref="F4:G4"/>
    <mergeCell ref="H4:I4"/>
    <mergeCell ref="J4:K4"/>
    <mergeCell ref="A3:M3"/>
    <mergeCell ref="B4:C4"/>
    <mergeCell ref="L4:M4"/>
    <mergeCell ref="D4:E4"/>
  </mergeCells>
  <phoneticPr fontId="24"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91"/>
  <sheetViews>
    <sheetView workbookViewId="0">
      <pane xSplit="1" ySplit="6" topLeftCell="B94" activePane="bottomRight" state="frozen"/>
      <selection pane="topRight" activeCell="B1" sqref="B1"/>
      <selection pane="bottomLeft" activeCell="A4" sqref="A4"/>
      <selection pane="bottomRight" activeCell="N137" sqref="N137"/>
    </sheetView>
  </sheetViews>
  <sheetFormatPr baseColWidth="10" defaultColWidth="8.83203125" defaultRowHeight="14" x14ac:dyDescent="0"/>
  <cols>
    <col min="1" max="56" width="8.83203125" style="2" customWidth="1"/>
    <col min="57" max="16384" width="8.83203125" style="2"/>
  </cols>
  <sheetData>
    <row r="1" spans="1:126" ht="15">
      <c r="A1" s="6" t="s">
        <v>116</v>
      </c>
    </row>
    <row r="2" spans="1:126" ht="15">
      <c r="A2" s="39" t="s">
        <v>73</v>
      </c>
    </row>
    <row r="3" spans="1:126" ht="15" thickBot="1"/>
    <row r="4" spans="1:126" ht="79.75" customHeight="1">
      <c r="A4" s="3"/>
      <c r="B4" s="9" t="s">
        <v>82</v>
      </c>
      <c r="C4" s="10" t="s">
        <v>83</v>
      </c>
      <c r="D4" s="10" t="s">
        <v>84</v>
      </c>
      <c r="E4" s="66" t="s">
        <v>121</v>
      </c>
      <c r="F4" s="32" t="s">
        <v>67</v>
      </c>
      <c r="G4" s="32" t="s">
        <v>68</v>
      </c>
      <c r="H4" s="9" t="s">
        <v>85</v>
      </c>
      <c r="I4" s="10" t="s">
        <v>86</v>
      </c>
      <c r="J4" s="10" t="s">
        <v>87</v>
      </c>
      <c r="K4" s="32" t="s">
        <v>122</v>
      </c>
      <c r="L4" s="10" t="s">
        <v>88</v>
      </c>
      <c r="M4" s="10" t="s">
        <v>89</v>
      </c>
      <c r="N4" s="10" t="s">
        <v>90</v>
      </c>
      <c r="O4" s="66" t="s">
        <v>123</v>
      </c>
      <c r="P4" s="32" t="s">
        <v>69</v>
      </c>
      <c r="Q4" s="32" t="s">
        <v>70</v>
      </c>
      <c r="R4" s="31" t="s">
        <v>65</v>
      </c>
      <c r="S4" s="32" t="s">
        <v>66</v>
      </c>
      <c r="T4" s="32" t="s">
        <v>151</v>
      </c>
      <c r="U4" s="9" t="s">
        <v>91</v>
      </c>
      <c r="V4" s="10" t="s">
        <v>92</v>
      </c>
      <c r="W4" s="10" t="s">
        <v>93</v>
      </c>
      <c r="X4" s="10" t="s">
        <v>94</v>
      </c>
      <c r="Y4" s="10" t="s">
        <v>95</v>
      </c>
      <c r="Z4" s="10" t="s">
        <v>96</v>
      </c>
      <c r="AA4" s="23" t="s">
        <v>97</v>
      </c>
      <c r="AB4" s="23" t="s">
        <v>98</v>
      </c>
      <c r="AC4" s="23" t="s">
        <v>99</v>
      </c>
      <c r="AD4" s="23" t="s">
        <v>100</v>
      </c>
      <c r="AE4" s="23" t="s">
        <v>101</v>
      </c>
      <c r="AF4" s="23" t="s">
        <v>102</v>
      </c>
      <c r="AG4" s="24" t="s">
        <v>103</v>
      </c>
      <c r="AH4" s="31" t="s">
        <v>71</v>
      </c>
      <c r="AI4" s="23" t="s">
        <v>72</v>
      </c>
      <c r="AJ4" s="23" t="s">
        <v>145</v>
      </c>
      <c r="AK4" s="31" t="s">
        <v>118</v>
      </c>
      <c r="AL4" s="32" t="s">
        <v>119</v>
      </c>
      <c r="AM4" s="32" t="s">
        <v>120</v>
      </c>
      <c r="AN4" s="32" t="s">
        <v>124</v>
      </c>
      <c r="AO4" s="10" t="s">
        <v>104</v>
      </c>
      <c r="AP4" s="10" t="s">
        <v>105</v>
      </c>
      <c r="AQ4" s="10" t="s">
        <v>106</v>
      </c>
      <c r="AR4" s="66" t="s">
        <v>125</v>
      </c>
      <c r="AS4" s="32" t="s">
        <v>127</v>
      </c>
      <c r="AT4" s="32" t="s">
        <v>128</v>
      </c>
      <c r="AU4" s="61" t="s">
        <v>75</v>
      </c>
      <c r="AV4" s="62" t="s">
        <v>76</v>
      </c>
      <c r="AW4" s="62" t="s">
        <v>77</v>
      </c>
      <c r="AX4" s="62" t="s">
        <v>131</v>
      </c>
      <c r="AY4" s="62" t="s">
        <v>78</v>
      </c>
      <c r="AZ4" s="62" t="s">
        <v>79</v>
      </c>
      <c r="BA4" s="62" t="s">
        <v>80</v>
      </c>
      <c r="BB4" s="63" t="s">
        <v>132</v>
      </c>
      <c r="BC4" s="32" t="s">
        <v>129</v>
      </c>
      <c r="BD4" s="66" t="s">
        <v>130</v>
      </c>
      <c r="BE4" s="77" t="s">
        <v>28</v>
      </c>
      <c r="BF4" s="78" t="s">
        <v>29</v>
      </c>
      <c r="BG4" s="78" t="s">
        <v>30</v>
      </c>
      <c r="BH4" s="78" t="s">
        <v>31</v>
      </c>
      <c r="BI4" s="78" t="s">
        <v>32</v>
      </c>
      <c r="BJ4" s="78" t="s">
        <v>33</v>
      </c>
      <c r="BK4" s="78" t="s">
        <v>34</v>
      </c>
      <c r="BL4" s="79" t="s">
        <v>35</v>
      </c>
      <c r="BM4" s="32" t="s">
        <v>37</v>
      </c>
      <c r="BN4" s="66" t="s">
        <v>38</v>
      </c>
      <c r="BO4" s="77" t="s">
        <v>40</v>
      </c>
      <c r="BP4" s="78" t="s">
        <v>41</v>
      </c>
      <c r="BQ4" s="78" t="s">
        <v>42</v>
      </c>
      <c r="BR4" s="79" t="s">
        <v>43</v>
      </c>
      <c r="BS4" s="77" t="s">
        <v>45</v>
      </c>
      <c r="BT4" s="78" t="s">
        <v>46</v>
      </c>
      <c r="BU4" s="78" t="s">
        <v>47</v>
      </c>
      <c r="BV4" s="78" t="s">
        <v>48</v>
      </c>
      <c r="BW4" s="79" t="s">
        <v>49</v>
      </c>
      <c r="BX4" s="61" t="s">
        <v>14</v>
      </c>
      <c r="BY4" s="62" t="s">
        <v>15</v>
      </c>
      <c r="BZ4" s="78" t="s">
        <v>51</v>
      </c>
      <c r="CA4" s="78" t="s">
        <v>52</v>
      </c>
      <c r="CB4" s="78" t="s">
        <v>53</v>
      </c>
      <c r="CC4" s="78" t="s">
        <v>54</v>
      </c>
      <c r="CD4" s="78" t="s">
        <v>55</v>
      </c>
      <c r="CE4" s="78" t="s">
        <v>56</v>
      </c>
      <c r="CF4" s="78" t="s">
        <v>57</v>
      </c>
      <c r="CG4" s="78" t="s">
        <v>58</v>
      </c>
      <c r="CH4" s="78" t="s">
        <v>59</v>
      </c>
      <c r="CI4" s="78" t="s">
        <v>60</v>
      </c>
      <c r="CJ4" s="78" t="s">
        <v>61</v>
      </c>
      <c r="CK4" s="78" t="s">
        <v>62</v>
      </c>
      <c r="CL4" s="78" t="s">
        <v>63</v>
      </c>
      <c r="CM4" s="79" t="s">
        <v>64</v>
      </c>
      <c r="CN4" s="77" t="s">
        <v>5</v>
      </c>
      <c r="CO4" s="78" t="s">
        <v>6</v>
      </c>
      <c r="CP4" s="78" t="s">
        <v>7</v>
      </c>
      <c r="CQ4" s="78" t="s">
        <v>8</v>
      </c>
      <c r="CR4" s="78" t="s">
        <v>9</v>
      </c>
      <c r="CS4" s="78" t="s">
        <v>10</v>
      </c>
      <c r="CT4" s="78" t="s">
        <v>11</v>
      </c>
      <c r="CU4" s="79" t="s">
        <v>12</v>
      </c>
      <c r="CV4" s="77" t="s">
        <v>17</v>
      </c>
      <c r="CW4" s="78" t="s">
        <v>18</v>
      </c>
      <c r="CX4" s="78" t="s">
        <v>19</v>
      </c>
      <c r="CY4" s="79" t="s">
        <v>20</v>
      </c>
      <c r="CZ4" s="77" t="s">
        <v>21</v>
      </c>
      <c r="DA4" s="78" t="s">
        <v>22</v>
      </c>
      <c r="DB4" s="78" t="s">
        <v>23</v>
      </c>
      <c r="DC4" s="79" t="s">
        <v>24</v>
      </c>
      <c r="DD4" s="61" t="s">
        <v>155</v>
      </c>
      <c r="DE4" s="63" t="s">
        <v>156</v>
      </c>
      <c r="DF4" s="61" t="s">
        <v>157</v>
      </c>
      <c r="DG4" s="62" t="s">
        <v>158</v>
      </c>
      <c r="DH4" s="63" t="s">
        <v>159</v>
      </c>
      <c r="DI4" s="62" t="s">
        <v>160</v>
      </c>
      <c r="DJ4" s="62" t="s">
        <v>161</v>
      </c>
      <c r="DK4" s="61" t="s">
        <v>162</v>
      </c>
      <c r="DL4" s="63" t="s">
        <v>163</v>
      </c>
      <c r="DM4" s="62" t="s">
        <v>164</v>
      </c>
      <c r="DN4" s="62" t="s">
        <v>165</v>
      </c>
      <c r="DO4" s="126" t="s">
        <v>171</v>
      </c>
      <c r="DP4" s="127" t="s">
        <v>166</v>
      </c>
      <c r="DQ4" s="127" t="s">
        <v>167</v>
      </c>
      <c r="DR4" s="127" t="s">
        <v>168</v>
      </c>
      <c r="DS4" s="127" t="s">
        <v>169</v>
      </c>
      <c r="DT4" s="128" t="s">
        <v>170</v>
      </c>
      <c r="DU4" s="61" t="s">
        <v>175</v>
      </c>
      <c r="DV4" s="136" t="s">
        <v>176</v>
      </c>
    </row>
    <row r="5" spans="1:126">
      <c r="A5" s="4" t="s">
        <v>107</v>
      </c>
      <c r="B5" s="11" t="s">
        <v>108</v>
      </c>
      <c r="C5" s="12" t="s">
        <v>108</v>
      </c>
      <c r="D5" s="12" t="s">
        <v>108</v>
      </c>
      <c r="E5" s="13"/>
      <c r="F5" s="12"/>
      <c r="G5" s="12"/>
      <c r="H5" s="11" t="s">
        <v>108</v>
      </c>
      <c r="I5" s="12" t="s">
        <v>108</v>
      </c>
      <c r="J5" s="12" t="s">
        <v>108</v>
      </c>
      <c r="K5" s="12" t="s">
        <v>108</v>
      </c>
      <c r="L5" s="12" t="s">
        <v>108</v>
      </c>
      <c r="M5" s="12" t="s">
        <v>108</v>
      </c>
      <c r="N5" s="12" t="s">
        <v>108</v>
      </c>
      <c r="O5" s="13" t="s">
        <v>108</v>
      </c>
      <c r="P5" s="12"/>
      <c r="Q5" s="12"/>
      <c r="R5" s="11"/>
      <c r="S5" s="12"/>
      <c r="T5" s="12"/>
      <c r="U5" s="11" t="s">
        <v>108</v>
      </c>
      <c r="V5" s="12" t="s">
        <v>108</v>
      </c>
      <c r="W5" s="12" t="s">
        <v>108</v>
      </c>
      <c r="X5" s="12" t="s">
        <v>108</v>
      </c>
      <c r="Y5" s="12" t="s">
        <v>108</v>
      </c>
      <c r="Z5" s="12" t="s">
        <v>108</v>
      </c>
      <c r="AA5" s="25" t="s">
        <v>108</v>
      </c>
      <c r="AB5" s="25" t="s">
        <v>108</v>
      </c>
      <c r="AC5" s="25" t="s">
        <v>108</v>
      </c>
      <c r="AD5" s="25" t="s">
        <v>108</v>
      </c>
      <c r="AE5" s="25" t="s">
        <v>108</v>
      </c>
      <c r="AF5" s="25" t="s">
        <v>108</v>
      </c>
      <c r="AG5" s="26" t="s">
        <v>108</v>
      </c>
      <c r="AH5" s="25"/>
      <c r="AI5" s="25"/>
      <c r="AJ5" s="25"/>
      <c r="AK5" s="11" t="s">
        <v>108</v>
      </c>
      <c r="AL5" s="12" t="s">
        <v>108</v>
      </c>
      <c r="AM5" s="12" t="s">
        <v>108</v>
      </c>
      <c r="AN5" s="12" t="s">
        <v>108</v>
      </c>
      <c r="AO5" s="12" t="s">
        <v>108</v>
      </c>
      <c r="AP5" s="12" t="s">
        <v>108</v>
      </c>
      <c r="AQ5" s="12" t="s">
        <v>108</v>
      </c>
      <c r="AR5" s="13" t="s">
        <v>108</v>
      </c>
      <c r="AS5" s="12"/>
      <c r="AT5" s="12"/>
      <c r="AU5" s="17" t="s">
        <v>108</v>
      </c>
      <c r="AV5" s="18" t="s">
        <v>108</v>
      </c>
      <c r="AW5" s="18" t="s">
        <v>108</v>
      </c>
      <c r="AX5" s="18" t="s">
        <v>108</v>
      </c>
      <c r="AY5" s="12" t="s">
        <v>108</v>
      </c>
      <c r="AZ5" s="12" t="s">
        <v>108</v>
      </c>
      <c r="BA5" s="12" t="s">
        <v>108</v>
      </c>
      <c r="BB5" s="13" t="s">
        <v>108</v>
      </c>
      <c r="BC5" s="12"/>
      <c r="BD5" s="13"/>
      <c r="BE5" s="17" t="s">
        <v>108</v>
      </c>
      <c r="BF5" s="18" t="s">
        <v>108</v>
      </c>
      <c r="BG5" s="18" t="s">
        <v>108</v>
      </c>
      <c r="BH5" s="18" t="s">
        <v>108</v>
      </c>
      <c r="BI5" s="18" t="s">
        <v>108</v>
      </c>
      <c r="BJ5" s="18" t="s">
        <v>108</v>
      </c>
      <c r="BK5" s="18" t="s">
        <v>108</v>
      </c>
      <c r="BL5" s="19" t="s">
        <v>108</v>
      </c>
      <c r="BM5" s="12"/>
      <c r="BN5" s="13"/>
      <c r="BO5" s="17" t="s">
        <v>108</v>
      </c>
      <c r="BP5" s="18" t="s">
        <v>108</v>
      </c>
      <c r="BQ5" s="18" t="s">
        <v>108</v>
      </c>
      <c r="BR5" s="19" t="s">
        <v>108</v>
      </c>
      <c r="BS5" s="17" t="s">
        <v>108</v>
      </c>
      <c r="BT5" s="18" t="s">
        <v>108</v>
      </c>
      <c r="BU5" s="18" t="s">
        <v>108</v>
      </c>
      <c r="BV5" s="18" t="s">
        <v>108</v>
      </c>
      <c r="BW5" s="19" t="s">
        <v>108</v>
      </c>
      <c r="BX5" s="33" t="s">
        <v>108</v>
      </c>
      <c r="BY5" s="34" t="s">
        <v>108</v>
      </c>
      <c r="BZ5" s="34" t="s">
        <v>108</v>
      </c>
      <c r="CA5" s="34" t="s">
        <v>108</v>
      </c>
      <c r="CB5" s="34" t="s">
        <v>108</v>
      </c>
      <c r="CC5" s="34" t="s">
        <v>108</v>
      </c>
      <c r="CD5" s="34" t="s">
        <v>108</v>
      </c>
      <c r="CE5" s="34" t="s">
        <v>108</v>
      </c>
      <c r="CF5" s="34" t="s">
        <v>108</v>
      </c>
      <c r="CG5" s="34" t="s">
        <v>108</v>
      </c>
      <c r="CH5" s="34" t="s">
        <v>108</v>
      </c>
      <c r="CI5" s="34" t="s">
        <v>108</v>
      </c>
      <c r="CJ5" s="34" t="s">
        <v>108</v>
      </c>
      <c r="CK5" s="34" t="s">
        <v>108</v>
      </c>
      <c r="CL5" s="34" t="s">
        <v>108</v>
      </c>
      <c r="CM5" s="64" t="s">
        <v>108</v>
      </c>
      <c r="CN5" s="17" t="s">
        <v>108</v>
      </c>
      <c r="CO5" s="18" t="s">
        <v>108</v>
      </c>
      <c r="CP5" s="18" t="s">
        <v>108</v>
      </c>
      <c r="CQ5" s="18" t="s">
        <v>108</v>
      </c>
      <c r="CR5" s="18" t="s">
        <v>108</v>
      </c>
      <c r="CS5" s="18" t="s">
        <v>108</v>
      </c>
      <c r="CT5" s="18" t="s">
        <v>108</v>
      </c>
      <c r="CU5" s="19" t="s">
        <v>108</v>
      </c>
      <c r="CV5" s="17" t="s">
        <v>108</v>
      </c>
      <c r="CW5" s="18" t="s">
        <v>108</v>
      </c>
      <c r="CX5" s="18" t="s">
        <v>108</v>
      </c>
      <c r="CY5" s="19" t="s">
        <v>108</v>
      </c>
      <c r="CZ5" s="17" t="s">
        <v>108</v>
      </c>
      <c r="DA5" s="18" t="s">
        <v>108</v>
      </c>
      <c r="DB5" s="18" t="s">
        <v>108</v>
      </c>
      <c r="DC5" s="19" t="s">
        <v>108</v>
      </c>
      <c r="DD5" s="118"/>
      <c r="DE5" s="119"/>
      <c r="DF5" s="118"/>
      <c r="DG5" s="123"/>
      <c r="DH5" s="119"/>
      <c r="DK5" s="118"/>
      <c r="DL5" s="119"/>
      <c r="DO5" s="118"/>
      <c r="DP5" s="123"/>
      <c r="DQ5" s="123"/>
      <c r="DR5" s="123"/>
      <c r="DS5" s="123"/>
      <c r="DT5" s="119"/>
      <c r="DU5" s="118"/>
      <c r="DV5" s="119"/>
    </row>
    <row r="6" spans="1:126">
      <c r="A6" s="4" t="s">
        <v>109</v>
      </c>
      <c r="B6" s="14" t="s">
        <v>110</v>
      </c>
      <c r="C6" s="15" t="s">
        <v>110</v>
      </c>
      <c r="D6" s="15" t="s">
        <v>110</v>
      </c>
      <c r="E6" s="16" t="s">
        <v>110</v>
      </c>
      <c r="F6" s="40" t="s">
        <v>74</v>
      </c>
      <c r="G6" s="40" t="s">
        <v>74</v>
      </c>
      <c r="H6" s="14" t="s">
        <v>111</v>
      </c>
      <c r="I6" s="15" t="s">
        <v>111</v>
      </c>
      <c r="J6" s="15" t="s">
        <v>111</v>
      </c>
      <c r="K6" s="15" t="s">
        <v>111</v>
      </c>
      <c r="L6" s="15" t="s">
        <v>112</v>
      </c>
      <c r="M6" s="15" t="s">
        <v>112</v>
      </c>
      <c r="N6" s="15" t="s">
        <v>112</v>
      </c>
      <c r="O6" s="16" t="s">
        <v>112</v>
      </c>
      <c r="P6" s="40" t="s">
        <v>74</v>
      </c>
      <c r="Q6" s="40" t="s">
        <v>74</v>
      </c>
      <c r="R6" s="14" t="s">
        <v>74</v>
      </c>
      <c r="S6" s="15" t="s">
        <v>74</v>
      </c>
      <c r="T6" s="15" t="s">
        <v>74</v>
      </c>
      <c r="U6" s="14" t="s">
        <v>113</v>
      </c>
      <c r="V6" s="15" t="s">
        <v>113</v>
      </c>
      <c r="W6" s="15" t="s">
        <v>113</v>
      </c>
      <c r="X6" s="15" t="s">
        <v>113</v>
      </c>
      <c r="Y6" s="15" t="s">
        <v>113</v>
      </c>
      <c r="Z6" s="15" t="s">
        <v>113</v>
      </c>
      <c r="AA6" s="27" t="s">
        <v>114</v>
      </c>
      <c r="AB6" s="27" t="s">
        <v>114</v>
      </c>
      <c r="AC6" s="27" t="s">
        <v>114</v>
      </c>
      <c r="AD6" s="27" t="s">
        <v>114</v>
      </c>
      <c r="AE6" s="27" t="s">
        <v>114</v>
      </c>
      <c r="AF6" s="27" t="s">
        <v>114</v>
      </c>
      <c r="AG6" s="28" t="s">
        <v>114</v>
      </c>
      <c r="AH6" s="14" t="s">
        <v>74</v>
      </c>
      <c r="AI6" s="15" t="s">
        <v>74</v>
      </c>
      <c r="AJ6" s="15" t="s">
        <v>74</v>
      </c>
      <c r="AK6" s="33" t="s">
        <v>117</v>
      </c>
      <c r="AL6" s="34" t="s">
        <v>117</v>
      </c>
      <c r="AM6" s="34" t="s">
        <v>117</v>
      </c>
      <c r="AN6" s="34" t="s">
        <v>117</v>
      </c>
      <c r="AO6" s="15" t="s">
        <v>115</v>
      </c>
      <c r="AP6" s="15" t="s">
        <v>115</v>
      </c>
      <c r="AQ6" s="15" t="s">
        <v>115</v>
      </c>
      <c r="AR6" s="16" t="s">
        <v>115</v>
      </c>
      <c r="AS6" s="74" t="s">
        <v>126</v>
      </c>
      <c r="AT6" s="74" t="s">
        <v>126</v>
      </c>
      <c r="AU6" s="33" t="s">
        <v>117</v>
      </c>
      <c r="AV6" s="34" t="s">
        <v>117</v>
      </c>
      <c r="AW6" s="34" t="s">
        <v>117</v>
      </c>
      <c r="AX6" s="34" t="s">
        <v>117</v>
      </c>
      <c r="AY6" s="15" t="s">
        <v>115</v>
      </c>
      <c r="AZ6" s="15" t="s">
        <v>115</v>
      </c>
      <c r="BA6" s="15" t="s">
        <v>115</v>
      </c>
      <c r="BB6" s="16" t="s">
        <v>115</v>
      </c>
      <c r="BC6" s="74" t="s">
        <v>126</v>
      </c>
      <c r="BD6" s="75" t="s">
        <v>126</v>
      </c>
      <c r="BE6" s="33" t="s">
        <v>27</v>
      </c>
      <c r="BF6" s="34" t="s">
        <v>27</v>
      </c>
      <c r="BG6" s="34" t="s">
        <v>27</v>
      </c>
      <c r="BH6" s="34" t="s">
        <v>27</v>
      </c>
      <c r="BI6" s="80" t="s">
        <v>36</v>
      </c>
      <c r="BJ6" s="80" t="s">
        <v>36</v>
      </c>
      <c r="BK6" s="80" t="s">
        <v>36</v>
      </c>
      <c r="BL6" s="81" t="s">
        <v>36</v>
      </c>
      <c r="BM6" s="74" t="s">
        <v>126</v>
      </c>
      <c r="BN6" s="75" t="s">
        <v>126</v>
      </c>
      <c r="BO6" s="85" t="s">
        <v>39</v>
      </c>
      <c r="BP6" s="86" t="s">
        <v>39</v>
      </c>
      <c r="BQ6" s="86" t="s">
        <v>39</v>
      </c>
      <c r="BR6" s="87" t="s">
        <v>39</v>
      </c>
      <c r="BS6" s="88" t="s">
        <v>44</v>
      </c>
      <c r="BT6" s="86" t="s">
        <v>44</v>
      </c>
      <c r="BU6" s="86" t="s">
        <v>44</v>
      </c>
      <c r="BV6" s="86" t="s">
        <v>44</v>
      </c>
      <c r="BW6" s="87" t="s">
        <v>44</v>
      </c>
      <c r="BX6" s="92" t="s">
        <v>50</v>
      </c>
      <c r="BY6" s="34" t="s">
        <v>2</v>
      </c>
      <c r="BZ6" s="34" t="s">
        <v>2</v>
      </c>
      <c r="CA6" s="34" t="s">
        <v>2</v>
      </c>
      <c r="CB6" s="34" t="s">
        <v>2</v>
      </c>
      <c r="CC6" s="34" t="s">
        <v>2</v>
      </c>
      <c r="CD6" s="34" t="s">
        <v>2</v>
      </c>
      <c r="CE6" s="34" t="s">
        <v>2</v>
      </c>
      <c r="CF6" s="34" t="s">
        <v>3</v>
      </c>
      <c r="CG6" s="34" t="s">
        <v>3</v>
      </c>
      <c r="CH6" s="34" t="s">
        <v>3</v>
      </c>
      <c r="CI6" s="34" t="s">
        <v>3</v>
      </c>
      <c r="CJ6" s="34" t="s">
        <v>3</v>
      </c>
      <c r="CK6" s="34" t="s">
        <v>3</v>
      </c>
      <c r="CL6" s="34" t="s">
        <v>3</v>
      </c>
      <c r="CM6" s="64" t="s">
        <v>3</v>
      </c>
      <c r="CN6" s="76" t="s">
        <v>4</v>
      </c>
      <c r="CO6" s="86" t="s">
        <v>13</v>
      </c>
      <c r="CP6" s="86" t="s">
        <v>13</v>
      </c>
      <c r="CQ6" s="86" t="s">
        <v>13</v>
      </c>
      <c r="CR6" s="86" t="s">
        <v>13</v>
      </c>
      <c r="CS6" s="86" t="s">
        <v>13</v>
      </c>
      <c r="CT6" s="86" t="s">
        <v>13</v>
      </c>
      <c r="CU6" s="87" t="s">
        <v>13</v>
      </c>
      <c r="CV6" s="85" t="s">
        <v>16</v>
      </c>
      <c r="CW6" s="86" t="s">
        <v>16</v>
      </c>
      <c r="CX6" s="86" t="s">
        <v>16</v>
      </c>
      <c r="CY6" s="87" t="s">
        <v>16</v>
      </c>
      <c r="CZ6" s="85" t="s">
        <v>25</v>
      </c>
      <c r="DA6" s="86" t="s">
        <v>25</v>
      </c>
      <c r="DB6" s="86" t="s">
        <v>25</v>
      </c>
      <c r="DC6" s="87" t="s">
        <v>25</v>
      </c>
      <c r="DD6" s="120" t="s">
        <v>172</v>
      </c>
      <c r="DE6" s="119"/>
      <c r="DF6" s="118"/>
      <c r="DG6" s="124" t="s">
        <v>172</v>
      </c>
      <c r="DH6" s="119"/>
      <c r="DK6" s="118"/>
      <c r="DL6" s="119"/>
      <c r="DO6" s="118"/>
      <c r="DP6" s="123"/>
      <c r="DQ6" s="123"/>
      <c r="DR6" s="123"/>
      <c r="DS6" s="123"/>
      <c r="DT6" s="119"/>
      <c r="DU6" s="118"/>
      <c r="DV6" s="119"/>
    </row>
    <row r="7" spans="1:126">
      <c r="A7" s="4">
        <v>1870</v>
      </c>
      <c r="B7" s="14"/>
      <c r="C7" s="15"/>
      <c r="D7" s="15"/>
      <c r="E7" s="16"/>
      <c r="F7" s="40"/>
      <c r="G7" s="40"/>
      <c r="H7" s="14"/>
      <c r="I7" s="15"/>
      <c r="J7" s="15"/>
      <c r="K7" s="15"/>
      <c r="L7" s="15"/>
      <c r="M7" s="15"/>
      <c r="N7" s="15"/>
      <c r="O7" s="16"/>
      <c r="P7" s="40"/>
      <c r="Q7" s="40"/>
      <c r="R7" s="14"/>
      <c r="S7" s="15"/>
      <c r="T7" s="15"/>
      <c r="U7" s="14"/>
      <c r="V7" s="15"/>
      <c r="W7" s="15"/>
      <c r="X7" s="15"/>
      <c r="Y7" s="15"/>
      <c r="Z7" s="15"/>
      <c r="AA7" s="27"/>
      <c r="AB7" s="27"/>
      <c r="AC7" s="27"/>
      <c r="AD7" s="27"/>
      <c r="AE7" s="27"/>
      <c r="AF7" s="27"/>
      <c r="AG7" s="28"/>
      <c r="AH7" s="15"/>
      <c r="AI7" s="15"/>
      <c r="AJ7" s="15"/>
      <c r="AK7" s="33"/>
      <c r="AL7" s="34"/>
      <c r="AM7" s="34"/>
      <c r="AN7" s="34"/>
      <c r="AO7" s="15"/>
      <c r="AP7" s="15"/>
      <c r="AQ7" s="15"/>
      <c r="AR7" s="16"/>
      <c r="AS7" s="74"/>
      <c r="AT7" s="74"/>
      <c r="AU7" s="33"/>
      <c r="AV7" s="34"/>
      <c r="AW7" s="34"/>
      <c r="AX7" s="34"/>
      <c r="AY7" s="15"/>
      <c r="AZ7" s="15"/>
      <c r="BA7" s="15"/>
      <c r="BB7" s="16"/>
      <c r="BC7" s="74"/>
      <c r="BD7" s="75"/>
      <c r="BE7" s="33"/>
      <c r="BF7" s="34"/>
      <c r="BG7" s="34"/>
      <c r="BH7" s="34"/>
      <c r="BI7" s="80"/>
      <c r="BJ7" s="80"/>
      <c r="BK7" s="80"/>
      <c r="BL7" s="81"/>
      <c r="BM7" s="74"/>
      <c r="BN7" s="75"/>
      <c r="BO7" s="85"/>
      <c r="BP7" s="86"/>
      <c r="BQ7" s="86"/>
      <c r="BR7" s="87"/>
      <c r="BS7" s="88"/>
      <c r="BT7" s="86"/>
      <c r="BU7" s="86"/>
      <c r="BV7" s="86"/>
      <c r="BW7" s="87"/>
      <c r="BX7" s="33"/>
      <c r="BY7" s="34"/>
      <c r="BZ7" s="34"/>
      <c r="CA7" s="34"/>
      <c r="CB7" s="34"/>
      <c r="CC7" s="34"/>
      <c r="CD7" s="34"/>
      <c r="CE7" s="34"/>
      <c r="CF7" s="34"/>
      <c r="CG7" s="34"/>
      <c r="CH7" s="34"/>
      <c r="CI7" s="34"/>
      <c r="CJ7" s="34"/>
      <c r="CK7" s="34"/>
      <c r="CL7" s="34"/>
      <c r="CM7" s="64"/>
      <c r="CN7" s="17">
        <v>54.08</v>
      </c>
      <c r="CO7" s="18"/>
      <c r="CP7" s="18">
        <v>40.22</v>
      </c>
      <c r="CQ7" s="18"/>
      <c r="CR7" s="18">
        <v>19.45</v>
      </c>
      <c r="CS7" s="18"/>
      <c r="CT7" s="18">
        <v>7.39</v>
      </c>
      <c r="CU7" s="19"/>
      <c r="CV7" s="17"/>
      <c r="CW7" s="18"/>
      <c r="CX7" s="18"/>
      <c r="CY7" s="19"/>
      <c r="CZ7" s="85"/>
      <c r="DA7" s="86"/>
      <c r="DB7" s="86"/>
      <c r="DC7" s="87"/>
      <c r="DD7" s="118"/>
      <c r="DE7" s="119"/>
      <c r="DF7" s="118"/>
      <c r="DG7" s="123"/>
      <c r="DH7" s="119"/>
      <c r="DK7" s="118"/>
      <c r="DL7" s="119"/>
      <c r="DO7" s="118"/>
      <c r="DP7" s="123"/>
      <c r="DQ7" s="123"/>
      <c r="DR7" s="123"/>
      <c r="DS7" s="123"/>
      <c r="DT7" s="119"/>
      <c r="DU7" s="118"/>
      <c r="DV7" s="119"/>
    </row>
    <row r="8" spans="1:126">
      <c r="A8" s="4">
        <v>1871</v>
      </c>
      <c r="B8" s="14"/>
      <c r="C8" s="15"/>
      <c r="D8" s="15"/>
      <c r="E8" s="16"/>
      <c r="F8" s="40"/>
      <c r="G8" s="40"/>
      <c r="H8" s="14"/>
      <c r="I8" s="15"/>
      <c r="J8" s="15"/>
      <c r="K8" s="15"/>
      <c r="L8" s="15"/>
      <c r="M8" s="15"/>
      <c r="N8" s="15"/>
      <c r="O8" s="16"/>
      <c r="P8" s="40"/>
      <c r="Q8" s="40"/>
      <c r="R8" s="14"/>
      <c r="S8" s="15"/>
      <c r="T8" s="15"/>
      <c r="U8" s="14"/>
      <c r="V8" s="15"/>
      <c r="W8" s="15"/>
      <c r="X8" s="15"/>
      <c r="Y8" s="15"/>
      <c r="Z8" s="15"/>
      <c r="AA8" s="27"/>
      <c r="AB8" s="27"/>
      <c r="AC8" s="27"/>
      <c r="AD8" s="27"/>
      <c r="AE8" s="27"/>
      <c r="AF8" s="27"/>
      <c r="AG8" s="28"/>
      <c r="AH8" s="15"/>
      <c r="AI8" s="15"/>
      <c r="AJ8" s="15"/>
      <c r="AK8" s="33"/>
      <c r="AL8" s="34"/>
      <c r="AM8" s="34"/>
      <c r="AN8" s="34"/>
      <c r="AO8" s="15"/>
      <c r="AP8" s="15"/>
      <c r="AQ8" s="15"/>
      <c r="AR8" s="16"/>
      <c r="AS8" s="74"/>
      <c r="AT8" s="74"/>
      <c r="AU8" s="33"/>
      <c r="AV8" s="34"/>
      <c r="AW8" s="34"/>
      <c r="AX8" s="34"/>
      <c r="AY8" s="15"/>
      <c r="AZ8" s="15"/>
      <c r="BA8" s="15"/>
      <c r="BB8" s="16"/>
      <c r="BC8" s="74"/>
      <c r="BD8" s="75"/>
      <c r="BE8" s="33"/>
      <c r="BF8" s="34"/>
      <c r="BG8" s="34"/>
      <c r="BH8" s="34"/>
      <c r="BI8" s="80"/>
      <c r="BJ8" s="80"/>
      <c r="BK8" s="80"/>
      <c r="BL8" s="81"/>
      <c r="BM8" s="74"/>
      <c r="BN8" s="75"/>
      <c r="BO8" s="85"/>
      <c r="BP8" s="86"/>
      <c r="BQ8" s="86"/>
      <c r="BR8" s="87"/>
      <c r="BS8" s="88"/>
      <c r="BT8" s="86"/>
      <c r="BU8" s="86"/>
      <c r="BV8" s="86"/>
      <c r="BW8" s="87"/>
      <c r="BX8" s="33"/>
      <c r="BY8" s="34"/>
      <c r="BZ8" s="34"/>
      <c r="CA8" s="34"/>
      <c r="CB8" s="34"/>
      <c r="CC8" s="34"/>
      <c r="CD8" s="34"/>
      <c r="CE8" s="34"/>
      <c r="CF8" s="34"/>
      <c r="CG8" s="34"/>
      <c r="CH8" s="34"/>
      <c r="CI8" s="34"/>
      <c r="CJ8" s="34"/>
      <c r="CK8" s="34"/>
      <c r="CL8" s="34"/>
      <c r="CM8" s="64"/>
      <c r="CN8" s="17"/>
      <c r="CO8" s="18"/>
      <c r="CP8" s="18"/>
      <c r="CQ8" s="18"/>
      <c r="CR8" s="18"/>
      <c r="CS8" s="18"/>
      <c r="CT8" s="18"/>
      <c r="CU8" s="19"/>
      <c r="CV8" s="17"/>
      <c r="CW8" s="18"/>
      <c r="CX8" s="18"/>
      <c r="CY8" s="19"/>
      <c r="CZ8" s="85"/>
      <c r="DA8" s="86"/>
      <c r="DB8" s="86"/>
      <c r="DC8" s="87"/>
      <c r="DD8" s="118"/>
      <c r="DE8" s="119"/>
      <c r="DF8" s="118"/>
      <c r="DG8" s="123"/>
      <c r="DH8" s="119"/>
      <c r="DK8" s="118"/>
      <c r="DL8" s="119"/>
      <c r="DO8" s="118"/>
      <c r="DP8" s="123"/>
      <c r="DQ8" s="123"/>
      <c r="DR8" s="123"/>
      <c r="DS8" s="123"/>
      <c r="DT8" s="119"/>
      <c r="DU8" s="118"/>
      <c r="DV8" s="119"/>
    </row>
    <row r="9" spans="1:126">
      <c r="A9" s="4">
        <v>1872</v>
      </c>
      <c r="B9" s="14"/>
      <c r="C9" s="15"/>
      <c r="D9" s="15"/>
      <c r="E9" s="16"/>
      <c r="F9" s="40"/>
      <c r="G9" s="40"/>
      <c r="H9" s="14"/>
      <c r="I9" s="15"/>
      <c r="J9" s="15"/>
      <c r="K9" s="15"/>
      <c r="L9" s="15"/>
      <c r="M9" s="15"/>
      <c r="N9" s="15"/>
      <c r="O9" s="16"/>
      <c r="P9" s="40"/>
      <c r="Q9" s="40"/>
      <c r="R9" s="14"/>
      <c r="S9" s="15"/>
      <c r="T9" s="15"/>
      <c r="U9" s="14"/>
      <c r="V9" s="15"/>
      <c r="W9" s="15"/>
      <c r="X9" s="15"/>
      <c r="Y9" s="15"/>
      <c r="Z9" s="15"/>
      <c r="AA9" s="27"/>
      <c r="AB9" s="27"/>
      <c r="AC9" s="27"/>
      <c r="AD9" s="27"/>
      <c r="AE9" s="27"/>
      <c r="AF9" s="27"/>
      <c r="AG9" s="28"/>
      <c r="AH9" s="15"/>
      <c r="AI9" s="15"/>
      <c r="AJ9" s="15"/>
      <c r="AK9" s="33"/>
      <c r="AL9" s="34"/>
      <c r="AM9" s="34"/>
      <c r="AN9" s="34"/>
      <c r="AO9" s="15"/>
      <c r="AP9" s="15"/>
      <c r="AQ9" s="15"/>
      <c r="AR9" s="16"/>
      <c r="AS9" s="74"/>
      <c r="AT9" s="74"/>
      <c r="AU9" s="33"/>
      <c r="AV9" s="34"/>
      <c r="AW9" s="34"/>
      <c r="AX9" s="34"/>
      <c r="AY9" s="15"/>
      <c r="AZ9" s="15"/>
      <c r="BA9" s="15"/>
      <c r="BB9" s="16"/>
      <c r="BC9" s="74"/>
      <c r="BD9" s="75"/>
      <c r="BE9" s="33"/>
      <c r="BF9" s="34"/>
      <c r="BG9" s="34"/>
      <c r="BH9" s="34"/>
      <c r="BI9" s="80"/>
      <c r="BJ9" s="80"/>
      <c r="BK9" s="80"/>
      <c r="BL9" s="81"/>
      <c r="BM9" s="74"/>
      <c r="BN9" s="75"/>
      <c r="BO9" s="85"/>
      <c r="BP9" s="86"/>
      <c r="BQ9" s="86"/>
      <c r="BR9" s="87"/>
      <c r="BS9" s="88"/>
      <c r="BT9" s="86"/>
      <c r="BU9" s="86"/>
      <c r="BV9" s="86"/>
      <c r="BW9" s="87"/>
      <c r="BX9" s="33"/>
      <c r="BY9" s="34"/>
      <c r="BZ9" s="34"/>
      <c r="CA9" s="34"/>
      <c r="CB9" s="34"/>
      <c r="CC9" s="34"/>
      <c r="CD9" s="34"/>
      <c r="CE9" s="34"/>
      <c r="CF9" s="34"/>
      <c r="CG9" s="34"/>
      <c r="CH9" s="34"/>
      <c r="CI9" s="34"/>
      <c r="CJ9" s="34"/>
      <c r="CK9" s="34"/>
      <c r="CL9" s="34"/>
      <c r="CM9" s="64"/>
      <c r="CN9" s="17"/>
      <c r="CO9" s="18"/>
      <c r="CP9" s="18"/>
      <c r="CQ9" s="18"/>
      <c r="CR9" s="18"/>
      <c r="CS9" s="18"/>
      <c r="CT9" s="18"/>
      <c r="CU9" s="19"/>
      <c r="CV9" s="17"/>
      <c r="CW9" s="18"/>
      <c r="CX9" s="18"/>
      <c r="CY9" s="19"/>
      <c r="CZ9" s="85"/>
      <c r="DA9" s="86"/>
      <c r="DB9" s="86"/>
      <c r="DC9" s="87"/>
      <c r="DD9" s="118"/>
      <c r="DE9" s="119"/>
      <c r="DF9" s="118"/>
      <c r="DG9" s="123"/>
      <c r="DH9" s="119"/>
      <c r="DK9" s="118"/>
      <c r="DL9" s="119"/>
      <c r="DO9" s="118"/>
      <c r="DP9" s="123"/>
      <c r="DQ9" s="123"/>
      <c r="DR9" s="123"/>
      <c r="DS9" s="123"/>
      <c r="DT9" s="119"/>
      <c r="DU9" s="118"/>
      <c r="DV9" s="119"/>
    </row>
    <row r="10" spans="1:126">
      <c r="A10" s="4">
        <v>1873</v>
      </c>
      <c r="B10" s="14"/>
      <c r="C10" s="15"/>
      <c r="D10" s="15"/>
      <c r="E10" s="16"/>
      <c r="F10" s="40"/>
      <c r="G10" s="40"/>
      <c r="H10" s="14"/>
      <c r="I10" s="15"/>
      <c r="J10" s="15"/>
      <c r="K10" s="15"/>
      <c r="L10" s="15"/>
      <c r="M10" s="15"/>
      <c r="N10" s="15"/>
      <c r="O10" s="16"/>
      <c r="P10" s="40"/>
      <c r="Q10" s="40"/>
      <c r="R10" s="14"/>
      <c r="S10" s="15"/>
      <c r="T10" s="15"/>
      <c r="U10" s="14"/>
      <c r="V10" s="15"/>
      <c r="W10" s="15"/>
      <c r="X10" s="15"/>
      <c r="Y10" s="15"/>
      <c r="Z10" s="15"/>
      <c r="AA10" s="27"/>
      <c r="AB10" s="27"/>
      <c r="AC10" s="27"/>
      <c r="AD10" s="27"/>
      <c r="AE10" s="27"/>
      <c r="AF10" s="27"/>
      <c r="AG10" s="28"/>
      <c r="AH10" s="15"/>
      <c r="AI10" s="15"/>
      <c r="AJ10" s="15"/>
      <c r="AK10" s="33"/>
      <c r="AL10" s="34"/>
      <c r="AM10" s="34"/>
      <c r="AN10" s="34"/>
      <c r="AO10" s="15"/>
      <c r="AP10" s="15"/>
      <c r="AQ10" s="15"/>
      <c r="AR10" s="16"/>
      <c r="AS10" s="74"/>
      <c r="AT10" s="74"/>
      <c r="AU10" s="33"/>
      <c r="AV10" s="34"/>
      <c r="AW10" s="34"/>
      <c r="AX10" s="34"/>
      <c r="AY10" s="15"/>
      <c r="AZ10" s="15"/>
      <c r="BA10" s="15"/>
      <c r="BB10" s="16"/>
      <c r="BC10" s="74"/>
      <c r="BD10" s="75"/>
      <c r="BE10" s="33"/>
      <c r="BF10" s="34"/>
      <c r="BG10" s="34"/>
      <c r="BH10" s="34"/>
      <c r="BI10" s="80"/>
      <c r="BJ10" s="80"/>
      <c r="BK10" s="80"/>
      <c r="BL10" s="81"/>
      <c r="BM10" s="74"/>
      <c r="BN10" s="75"/>
      <c r="BO10" s="85"/>
      <c r="BP10" s="86"/>
      <c r="BQ10" s="86"/>
      <c r="BR10" s="87"/>
      <c r="BS10" s="88"/>
      <c r="BT10" s="86"/>
      <c r="BU10" s="86"/>
      <c r="BV10" s="86"/>
      <c r="BW10" s="87"/>
      <c r="BX10" s="33"/>
      <c r="BY10" s="34"/>
      <c r="BZ10" s="34"/>
      <c r="CA10" s="34"/>
      <c r="CB10" s="34"/>
      <c r="CC10" s="34"/>
      <c r="CD10" s="34"/>
      <c r="CE10" s="34"/>
      <c r="CF10" s="34"/>
      <c r="CG10" s="34"/>
      <c r="CH10" s="34"/>
      <c r="CI10" s="34"/>
      <c r="CJ10" s="34"/>
      <c r="CK10" s="34"/>
      <c r="CL10" s="34"/>
      <c r="CM10" s="64"/>
      <c r="CN10" s="17"/>
      <c r="CO10" s="18"/>
      <c r="CP10" s="18"/>
      <c r="CQ10" s="18"/>
      <c r="CR10" s="18"/>
      <c r="CS10" s="18"/>
      <c r="CT10" s="18"/>
      <c r="CU10" s="19"/>
      <c r="CV10" s="17"/>
      <c r="CW10" s="18"/>
      <c r="CX10" s="18"/>
      <c r="CY10" s="19"/>
      <c r="CZ10" s="85"/>
      <c r="DA10" s="86"/>
      <c r="DB10" s="86"/>
      <c r="DC10" s="87"/>
      <c r="DD10" s="118"/>
      <c r="DE10" s="119"/>
      <c r="DF10" s="118"/>
      <c r="DG10" s="123"/>
      <c r="DH10" s="119"/>
      <c r="DK10" s="118"/>
      <c r="DL10" s="119"/>
      <c r="DO10" s="118"/>
      <c r="DP10" s="123"/>
      <c r="DQ10" s="123"/>
      <c r="DR10" s="123"/>
      <c r="DS10" s="123"/>
      <c r="DT10" s="119"/>
      <c r="DU10" s="118"/>
      <c r="DV10" s="119"/>
    </row>
    <row r="11" spans="1:126">
      <c r="A11" s="4">
        <v>1874</v>
      </c>
      <c r="B11" s="14"/>
      <c r="C11" s="15"/>
      <c r="D11" s="15"/>
      <c r="E11" s="16"/>
      <c r="F11" s="40"/>
      <c r="G11" s="40"/>
      <c r="H11" s="14"/>
      <c r="I11" s="15"/>
      <c r="J11" s="15"/>
      <c r="K11" s="15"/>
      <c r="L11" s="15"/>
      <c r="M11" s="15"/>
      <c r="N11" s="15"/>
      <c r="O11" s="16"/>
      <c r="P11" s="40"/>
      <c r="Q11" s="40"/>
      <c r="R11" s="14"/>
      <c r="S11" s="15"/>
      <c r="T11" s="15"/>
      <c r="U11" s="14"/>
      <c r="V11" s="15"/>
      <c r="W11" s="15"/>
      <c r="X11" s="15"/>
      <c r="Y11" s="15"/>
      <c r="Z11" s="15"/>
      <c r="AA11" s="27"/>
      <c r="AB11" s="27"/>
      <c r="AC11" s="27"/>
      <c r="AD11" s="27"/>
      <c r="AE11" s="27"/>
      <c r="AF11" s="27"/>
      <c r="AG11" s="28"/>
      <c r="AH11" s="15"/>
      <c r="AI11" s="15"/>
      <c r="AJ11" s="15"/>
      <c r="AK11" s="33"/>
      <c r="AL11" s="34"/>
      <c r="AM11" s="34"/>
      <c r="AN11" s="34"/>
      <c r="AO11" s="15"/>
      <c r="AP11" s="15"/>
      <c r="AQ11" s="15"/>
      <c r="AR11" s="16"/>
      <c r="AS11" s="74"/>
      <c r="AT11" s="74"/>
      <c r="AU11" s="33"/>
      <c r="AV11" s="34"/>
      <c r="AW11" s="34"/>
      <c r="AX11" s="34"/>
      <c r="AY11" s="15"/>
      <c r="AZ11" s="15"/>
      <c r="BA11" s="15"/>
      <c r="BB11" s="16"/>
      <c r="BC11" s="74"/>
      <c r="BD11" s="75"/>
      <c r="BE11" s="33"/>
      <c r="BF11" s="34"/>
      <c r="BG11" s="34"/>
      <c r="BH11" s="34"/>
      <c r="BI11" s="80"/>
      <c r="BJ11" s="80"/>
      <c r="BK11" s="80"/>
      <c r="BL11" s="81"/>
      <c r="BM11" s="74"/>
      <c r="BN11" s="75"/>
      <c r="BO11" s="85"/>
      <c r="BP11" s="86"/>
      <c r="BQ11" s="86"/>
      <c r="BR11" s="87"/>
      <c r="BS11" s="88"/>
      <c r="BT11" s="86"/>
      <c r="BU11" s="86"/>
      <c r="BV11" s="86"/>
      <c r="BW11" s="87"/>
      <c r="BX11" s="33"/>
      <c r="BY11" s="34"/>
      <c r="BZ11" s="34"/>
      <c r="CA11" s="34"/>
      <c r="CB11" s="34"/>
      <c r="CC11" s="34"/>
      <c r="CD11" s="34"/>
      <c r="CE11" s="34"/>
      <c r="CF11" s="34"/>
      <c r="CG11" s="34"/>
      <c r="CH11" s="34"/>
      <c r="CI11" s="34"/>
      <c r="CJ11" s="34"/>
      <c r="CK11" s="34"/>
      <c r="CL11" s="34"/>
      <c r="CM11" s="64"/>
      <c r="CN11" s="17"/>
      <c r="CO11" s="18"/>
      <c r="CP11" s="18"/>
      <c r="CQ11" s="18"/>
      <c r="CR11" s="18"/>
      <c r="CS11" s="18"/>
      <c r="CT11" s="18"/>
      <c r="CU11" s="19"/>
      <c r="CV11" s="17"/>
      <c r="CW11" s="18"/>
      <c r="CX11" s="18"/>
      <c r="CY11" s="19"/>
      <c r="CZ11" s="85"/>
      <c r="DA11" s="86"/>
      <c r="DB11" s="86"/>
      <c r="DC11" s="87"/>
      <c r="DD11" s="118"/>
      <c r="DE11" s="119"/>
      <c r="DF11" s="118"/>
      <c r="DG11" s="123"/>
      <c r="DH11" s="119"/>
      <c r="DK11" s="118"/>
      <c r="DL11" s="119"/>
      <c r="DO11" s="118"/>
      <c r="DP11" s="123"/>
      <c r="DQ11" s="123"/>
      <c r="DR11" s="123"/>
      <c r="DS11" s="123"/>
      <c r="DT11" s="119"/>
      <c r="DU11" s="118"/>
      <c r="DV11" s="119"/>
    </row>
    <row r="12" spans="1:126">
      <c r="A12" s="4">
        <v>1875</v>
      </c>
      <c r="B12" s="14"/>
      <c r="C12" s="15"/>
      <c r="D12" s="15"/>
      <c r="E12" s="16"/>
      <c r="F12" s="40"/>
      <c r="G12" s="40"/>
      <c r="H12" s="14"/>
      <c r="I12" s="15"/>
      <c r="J12" s="15"/>
      <c r="K12" s="15"/>
      <c r="L12" s="15"/>
      <c r="M12" s="15"/>
      <c r="N12" s="15"/>
      <c r="O12" s="16"/>
      <c r="P12" s="40"/>
      <c r="Q12" s="40"/>
      <c r="R12" s="14"/>
      <c r="S12" s="15"/>
      <c r="T12" s="15"/>
      <c r="U12" s="14"/>
      <c r="V12" s="15"/>
      <c r="W12" s="15"/>
      <c r="X12" s="15"/>
      <c r="Y12" s="15"/>
      <c r="Z12" s="15"/>
      <c r="AA12" s="27"/>
      <c r="AB12" s="27"/>
      <c r="AC12" s="27"/>
      <c r="AD12" s="27"/>
      <c r="AE12" s="27"/>
      <c r="AF12" s="27"/>
      <c r="AG12" s="28"/>
      <c r="AH12" s="15"/>
      <c r="AI12" s="15"/>
      <c r="AJ12" s="15"/>
      <c r="AK12" s="33"/>
      <c r="AL12" s="34"/>
      <c r="AM12" s="34"/>
      <c r="AN12" s="34"/>
      <c r="AO12" s="15"/>
      <c r="AP12" s="15"/>
      <c r="AQ12" s="15"/>
      <c r="AR12" s="16"/>
      <c r="AS12" s="74"/>
      <c r="AT12" s="74"/>
      <c r="AU12" s="33"/>
      <c r="AV12" s="34"/>
      <c r="AW12" s="34"/>
      <c r="AX12" s="34"/>
      <c r="AY12" s="15"/>
      <c r="AZ12" s="15"/>
      <c r="BA12" s="15"/>
      <c r="BB12" s="16"/>
      <c r="BC12" s="74"/>
      <c r="BD12" s="75"/>
      <c r="BE12" s="33"/>
      <c r="BF12" s="34"/>
      <c r="BG12" s="34"/>
      <c r="BH12" s="34"/>
      <c r="BI12" s="80"/>
      <c r="BJ12" s="80"/>
      <c r="BK12" s="80"/>
      <c r="BL12" s="81"/>
      <c r="BM12" s="74"/>
      <c r="BN12" s="75"/>
      <c r="BO12" s="85"/>
      <c r="BP12" s="86"/>
      <c r="BQ12" s="86"/>
      <c r="BR12" s="87"/>
      <c r="BS12" s="88"/>
      <c r="BT12" s="86"/>
      <c r="BU12" s="86"/>
      <c r="BV12" s="86"/>
      <c r="BW12" s="87"/>
      <c r="BX12" s="33"/>
      <c r="BY12" s="34"/>
      <c r="BZ12" s="34"/>
      <c r="CA12" s="34"/>
      <c r="CB12" s="34"/>
      <c r="CC12" s="34"/>
      <c r="CD12" s="34"/>
      <c r="CE12" s="34"/>
      <c r="CF12" s="34"/>
      <c r="CG12" s="34"/>
      <c r="CH12" s="34"/>
      <c r="CI12" s="34"/>
      <c r="CJ12" s="34"/>
      <c r="CK12" s="34"/>
      <c r="CL12" s="34"/>
      <c r="CM12" s="64"/>
      <c r="CN12" s="17"/>
      <c r="CO12" s="18"/>
      <c r="CP12" s="18"/>
      <c r="CQ12" s="18"/>
      <c r="CR12" s="18"/>
      <c r="CS12" s="18"/>
      <c r="CT12" s="18"/>
      <c r="CU12" s="19"/>
      <c r="CV12" s="17"/>
      <c r="CW12" s="18"/>
      <c r="CX12" s="18"/>
      <c r="CY12" s="19"/>
      <c r="CZ12" s="85"/>
      <c r="DA12" s="86"/>
      <c r="DB12" s="86"/>
      <c r="DC12" s="87"/>
      <c r="DD12" s="118"/>
      <c r="DE12" s="119"/>
      <c r="DF12" s="118"/>
      <c r="DG12" s="123"/>
      <c r="DH12" s="119"/>
      <c r="DK12" s="118"/>
      <c r="DL12" s="119"/>
      <c r="DO12" s="118"/>
      <c r="DP12" s="123"/>
      <c r="DQ12" s="123"/>
      <c r="DR12" s="123"/>
      <c r="DS12" s="123"/>
      <c r="DT12" s="119"/>
      <c r="DU12" s="118"/>
      <c r="DV12" s="119"/>
    </row>
    <row r="13" spans="1:126">
      <c r="A13" s="4">
        <v>1876</v>
      </c>
      <c r="B13" s="14"/>
      <c r="C13" s="15"/>
      <c r="D13" s="15"/>
      <c r="E13" s="16"/>
      <c r="F13" s="40"/>
      <c r="G13" s="40"/>
      <c r="H13" s="14"/>
      <c r="I13" s="15"/>
      <c r="J13" s="15"/>
      <c r="K13" s="15"/>
      <c r="L13" s="15"/>
      <c r="M13" s="15"/>
      <c r="N13" s="15"/>
      <c r="O13" s="16"/>
      <c r="P13" s="40"/>
      <c r="Q13" s="40"/>
      <c r="R13" s="14"/>
      <c r="S13" s="15"/>
      <c r="T13" s="15"/>
      <c r="U13" s="14"/>
      <c r="V13" s="15"/>
      <c r="W13" s="15"/>
      <c r="X13" s="15"/>
      <c r="Y13" s="15"/>
      <c r="Z13" s="15"/>
      <c r="AA13" s="27"/>
      <c r="AB13" s="27"/>
      <c r="AC13" s="27"/>
      <c r="AD13" s="27"/>
      <c r="AE13" s="27"/>
      <c r="AF13" s="27"/>
      <c r="AG13" s="28"/>
      <c r="AH13" s="15"/>
      <c r="AI13" s="15"/>
      <c r="AJ13" s="15"/>
      <c r="AK13" s="33"/>
      <c r="AL13" s="34"/>
      <c r="AM13" s="34"/>
      <c r="AN13" s="34"/>
      <c r="AO13" s="15"/>
      <c r="AP13" s="15"/>
      <c r="AQ13" s="15"/>
      <c r="AR13" s="16"/>
      <c r="AS13" s="74"/>
      <c r="AT13" s="74"/>
      <c r="AU13" s="33"/>
      <c r="AV13" s="34"/>
      <c r="AW13" s="34"/>
      <c r="AX13" s="34"/>
      <c r="AY13" s="15"/>
      <c r="AZ13" s="15"/>
      <c r="BA13" s="15"/>
      <c r="BB13" s="16"/>
      <c r="BC13" s="74"/>
      <c r="BD13" s="75"/>
      <c r="BE13" s="33"/>
      <c r="BF13" s="34"/>
      <c r="BG13" s="34"/>
      <c r="BH13" s="34"/>
      <c r="BI13" s="80"/>
      <c r="BJ13" s="80"/>
      <c r="BK13" s="80"/>
      <c r="BL13" s="81"/>
      <c r="BM13" s="74"/>
      <c r="BN13" s="75"/>
      <c r="BO13" s="85"/>
      <c r="BP13" s="86"/>
      <c r="BQ13" s="86"/>
      <c r="BR13" s="87"/>
      <c r="BS13" s="88"/>
      <c r="BT13" s="86"/>
      <c r="BU13" s="86"/>
      <c r="BV13" s="86"/>
      <c r="BW13" s="87"/>
      <c r="BX13" s="33"/>
      <c r="BY13" s="34"/>
      <c r="BZ13" s="34"/>
      <c r="CA13" s="34"/>
      <c r="CB13" s="34"/>
      <c r="CC13" s="34"/>
      <c r="CD13" s="34"/>
      <c r="CE13" s="34"/>
      <c r="CF13" s="34"/>
      <c r="CG13" s="34"/>
      <c r="CH13" s="34"/>
      <c r="CI13" s="34"/>
      <c r="CJ13" s="34"/>
      <c r="CK13" s="34"/>
      <c r="CL13" s="34"/>
      <c r="CM13" s="64"/>
      <c r="CN13" s="17"/>
      <c r="CO13" s="18"/>
      <c r="CP13" s="18"/>
      <c r="CQ13" s="18"/>
      <c r="CR13" s="18"/>
      <c r="CS13" s="18"/>
      <c r="CT13" s="18"/>
      <c r="CU13" s="19"/>
      <c r="CV13" s="17"/>
      <c r="CW13" s="18"/>
      <c r="CX13" s="18"/>
      <c r="CY13" s="19"/>
      <c r="CZ13" s="85"/>
      <c r="DA13" s="86"/>
      <c r="DB13" s="86"/>
      <c r="DC13" s="87"/>
      <c r="DD13" s="118"/>
      <c r="DE13" s="119"/>
      <c r="DF13" s="118"/>
      <c r="DG13" s="123"/>
      <c r="DH13" s="119"/>
      <c r="DK13" s="118"/>
      <c r="DL13" s="119"/>
      <c r="DO13" s="118"/>
      <c r="DP13" s="123"/>
      <c r="DQ13" s="123"/>
      <c r="DR13" s="123"/>
      <c r="DS13" s="123"/>
      <c r="DT13" s="119"/>
      <c r="DU13" s="118"/>
      <c r="DV13" s="119"/>
    </row>
    <row r="14" spans="1:126">
      <c r="A14" s="4">
        <v>1877</v>
      </c>
      <c r="B14" s="14"/>
      <c r="C14" s="15"/>
      <c r="D14" s="15"/>
      <c r="E14" s="16"/>
      <c r="F14" s="40"/>
      <c r="G14" s="40"/>
      <c r="H14" s="14"/>
      <c r="I14" s="15"/>
      <c r="J14" s="15"/>
      <c r="K14" s="15"/>
      <c r="L14" s="15"/>
      <c r="M14" s="15"/>
      <c r="N14" s="15"/>
      <c r="O14" s="16"/>
      <c r="P14" s="40"/>
      <c r="Q14" s="40"/>
      <c r="R14" s="14"/>
      <c r="S14" s="15"/>
      <c r="T14" s="15"/>
      <c r="U14" s="14"/>
      <c r="V14" s="15"/>
      <c r="W14" s="15"/>
      <c r="X14" s="15"/>
      <c r="Y14" s="15"/>
      <c r="Z14" s="15"/>
      <c r="AA14" s="27"/>
      <c r="AB14" s="27"/>
      <c r="AC14" s="27"/>
      <c r="AD14" s="27"/>
      <c r="AE14" s="27"/>
      <c r="AF14" s="27"/>
      <c r="AG14" s="28"/>
      <c r="AH14" s="15"/>
      <c r="AI14" s="15"/>
      <c r="AJ14" s="15"/>
      <c r="AK14" s="33"/>
      <c r="AL14" s="34"/>
      <c r="AM14" s="34"/>
      <c r="AN14" s="34"/>
      <c r="AO14" s="15"/>
      <c r="AP14" s="15"/>
      <c r="AQ14" s="15"/>
      <c r="AR14" s="16"/>
      <c r="AS14" s="74"/>
      <c r="AT14" s="74"/>
      <c r="AU14" s="33"/>
      <c r="AV14" s="34"/>
      <c r="AW14" s="34"/>
      <c r="AX14" s="34"/>
      <c r="AY14" s="15"/>
      <c r="AZ14" s="15"/>
      <c r="BA14" s="15"/>
      <c r="BB14" s="16"/>
      <c r="BC14" s="74"/>
      <c r="BD14" s="75"/>
      <c r="BE14" s="33"/>
      <c r="BF14" s="34"/>
      <c r="BG14" s="34"/>
      <c r="BH14" s="34"/>
      <c r="BI14" s="80"/>
      <c r="BJ14" s="80"/>
      <c r="BK14" s="80"/>
      <c r="BL14" s="81"/>
      <c r="BM14" s="74"/>
      <c r="BN14" s="75"/>
      <c r="BO14" s="85"/>
      <c r="BP14" s="86"/>
      <c r="BQ14" s="86"/>
      <c r="BR14" s="87"/>
      <c r="BS14" s="88"/>
      <c r="BT14" s="86"/>
      <c r="BU14" s="86"/>
      <c r="BV14" s="86"/>
      <c r="BW14" s="87"/>
      <c r="BX14" s="33"/>
      <c r="BY14" s="34"/>
      <c r="BZ14" s="34"/>
      <c r="CA14" s="34"/>
      <c r="CB14" s="34"/>
      <c r="CC14" s="34"/>
      <c r="CD14" s="34"/>
      <c r="CE14" s="34"/>
      <c r="CF14" s="34"/>
      <c r="CG14" s="34"/>
      <c r="CH14" s="34"/>
      <c r="CI14" s="34"/>
      <c r="CJ14" s="34"/>
      <c r="CK14" s="34"/>
      <c r="CL14" s="34"/>
      <c r="CM14" s="64"/>
      <c r="CN14" s="17"/>
      <c r="CO14" s="18"/>
      <c r="CP14" s="18"/>
      <c r="CQ14" s="18"/>
      <c r="CR14" s="18"/>
      <c r="CS14" s="18"/>
      <c r="CT14" s="18"/>
      <c r="CU14" s="19"/>
      <c r="CV14" s="17"/>
      <c r="CW14" s="18"/>
      <c r="CX14" s="18"/>
      <c r="CY14" s="19"/>
      <c r="CZ14" s="85"/>
      <c r="DA14" s="86"/>
      <c r="DB14" s="86"/>
      <c r="DC14" s="87"/>
      <c r="DD14" s="118"/>
      <c r="DE14" s="119"/>
      <c r="DF14" s="118"/>
      <c r="DG14" s="123"/>
      <c r="DH14" s="119"/>
      <c r="DK14" s="118"/>
      <c r="DL14" s="119"/>
      <c r="DO14" s="118"/>
      <c r="DP14" s="123"/>
      <c r="DQ14" s="123"/>
      <c r="DR14" s="123"/>
      <c r="DS14" s="123"/>
      <c r="DT14" s="119"/>
      <c r="DU14" s="118"/>
      <c r="DV14" s="119"/>
    </row>
    <row r="15" spans="1:126">
      <c r="A15" s="4">
        <v>1878</v>
      </c>
      <c r="B15" s="14"/>
      <c r="C15" s="15"/>
      <c r="D15" s="15"/>
      <c r="E15" s="16"/>
      <c r="F15" s="40"/>
      <c r="G15" s="40"/>
      <c r="H15" s="14"/>
      <c r="I15" s="15"/>
      <c r="J15" s="15"/>
      <c r="K15" s="15"/>
      <c r="L15" s="15"/>
      <c r="M15" s="15"/>
      <c r="N15" s="15"/>
      <c r="O15" s="16"/>
      <c r="P15" s="40"/>
      <c r="Q15" s="40"/>
      <c r="R15" s="14"/>
      <c r="S15" s="15"/>
      <c r="T15" s="15"/>
      <c r="U15" s="14"/>
      <c r="V15" s="15"/>
      <c r="W15" s="15"/>
      <c r="X15" s="15"/>
      <c r="Y15" s="15"/>
      <c r="Z15" s="15"/>
      <c r="AA15" s="27"/>
      <c r="AB15" s="27"/>
      <c r="AC15" s="27"/>
      <c r="AD15" s="27"/>
      <c r="AE15" s="27"/>
      <c r="AF15" s="27"/>
      <c r="AG15" s="28"/>
      <c r="AH15" s="15"/>
      <c r="AI15" s="15"/>
      <c r="AJ15" s="15"/>
      <c r="AK15" s="33"/>
      <c r="AL15" s="34"/>
      <c r="AM15" s="34"/>
      <c r="AN15" s="34"/>
      <c r="AO15" s="15"/>
      <c r="AP15" s="15"/>
      <c r="AQ15" s="15"/>
      <c r="AR15" s="16"/>
      <c r="AS15" s="74"/>
      <c r="AT15" s="74"/>
      <c r="AU15" s="33"/>
      <c r="AV15" s="34"/>
      <c r="AW15" s="34"/>
      <c r="AX15" s="34"/>
      <c r="AY15" s="15"/>
      <c r="AZ15" s="15"/>
      <c r="BA15" s="15"/>
      <c r="BB15" s="16"/>
      <c r="BC15" s="74"/>
      <c r="BD15" s="75"/>
      <c r="BE15" s="33"/>
      <c r="BF15" s="34"/>
      <c r="BG15" s="34"/>
      <c r="BH15" s="34"/>
      <c r="BI15" s="80"/>
      <c r="BJ15" s="80"/>
      <c r="BK15" s="80"/>
      <c r="BL15" s="81"/>
      <c r="BM15" s="74"/>
      <c r="BN15" s="75"/>
      <c r="BO15" s="85"/>
      <c r="BP15" s="86"/>
      <c r="BQ15" s="86"/>
      <c r="BR15" s="87"/>
      <c r="BS15" s="88"/>
      <c r="BT15" s="86"/>
      <c r="BU15" s="86"/>
      <c r="BV15" s="86"/>
      <c r="BW15" s="87"/>
      <c r="BX15" s="33"/>
      <c r="BY15" s="34"/>
      <c r="BZ15" s="34"/>
      <c r="CA15" s="34"/>
      <c r="CB15" s="34"/>
      <c r="CC15" s="34"/>
      <c r="CD15" s="34"/>
      <c r="CE15" s="34"/>
      <c r="CF15" s="34"/>
      <c r="CG15" s="34"/>
      <c r="CH15" s="34"/>
      <c r="CI15" s="34"/>
      <c r="CJ15" s="34"/>
      <c r="CK15" s="34"/>
      <c r="CL15" s="34"/>
      <c r="CM15" s="64"/>
      <c r="CN15" s="17"/>
      <c r="CO15" s="18"/>
      <c r="CP15" s="18"/>
      <c r="CQ15" s="18"/>
      <c r="CR15" s="18"/>
      <c r="CS15" s="18"/>
      <c r="CT15" s="18"/>
      <c r="CU15" s="19"/>
      <c r="CV15" s="17"/>
      <c r="CW15" s="18"/>
      <c r="CX15" s="18"/>
      <c r="CY15" s="19"/>
      <c r="CZ15" s="85"/>
      <c r="DA15" s="86"/>
      <c r="DB15" s="86"/>
      <c r="DC15" s="87"/>
      <c r="DD15" s="118"/>
      <c r="DE15" s="119"/>
      <c r="DF15" s="118"/>
      <c r="DG15" s="123"/>
      <c r="DH15" s="119"/>
      <c r="DK15" s="118"/>
      <c r="DL15" s="119"/>
      <c r="DO15" s="118"/>
      <c r="DP15" s="123"/>
      <c r="DQ15" s="123"/>
      <c r="DR15" s="123"/>
      <c r="DS15" s="123"/>
      <c r="DT15" s="119"/>
      <c r="DU15" s="118"/>
      <c r="DV15" s="119"/>
    </row>
    <row r="16" spans="1:126">
      <c r="A16" s="4">
        <v>1879</v>
      </c>
      <c r="B16" s="14"/>
      <c r="C16" s="15"/>
      <c r="D16" s="15"/>
      <c r="E16" s="16"/>
      <c r="F16" s="40"/>
      <c r="G16" s="40"/>
      <c r="H16" s="14"/>
      <c r="I16" s="15"/>
      <c r="J16" s="15"/>
      <c r="K16" s="15"/>
      <c r="L16" s="15"/>
      <c r="M16" s="15"/>
      <c r="N16" s="15"/>
      <c r="O16" s="16"/>
      <c r="P16" s="40"/>
      <c r="Q16" s="40"/>
      <c r="R16" s="14"/>
      <c r="S16" s="15"/>
      <c r="T16" s="15"/>
      <c r="U16" s="14"/>
      <c r="V16" s="15"/>
      <c r="W16" s="15"/>
      <c r="X16" s="15"/>
      <c r="Y16" s="15"/>
      <c r="Z16" s="15"/>
      <c r="AA16" s="27"/>
      <c r="AB16" s="27"/>
      <c r="AC16" s="27"/>
      <c r="AD16" s="27"/>
      <c r="AE16" s="27"/>
      <c r="AF16" s="27"/>
      <c r="AG16" s="28"/>
      <c r="AH16" s="15"/>
      <c r="AI16" s="15"/>
      <c r="AJ16" s="15"/>
      <c r="AK16" s="33"/>
      <c r="AL16" s="34"/>
      <c r="AM16" s="34"/>
      <c r="AN16" s="34"/>
      <c r="AO16" s="15"/>
      <c r="AP16" s="15"/>
      <c r="AQ16" s="15"/>
      <c r="AR16" s="16"/>
      <c r="AS16" s="74"/>
      <c r="AT16" s="74"/>
      <c r="AU16" s="33"/>
      <c r="AV16" s="34"/>
      <c r="AW16" s="34"/>
      <c r="AX16" s="34"/>
      <c r="AY16" s="15"/>
      <c r="AZ16" s="15"/>
      <c r="BA16" s="15"/>
      <c r="BB16" s="16"/>
      <c r="BC16" s="74"/>
      <c r="BD16" s="75"/>
      <c r="BE16" s="33"/>
      <c r="BF16" s="34"/>
      <c r="BG16" s="34"/>
      <c r="BH16" s="34"/>
      <c r="BI16" s="80"/>
      <c r="BJ16" s="80"/>
      <c r="BK16" s="80"/>
      <c r="BL16" s="81"/>
      <c r="BM16" s="74"/>
      <c r="BN16" s="75"/>
      <c r="BO16" s="85"/>
      <c r="BP16" s="86"/>
      <c r="BQ16" s="86"/>
      <c r="BR16" s="87"/>
      <c r="BS16" s="88"/>
      <c r="BT16" s="86"/>
      <c r="BU16" s="86"/>
      <c r="BV16" s="86"/>
      <c r="BW16" s="87"/>
      <c r="BX16" s="33"/>
      <c r="BY16" s="34"/>
      <c r="BZ16" s="34"/>
      <c r="CA16" s="34"/>
      <c r="CB16" s="34"/>
      <c r="CC16" s="34"/>
      <c r="CD16" s="34"/>
      <c r="CE16" s="34"/>
      <c r="CF16" s="34"/>
      <c r="CG16" s="34"/>
      <c r="CH16" s="34"/>
      <c r="CI16" s="34"/>
      <c r="CJ16" s="34"/>
      <c r="CK16" s="34"/>
      <c r="CL16" s="34"/>
      <c r="CM16" s="64"/>
      <c r="CN16" s="17"/>
      <c r="CO16" s="18"/>
      <c r="CP16" s="18"/>
      <c r="CQ16" s="18"/>
      <c r="CR16" s="18"/>
      <c r="CS16" s="18"/>
      <c r="CT16" s="18"/>
      <c r="CU16" s="19"/>
      <c r="CV16" s="17"/>
      <c r="CW16" s="18"/>
      <c r="CX16" s="18"/>
      <c r="CY16" s="19"/>
      <c r="CZ16" s="85"/>
      <c r="DA16" s="86"/>
      <c r="DB16" s="86"/>
      <c r="DC16" s="87"/>
      <c r="DD16" s="118"/>
      <c r="DE16" s="119"/>
      <c r="DF16" s="118"/>
      <c r="DG16" s="123"/>
      <c r="DH16" s="119"/>
      <c r="DK16" s="118"/>
      <c r="DL16" s="119"/>
      <c r="DO16" s="118"/>
      <c r="DP16" s="123"/>
      <c r="DQ16" s="123"/>
      <c r="DR16" s="123"/>
      <c r="DS16" s="123"/>
      <c r="DT16" s="119"/>
      <c r="DU16" s="118"/>
      <c r="DV16" s="119"/>
    </row>
    <row r="17" spans="1:126">
      <c r="A17" s="4">
        <v>1880</v>
      </c>
      <c r="B17" s="14"/>
      <c r="C17" s="15"/>
      <c r="D17" s="15"/>
      <c r="E17" s="16"/>
      <c r="F17" s="40"/>
      <c r="G17" s="40"/>
      <c r="H17" s="14"/>
      <c r="I17" s="15"/>
      <c r="J17" s="15"/>
      <c r="K17" s="15"/>
      <c r="L17" s="15"/>
      <c r="M17" s="15"/>
      <c r="N17" s="15"/>
      <c r="O17" s="16"/>
      <c r="P17" s="40"/>
      <c r="Q17" s="40"/>
      <c r="R17" s="14"/>
      <c r="S17" s="15"/>
      <c r="T17" s="15"/>
      <c r="U17" s="14"/>
      <c r="V17" s="15"/>
      <c r="W17" s="15"/>
      <c r="X17" s="15"/>
      <c r="Y17" s="15"/>
      <c r="Z17" s="15"/>
      <c r="AA17" s="27"/>
      <c r="AB17" s="27"/>
      <c r="AC17" s="27"/>
      <c r="AD17" s="27"/>
      <c r="AE17" s="27"/>
      <c r="AF17" s="27"/>
      <c r="AG17" s="28"/>
      <c r="AH17" s="15"/>
      <c r="AI17" s="15"/>
      <c r="AJ17" s="15"/>
      <c r="AK17" s="33"/>
      <c r="AL17" s="34"/>
      <c r="AM17" s="34"/>
      <c r="AN17" s="34"/>
      <c r="AO17" s="15"/>
      <c r="AP17" s="15"/>
      <c r="AQ17" s="15"/>
      <c r="AR17" s="16"/>
      <c r="AS17" s="74"/>
      <c r="AT17" s="74"/>
      <c r="AU17" s="33"/>
      <c r="AV17" s="34"/>
      <c r="AW17" s="34"/>
      <c r="AX17" s="34"/>
      <c r="AY17" s="15"/>
      <c r="AZ17" s="15"/>
      <c r="BA17" s="15"/>
      <c r="BB17" s="16"/>
      <c r="BC17" s="74"/>
      <c r="BD17" s="75"/>
      <c r="BE17" s="33"/>
      <c r="BF17" s="34"/>
      <c r="BG17" s="34"/>
      <c r="BH17" s="34"/>
      <c r="BI17" s="80"/>
      <c r="BJ17" s="80"/>
      <c r="BK17" s="80"/>
      <c r="BL17" s="81"/>
      <c r="BM17" s="74"/>
      <c r="BN17" s="75"/>
      <c r="BO17" s="85"/>
      <c r="BP17" s="86"/>
      <c r="BQ17" s="86"/>
      <c r="BR17" s="87"/>
      <c r="BS17" s="88"/>
      <c r="BT17" s="86"/>
      <c r="BU17" s="86"/>
      <c r="BV17" s="86"/>
      <c r="BW17" s="87"/>
      <c r="BX17" s="33"/>
      <c r="BY17" s="34"/>
      <c r="BZ17" s="34"/>
      <c r="CA17" s="34"/>
      <c r="CB17" s="34"/>
      <c r="CC17" s="34"/>
      <c r="CD17" s="34"/>
      <c r="CE17" s="34"/>
      <c r="CF17" s="34"/>
      <c r="CG17" s="34"/>
      <c r="CH17" s="34"/>
      <c r="CI17" s="34"/>
      <c r="CJ17" s="34"/>
      <c r="CK17" s="34"/>
      <c r="CL17" s="34"/>
      <c r="CM17" s="64"/>
      <c r="CN17" s="17"/>
      <c r="CO17" s="18"/>
      <c r="CP17" s="18"/>
      <c r="CQ17" s="18"/>
      <c r="CR17" s="18"/>
      <c r="CS17" s="18"/>
      <c r="CT17" s="18"/>
      <c r="CU17" s="19"/>
      <c r="CV17" s="17"/>
      <c r="CW17" s="18"/>
      <c r="CX17" s="18"/>
      <c r="CY17" s="19"/>
      <c r="CZ17" s="85"/>
      <c r="DA17" s="86"/>
      <c r="DB17" s="86"/>
      <c r="DC17" s="87"/>
      <c r="DD17" s="118"/>
      <c r="DE17" s="119"/>
      <c r="DF17" s="118"/>
      <c r="DG17" s="123"/>
      <c r="DH17" s="119"/>
      <c r="DK17" s="118"/>
      <c r="DL17" s="119"/>
      <c r="DO17" s="118"/>
      <c r="DP17" s="123"/>
      <c r="DQ17" s="123"/>
      <c r="DR17" s="123"/>
      <c r="DS17" s="123"/>
      <c r="DT17" s="119"/>
      <c r="DU17" s="118"/>
      <c r="DV17" s="119"/>
    </row>
    <row r="18" spans="1:126">
      <c r="A18" s="4">
        <v>1881</v>
      </c>
      <c r="B18" s="14"/>
      <c r="C18" s="15"/>
      <c r="D18" s="15"/>
      <c r="E18" s="16"/>
      <c r="F18" s="40"/>
      <c r="G18" s="40"/>
      <c r="H18" s="14"/>
      <c r="I18" s="15"/>
      <c r="J18" s="15"/>
      <c r="K18" s="15"/>
      <c r="L18" s="15"/>
      <c r="M18" s="15"/>
      <c r="N18" s="15"/>
      <c r="O18" s="16"/>
      <c r="P18" s="40"/>
      <c r="Q18" s="40"/>
      <c r="R18" s="14"/>
      <c r="S18" s="15"/>
      <c r="T18" s="15"/>
      <c r="U18" s="14"/>
      <c r="V18" s="15"/>
      <c r="W18" s="15"/>
      <c r="X18" s="15"/>
      <c r="Y18" s="15"/>
      <c r="Z18" s="15"/>
      <c r="AA18" s="27"/>
      <c r="AB18" s="27"/>
      <c r="AC18" s="27"/>
      <c r="AD18" s="27"/>
      <c r="AE18" s="27"/>
      <c r="AF18" s="27"/>
      <c r="AG18" s="28"/>
      <c r="AH18" s="15"/>
      <c r="AI18" s="15"/>
      <c r="AJ18" s="15"/>
      <c r="AK18" s="33"/>
      <c r="AL18" s="34"/>
      <c r="AM18" s="34"/>
      <c r="AN18" s="34"/>
      <c r="AO18" s="15"/>
      <c r="AP18" s="15"/>
      <c r="AQ18" s="15"/>
      <c r="AR18" s="16"/>
      <c r="AS18" s="74"/>
      <c r="AT18" s="74"/>
      <c r="AU18" s="33"/>
      <c r="AV18" s="34"/>
      <c r="AW18" s="34"/>
      <c r="AX18" s="34"/>
      <c r="AY18" s="15"/>
      <c r="AZ18" s="15"/>
      <c r="BA18" s="15"/>
      <c r="BB18" s="16"/>
      <c r="BC18" s="74"/>
      <c r="BD18" s="75"/>
      <c r="BE18" s="33"/>
      <c r="BF18" s="34"/>
      <c r="BG18" s="34"/>
      <c r="BH18" s="34"/>
      <c r="BI18" s="80"/>
      <c r="BJ18" s="80"/>
      <c r="BK18" s="80"/>
      <c r="BL18" s="81"/>
      <c r="BM18" s="74"/>
      <c r="BN18" s="75"/>
      <c r="BO18" s="85"/>
      <c r="BP18" s="86"/>
      <c r="BQ18" s="86"/>
      <c r="BR18" s="87"/>
      <c r="BS18" s="88"/>
      <c r="BT18" s="86"/>
      <c r="BU18" s="86"/>
      <c r="BV18" s="86"/>
      <c r="BW18" s="87"/>
      <c r="BX18" s="33"/>
      <c r="BY18" s="34"/>
      <c r="BZ18" s="34"/>
      <c r="CA18" s="34"/>
      <c r="CB18" s="34"/>
      <c r="CC18" s="34"/>
      <c r="CD18" s="34"/>
      <c r="CE18" s="34"/>
      <c r="CF18" s="34"/>
      <c r="CG18" s="34"/>
      <c r="CH18" s="34"/>
      <c r="CI18" s="34"/>
      <c r="CJ18" s="34"/>
      <c r="CK18" s="34"/>
      <c r="CL18" s="34"/>
      <c r="CM18" s="64"/>
      <c r="CN18" s="17"/>
      <c r="CO18" s="18"/>
      <c r="CP18" s="18"/>
      <c r="CQ18" s="18"/>
      <c r="CR18" s="18"/>
      <c r="CS18" s="18"/>
      <c r="CT18" s="18"/>
      <c r="CU18" s="19"/>
      <c r="CV18" s="17"/>
      <c r="CW18" s="18"/>
      <c r="CX18" s="18"/>
      <c r="CY18" s="19"/>
      <c r="CZ18" s="85"/>
      <c r="DA18" s="86"/>
      <c r="DB18" s="86"/>
      <c r="DC18" s="87"/>
      <c r="DD18" s="118"/>
      <c r="DE18" s="119"/>
      <c r="DF18" s="118"/>
      <c r="DG18" s="123"/>
      <c r="DH18" s="119"/>
      <c r="DK18" s="118"/>
      <c r="DL18" s="119"/>
      <c r="DO18" s="118"/>
      <c r="DP18" s="123"/>
      <c r="DQ18" s="123"/>
      <c r="DR18" s="123"/>
      <c r="DS18" s="123"/>
      <c r="DT18" s="119"/>
      <c r="DU18" s="118"/>
      <c r="DV18" s="119"/>
    </row>
    <row r="19" spans="1:126">
      <c r="A19" s="4">
        <v>1882</v>
      </c>
      <c r="B19" s="14"/>
      <c r="C19" s="15"/>
      <c r="D19" s="15"/>
      <c r="E19" s="16"/>
      <c r="F19" s="40"/>
      <c r="G19" s="40"/>
      <c r="H19" s="14"/>
      <c r="I19" s="15"/>
      <c r="J19" s="15"/>
      <c r="K19" s="15"/>
      <c r="L19" s="15"/>
      <c r="M19" s="15"/>
      <c r="N19" s="15"/>
      <c r="O19" s="16"/>
      <c r="P19" s="40"/>
      <c r="Q19" s="40"/>
      <c r="R19" s="14"/>
      <c r="S19" s="15"/>
      <c r="T19" s="15"/>
      <c r="U19" s="14"/>
      <c r="V19" s="15"/>
      <c r="W19" s="15"/>
      <c r="X19" s="15"/>
      <c r="Y19" s="15"/>
      <c r="Z19" s="15"/>
      <c r="AA19" s="27"/>
      <c r="AB19" s="27"/>
      <c r="AC19" s="27"/>
      <c r="AD19" s="27"/>
      <c r="AE19" s="27"/>
      <c r="AF19" s="27"/>
      <c r="AG19" s="28"/>
      <c r="AH19" s="15"/>
      <c r="AI19" s="15"/>
      <c r="AJ19" s="15"/>
      <c r="AK19" s="33"/>
      <c r="AL19" s="34"/>
      <c r="AM19" s="34"/>
      <c r="AN19" s="34"/>
      <c r="AO19" s="15"/>
      <c r="AP19" s="15"/>
      <c r="AQ19" s="15"/>
      <c r="AR19" s="16"/>
      <c r="AS19" s="74"/>
      <c r="AT19" s="74"/>
      <c r="AU19" s="33"/>
      <c r="AV19" s="34"/>
      <c r="AW19" s="34"/>
      <c r="AX19" s="34"/>
      <c r="AY19" s="15"/>
      <c r="AZ19" s="15"/>
      <c r="BA19" s="15"/>
      <c r="BB19" s="16"/>
      <c r="BC19" s="74"/>
      <c r="BD19" s="75"/>
      <c r="BE19" s="33"/>
      <c r="BF19" s="34"/>
      <c r="BG19" s="34"/>
      <c r="BH19" s="34"/>
      <c r="BI19" s="80"/>
      <c r="BJ19" s="80"/>
      <c r="BK19" s="80"/>
      <c r="BL19" s="81"/>
      <c r="BM19" s="74"/>
      <c r="BN19" s="75"/>
      <c r="BO19" s="85"/>
      <c r="BP19" s="86"/>
      <c r="BQ19" s="86"/>
      <c r="BR19" s="87"/>
      <c r="BS19" s="88"/>
      <c r="BT19" s="86"/>
      <c r="BU19" s="86"/>
      <c r="BV19" s="86"/>
      <c r="BW19" s="87"/>
      <c r="BX19" s="33"/>
      <c r="BY19" s="34"/>
      <c r="BZ19" s="34"/>
      <c r="CA19" s="34"/>
      <c r="CB19" s="34"/>
      <c r="CC19" s="34"/>
      <c r="CD19" s="34"/>
      <c r="CE19" s="34"/>
      <c r="CF19" s="34"/>
      <c r="CG19" s="34"/>
      <c r="CH19" s="34"/>
      <c r="CI19" s="34"/>
      <c r="CJ19" s="34"/>
      <c r="CK19" s="34"/>
      <c r="CL19" s="34"/>
      <c r="CM19" s="64"/>
      <c r="CN19" s="17"/>
      <c r="CO19" s="18"/>
      <c r="CP19" s="18"/>
      <c r="CQ19" s="18"/>
      <c r="CR19" s="18"/>
      <c r="CS19" s="18"/>
      <c r="CT19" s="18"/>
      <c r="CU19" s="19"/>
      <c r="CV19" s="17"/>
      <c r="CW19" s="18"/>
      <c r="CX19" s="18"/>
      <c r="CY19" s="19"/>
      <c r="CZ19" s="85"/>
      <c r="DA19" s="86"/>
      <c r="DB19" s="86"/>
      <c r="DC19" s="87"/>
      <c r="DD19" s="118"/>
      <c r="DE19" s="119"/>
      <c r="DF19" s="118"/>
      <c r="DG19" s="123"/>
      <c r="DH19" s="119"/>
      <c r="DK19" s="118"/>
      <c r="DL19" s="119"/>
      <c r="DO19" s="118"/>
      <c r="DP19" s="123"/>
      <c r="DQ19" s="123"/>
      <c r="DR19" s="123"/>
      <c r="DS19" s="123"/>
      <c r="DT19" s="119"/>
      <c r="DU19" s="118"/>
      <c r="DV19" s="119"/>
    </row>
    <row r="20" spans="1:126">
      <c r="A20" s="4">
        <v>1883</v>
      </c>
      <c r="B20" s="14"/>
      <c r="C20" s="15"/>
      <c r="D20" s="15"/>
      <c r="E20" s="16"/>
      <c r="F20" s="40"/>
      <c r="G20" s="40"/>
      <c r="H20" s="14"/>
      <c r="I20" s="15"/>
      <c r="J20" s="15"/>
      <c r="K20" s="15"/>
      <c r="L20" s="15"/>
      <c r="M20" s="15"/>
      <c r="N20" s="15"/>
      <c r="O20" s="16"/>
      <c r="P20" s="40"/>
      <c r="Q20" s="40"/>
      <c r="R20" s="14"/>
      <c r="S20" s="15"/>
      <c r="T20" s="15"/>
      <c r="U20" s="14"/>
      <c r="V20" s="15"/>
      <c r="W20" s="15"/>
      <c r="X20" s="15"/>
      <c r="Y20" s="15"/>
      <c r="Z20" s="15"/>
      <c r="AA20" s="27"/>
      <c r="AB20" s="27"/>
      <c r="AC20" s="27"/>
      <c r="AD20" s="27"/>
      <c r="AE20" s="27"/>
      <c r="AF20" s="27"/>
      <c r="AG20" s="28"/>
      <c r="AH20" s="15"/>
      <c r="AI20" s="15"/>
      <c r="AJ20" s="15"/>
      <c r="AK20" s="33"/>
      <c r="AL20" s="34"/>
      <c r="AM20" s="34"/>
      <c r="AN20" s="34"/>
      <c r="AO20" s="15"/>
      <c r="AP20" s="15"/>
      <c r="AQ20" s="15"/>
      <c r="AR20" s="16"/>
      <c r="AS20" s="74"/>
      <c r="AT20" s="74"/>
      <c r="AU20" s="33"/>
      <c r="AV20" s="34"/>
      <c r="AW20" s="34"/>
      <c r="AX20" s="34"/>
      <c r="AY20" s="15"/>
      <c r="AZ20" s="15"/>
      <c r="BA20" s="15"/>
      <c r="BB20" s="16"/>
      <c r="BC20" s="74"/>
      <c r="BD20" s="75"/>
      <c r="BE20" s="33"/>
      <c r="BF20" s="34"/>
      <c r="BG20" s="34"/>
      <c r="BH20" s="34"/>
      <c r="BI20" s="80"/>
      <c r="BJ20" s="80"/>
      <c r="BK20" s="80"/>
      <c r="BL20" s="81"/>
      <c r="BM20" s="74"/>
      <c r="BN20" s="75"/>
      <c r="BO20" s="85"/>
      <c r="BP20" s="86"/>
      <c r="BQ20" s="86"/>
      <c r="BR20" s="87"/>
      <c r="BS20" s="88"/>
      <c r="BT20" s="86"/>
      <c r="BU20" s="86"/>
      <c r="BV20" s="86"/>
      <c r="BW20" s="87"/>
      <c r="BX20" s="33"/>
      <c r="BY20" s="34"/>
      <c r="BZ20" s="34"/>
      <c r="CA20" s="34"/>
      <c r="CB20" s="34"/>
      <c r="CC20" s="34"/>
      <c r="CD20" s="34"/>
      <c r="CE20" s="34"/>
      <c r="CF20" s="34"/>
      <c r="CG20" s="34"/>
      <c r="CH20" s="34"/>
      <c r="CI20" s="34"/>
      <c r="CJ20" s="34"/>
      <c r="CK20" s="34"/>
      <c r="CL20" s="34"/>
      <c r="CM20" s="64"/>
      <c r="CN20" s="17"/>
      <c r="CO20" s="18"/>
      <c r="CP20" s="18"/>
      <c r="CQ20" s="18"/>
      <c r="CR20" s="18"/>
      <c r="CS20" s="18"/>
      <c r="CT20" s="18"/>
      <c r="CU20" s="19"/>
      <c r="CV20" s="17"/>
      <c r="CW20" s="18"/>
      <c r="CX20" s="18"/>
      <c r="CY20" s="19"/>
      <c r="CZ20" s="85"/>
      <c r="DA20" s="86"/>
      <c r="DB20" s="86"/>
      <c r="DC20" s="87"/>
      <c r="DD20" s="118"/>
      <c r="DE20" s="119"/>
      <c r="DF20" s="118"/>
      <c r="DG20" s="123"/>
      <c r="DH20" s="119"/>
      <c r="DK20" s="118"/>
      <c r="DL20" s="119"/>
      <c r="DO20" s="118"/>
      <c r="DP20" s="123"/>
      <c r="DQ20" s="123"/>
      <c r="DR20" s="123"/>
      <c r="DS20" s="123"/>
      <c r="DT20" s="119"/>
      <c r="DU20" s="118"/>
      <c r="DV20" s="119"/>
    </row>
    <row r="21" spans="1:126">
      <c r="A21" s="4">
        <v>1884</v>
      </c>
      <c r="B21" s="14"/>
      <c r="C21" s="15"/>
      <c r="D21" s="15"/>
      <c r="E21" s="16"/>
      <c r="F21" s="40"/>
      <c r="G21" s="40"/>
      <c r="H21" s="14"/>
      <c r="I21" s="15"/>
      <c r="J21" s="15"/>
      <c r="K21" s="15"/>
      <c r="L21" s="15"/>
      <c r="M21" s="15"/>
      <c r="N21" s="15"/>
      <c r="O21" s="16"/>
      <c r="P21" s="40"/>
      <c r="Q21" s="40"/>
      <c r="R21" s="14"/>
      <c r="S21" s="15"/>
      <c r="T21" s="15"/>
      <c r="U21" s="14"/>
      <c r="V21" s="15"/>
      <c r="W21" s="15"/>
      <c r="X21" s="15"/>
      <c r="Y21" s="15"/>
      <c r="Z21" s="15"/>
      <c r="AA21" s="27"/>
      <c r="AB21" s="27"/>
      <c r="AC21" s="27"/>
      <c r="AD21" s="27"/>
      <c r="AE21" s="27"/>
      <c r="AF21" s="27"/>
      <c r="AG21" s="28"/>
      <c r="AH21" s="15"/>
      <c r="AI21" s="15"/>
      <c r="AJ21" s="15"/>
      <c r="AK21" s="33"/>
      <c r="AL21" s="34"/>
      <c r="AM21" s="34"/>
      <c r="AN21" s="34"/>
      <c r="AO21" s="15"/>
      <c r="AP21" s="15"/>
      <c r="AQ21" s="15"/>
      <c r="AR21" s="16"/>
      <c r="AS21" s="74"/>
      <c r="AT21" s="74"/>
      <c r="AU21" s="33"/>
      <c r="AV21" s="34"/>
      <c r="AW21" s="34"/>
      <c r="AX21" s="34"/>
      <c r="AY21" s="15"/>
      <c r="AZ21" s="15"/>
      <c r="BA21" s="15"/>
      <c r="BB21" s="16"/>
      <c r="BC21" s="74"/>
      <c r="BD21" s="75"/>
      <c r="BE21" s="33"/>
      <c r="BF21" s="34"/>
      <c r="BG21" s="34"/>
      <c r="BH21" s="34"/>
      <c r="BI21" s="80"/>
      <c r="BJ21" s="80"/>
      <c r="BK21" s="80"/>
      <c r="BL21" s="81"/>
      <c r="BM21" s="74"/>
      <c r="BN21" s="75"/>
      <c r="BO21" s="85"/>
      <c r="BP21" s="86"/>
      <c r="BQ21" s="86"/>
      <c r="BR21" s="87"/>
      <c r="BS21" s="88"/>
      <c r="BT21" s="86"/>
      <c r="BU21" s="86"/>
      <c r="BV21" s="86"/>
      <c r="BW21" s="87"/>
      <c r="BX21" s="33"/>
      <c r="BY21" s="34"/>
      <c r="BZ21" s="34"/>
      <c r="CA21" s="34"/>
      <c r="CB21" s="34"/>
      <c r="CC21" s="34"/>
      <c r="CD21" s="34"/>
      <c r="CE21" s="34"/>
      <c r="CF21" s="34"/>
      <c r="CG21" s="34"/>
      <c r="CH21" s="34"/>
      <c r="CI21" s="34"/>
      <c r="CJ21" s="34"/>
      <c r="CK21" s="34"/>
      <c r="CL21" s="34"/>
      <c r="CM21" s="64"/>
      <c r="CN21" s="17"/>
      <c r="CO21" s="18"/>
      <c r="CP21" s="18"/>
      <c r="CQ21" s="18"/>
      <c r="CR21" s="18"/>
      <c r="CS21" s="18"/>
      <c r="CT21" s="18"/>
      <c r="CU21" s="19"/>
      <c r="CV21" s="17"/>
      <c r="CW21" s="18"/>
      <c r="CX21" s="18"/>
      <c r="CY21" s="19"/>
      <c r="CZ21" s="85"/>
      <c r="DA21" s="86"/>
      <c r="DB21" s="86"/>
      <c r="DC21" s="87"/>
      <c r="DD21" s="118"/>
      <c r="DE21" s="119"/>
      <c r="DF21" s="118"/>
      <c r="DG21" s="123"/>
      <c r="DH21" s="119"/>
      <c r="DK21" s="118"/>
      <c r="DL21" s="119"/>
      <c r="DO21" s="118"/>
      <c r="DP21" s="123"/>
      <c r="DQ21" s="123"/>
      <c r="DR21" s="123"/>
      <c r="DS21" s="123"/>
      <c r="DT21" s="119"/>
      <c r="DU21" s="118"/>
      <c r="DV21" s="119"/>
    </row>
    <row r="22" spans="1:126">
      <c r="A22" s="4">
        <v>1885</v>
      </c>
      <c r="B22" s="14"/>
      <c r="C22" s="15"/>
      <c r="D22" s="15"/>
      <c r="E22" s="16"/>
      <c r="F22" s="40"/>
      <c r="G22" s="40"/>
      <c r="H22" s="14"/>
      <c r="I22" s="15"/>
      <c r="J22" s="15"/>
      <c r="K22" s="15"/>
      <c r="L22" s="15"/>
      <c r="M22" s="15"/>
      <c r="N22" s="15"/>
      <c r="O22" s="16"/>
      <c r="P22" s="40"/>
      <c r="Q22" s="40"/>
      <c r="R22" s="14"/>
      <c r="S22" s="15"/>
      <c r="T22" s="15"/>
      <c r="U22" s="14"/>
      <c r="V22" s="15"/>
      <c r="W22" s="15"/>
      <c r="X22" s="15"/>
      <c r="Y22" s="15"/>
      <c r="Z22" s="15"/>
      <c r="AA22" s="27"/>
      <c r="AB22" s="27"/>
      <c r="AC22" s="27"/>
      <c r="AD22" s="27"/>
      <c r="AE22" s="27"/>
      <c r="AF22" s="27"/>
      <c r="AG22" s="28"/>
      <c r="AH22" s="15"/>
      <c r="AI22" s="15"/>
      <c r="AJ22" s="15"/>
      <c r="AK22" s="33"/>
      <c r="AL22" s="34"/>
      <c r="AM22" s="34"/>
      <c r="AN22" s="34"/>
      <c r="AO22" s="15"/>
      <c r="AP22" s="15"/>
      <c r="AQ22" s="15"/>
      <c r="AR22" s="16"/>
      <c r="AS22" s="74"/>
      <c r="AT22" s="74"/>
      <c r="AU22" s="33"/>
      <c r="AV22" s="34"/>
      <c r="AW22" s="34"/>
      <c r="AX22" s="34"/>
      <c r="AY22" s="15"/>
      <c r="AZ22" s="15"/>
      <c r="BA22" s="15"/>
      <c r="BB22" s="16"/>
      <c r="BC22" s="74"/>
      <c r="BD22" s="75"/>
      <c r="BE22" s="33"/>
      <c r="BF22" s="34"/>
      <c r="BG22" s="34"/>
      <c r="BH22" s="34"/>
      <c r="BI22" s="80"/>
      <c r="BJ22" s="80"/>
      <c r="BK22" s="80"/>
      <c r="BL22" s="81"/>
      <c r="BM22" s="74"/>
      <c r="BN22" s="75"/>
      <c r="BO22" s="85"/>
      <c r="BP22" s="86"/>
      <c r="BQ22" s="86"/>
      <c r="BR22" s="87"/>
      <c r="BS22" s="88"/>
      <c r="BT22" s="86"/>
      <c r="BU22" s="86"/>
      <c r="BV22" s="86"/>
      <c r="BW22" s="87"/>
      <c r="BX22" s="33"/>
      <c r="BY22" s="34"/>
      <c r="BZ22" s="34"/>
      <c r="CA22" s="34"/>
      <c r="CB22" s="34"/>
      <c r="CC22" s="34"/>
      <c r="CD22" s="34"/>
      <c r="CE22" s="34"/>
      <c r="CF22" s="34"/>
      <c r="CG22" s="34"/>
      <c r="CH22" s="34"/>
      <c r="CI22" s="34"/>
      <c r="CJ22" s="34"/>
      <c r="CK22" s="34"/>
      <c r="CL22" s="34"/>
      <c r="CM22" s="64"/>
      <c r="CN22" s="17"/>
      <c r="CO22" s="18"/>
      <c r="CP22" s="18"/>
      <c r="CQ22" s="18"/>
      <c r="CR22" s="18"/>
      <c r="CS22" s="18"/>
      <c r="CT22" s="18"/>
      <c r="CU22" s="19"/>
      <c r="CV22" s="17"/>
      <c r="CW22" s="18"/>
      <c r="CX22" s="18"/>
      <c r="CY22" s="19"/>
      <c r="CZ22" s="85"/>
      <c r="DA22" s="86"/>
      <c r="DB22" s="86"/>
      <c r="DC22" s="87"/>
      <c r="DD22" s="118"/>
      <c r="DE22" s="119"/>
      <c r="DF22" s="118"/>
      <c r="DG22" s="123"/>
      <c r="DH22" s="119"/>
      <c r="DK22" s="118"/>
      <c r="DL22" s="119"/>
      <c r="DO22" s="118"/>
      <c r="DP22" s="123"/>
      <c r="DQ22" s="123"/>
      <c r="DR22" s="123"/>
      <c r="DS22" s="123"/>
      <c r="DT22" s="119"/>
      <c r="DU22" s="118"/>
      <c r="DV22" s="119"/>
    </row>
    <row r="23" spans="1:126">
      <c r="A23" s="4">
        <v>1886</v>
      </c>
      <c r="B23" s="14"/>
      <c r="C23" s="15"/>
      <c r="D23" s="15"/>
      <c r="E23" s="16"/>
      <c r="F23" s="40"/>
      <c r="G23" s="40"/>
      <c r="H23" s="14"/>
      <c r="I23" s="15"/>
      <c r="J23" s="15"/>
      <c r="K23" s="15"/>
      <c r="L23" s="15"/>
      <c r="M23" s="15"/>
      <c r="N23" s="15"/>
      <c r="O23" s="16"/>
      <c r="P23" s="40"/>
      <c r="Q23" s="40"/>
      <c r="R23" s="14"/>
      <c r="S23" s="15"/>
      <c r="T23" s="15"/>
      <c r="U23" s="14"/>
      <c r="V23" s="15"/>
      <c r="W23" s="15"/>
      <c r="X23" s="15"/>
      <c r="Y23" s="15"/>
      <c r="Z23" s="15"/>
      <c r="AA23" s="27"/>
      <c r="AB23" s="27"/>
      <c r="AC23" s="27"/>
      <c r="AD23" s="27"/>
      <c r="AE23" s="27"/>
      <c r="AF23" s="27"/>
      <c r="AG23" s="28"/>
      <c r="AH23" s="15"/>
      <c r="AI23" s="15"/>
      <c r="AJ23" s="15"/>
      <c r="AK23" s="33"/>
      <c r="AL23" s="34"/>
      <c r="AM23" s="34"/>
      <c r="AN23" s="34"/>
      <c r="AO23" s="15"/>
      <c r="AP23" s="15"/>
      <c r="AQ23" s="15"/>
      <c r="AR23" s="16"/>
      <c r="AS23" s="15"/>
      <c r="AT23" s="15"/>
      <c r="AU23" s="17"/>
      <c r="AV23" s="18"/>
      <c r="AW23" s="18">
        <v>19.14</v>
      </c>
      <c r="AX23" s="67">
        <v>7.22</v>
      </c>
      <c r="AY23" s="34"/>
      <c r="AZ23" s="34"/>
      <c r="BA23" s="34"/>
      <c r="BB23" s="19"/>
      <c r="BC23" s="15"/>
      <c r="BD23" s="16"/>
      <c r="BE23" s="33"/>
      <c r="BF23" s="34"/>
      <c r="BG23" s="34"/>
      <c r="BH23" s="34"/>
      <c r="BI23" s="34"/>
      <c r="BJ23" s="34"/>
      <c r="BK23" s="34"/>
      <c r="BL23" s="64"/>
      <c r="BM23" s="15"/>
      <c r="BN23" s="16"/>
      <c r="BO23" s="17"/>
      <c r="BP23" s="18"/>
      <c r="BQ23" s="18"/>
      <c r="BR23" s="19"/>
      <c r="BS23" s="17"/>
      <c r="BT23" s="18"/>
      <c r="BU23" s="18"/>
      <c r="BV23" s="18"/>
      <c r="BW23" s="19"/>
      <c r="BX23" s="33"/>
      <c r="BY23" s="34"/>
      <c r="BZ23" s="34"/>
      <c r="CA23" s="34"/>
      <c r="CB23" s="34"/>
      <c r="CC23" s="34"/>
      <c r="CD23" s="34"/>
      <c r="CE23" s="34"/>
      <c r="CF23" s="34"/>
      <c r="CG23" s="34"/>
      <c r="CH23" s="34"/>
      <c r="CI23" s="34"/>
      <c r="CJ23" s="34"/>
      <c r="CK23" s="34"/>
      <c r="CL23" s="34"/>
      <c r="CM23" s="64"/>
      <c r="CN23" s="17"/>
      <c r="CO23" s="18"/>
      <c r="CP23" s="18"/>
      <c r="CQ23" s="18"/>
      <c r="CR23" s="18"/>
      <c r="CS23" s="18"/>
      <c r="CT23" s="18"/>
      <c r="CU23" s="19"/>
      <c r="CV23" s="17"/>
      <c r="CW23" s="18"/>
      <c r="CX23" s="18"/>
      <c r="CY23" s="19"/>
      <c r="CZ23" s="85"/>
      <c r="DA23" s="86"/>
      <c r="DB23" s="86"/>
      <c r="DC23" s="87"/>
      <c r="DD23" s="118"/>
      <c r="DE23" s="119"/>
      <c r="DF23" s="118"/>
      <c r="DG23" s="123"/>
      <c r="DH23" s="119"/>
      <c r="DK23" s="118"/>
      <c r="DL23" s="119"/>
      <c r="DO23" s="118"/>
      <c r="DP23" s="123"/>
      <c r="DQ23" s="123"/>
      <c r="DR23" s="123"/>
      <c r="DS23" s="123"/>
      <c r="DT23" s="119"/>
      <c r="DU23" s="118"/>
      <c r="DV23" s="119"/>
    </row>
    <row r="24" spans="1:126">
      <c r="A24" s="4">
        <v>1887</v>
      </c>
      <c r="B24" s="14"/>
      <c r="C24" s="15"/>
      <c r="D24" s="15"/>
      <c r="E24" s="16"/>
      <c r="F24" s="40"/>
      <c r="G24" s="40"/>
      <c r="H24" s="14"/>
      <c r="I24" s="15"/>
      <c r="J24" s="15"/>
      <c r="K24" s="15"/>
      <c r="L24" s="15"/>
      <c r="M24" s="15"/>
      <c r="N24" s="15"/>
      <c r="O24" s="16"/>
      <c r="P24" s="40"/>
      <c r="Q24" s="40"/>
      <c r="R24" s="14"/>
      <c r="S24" s="15"/>
      <c r="T24" s="15"/>
      <c r="U24" s="14"/>
      <c r="V24" s="15"/>
      <c r="W24" s="15"/>
      <c r="X24" s="15"/>
      <c r="Y24" s="15"/>
      <c r="Z24" s="15"/>
      <c r="AA24" s="27"/>
      <c r="AB24" s="27"/>
      <c r="AC24" s="27"/>
      <c r="AD24" s="27"/>
      <c r="AE24" s="27"/>
      <c r="AF24" s="27"/>
      <c r="AG24" s="28"/>
      <c r="AH24" s="15"/>
      <c r="AI24" s="15"/>
      <c r="AJ24" s="15"/>
      <c r="AK24" s="33"/>
      <c r="AL24" s="34"/>
      <c r="AM24" s="34"/>
      <c r="AN24" s="34"/>
      <c r="AO24" s="15"/>
      <c r="AP24" s="15"/>
      <c r="AQ24" s="15"/>
      <c r="AR24" s="16"/>
      <c r="AS24" s="15"/>
      <c r="AT24" s="15"/>
      <c r="AU24" s="17"/>
      <c r="AV24" s="18"/>
      <c r="AW24" s="18">
        <v>19.89</v>
      </c>
      <c r="AX24" s="67">
        <v>7.24</v>
      </c>
      <c r="AY24" s="34"/>
      <c r="AZ24" s="34"/>
      <c r="BA24" s="34"/>
      <c r="BB24" s="19"/>
      <c r="BC24" s="15"/>
      <c r="BD24" s="16"/>
      <c r="BE24" s="33"/>
      <c r="BF24" s="34"/>
      <c r="BG24" s="34"/>
      <c r="BH24" s="34"/>
      <c r="BI24" s="34"/>
      <c r="BJ24" s="34"/>
      <c r="BK24" s="34"/>
      <c r="BL24" s="64"/>
      <c r="BM24" s="15"/>
      <c r="BN24" s="16"/>
      <c r="BO24" s="17"/>
      <c r="BP24" s="18"/>
      <c r="BQ24" s="18"/>
      <c r="BR24" s="19"/>
      <c r="BS24" s="17"/>
      <c r="BT24" s="18"/>
      <c r="BU24" s="18"/>
      <c r="BV24" s="18"/>
      <c r="BW24" s="19"/>
      <c r="BX24" s="33"/>
      <c r="BY24" s="34"/>
      <c r="BZ24" s="34"/>
      <c r="CA24" s="34"/>
      <c r="CB24" s="34"/>
      <c r="CC24" s="34"/>
      <c r="CD24" s="34"/>
      <c r="CE24" s="34"/>
      <c r="CF24" s="34"/>
      <c r="CG24" s="34"/>
      <c r="CH24" s="34"/>
      <c r="CI24" s="34"/>
      <c r="CJ24" s="34"/>
      <c r="CK24" s="34"/>
      <c r="CL24" s="34"/>
      <c r="CM24" s="64"/>
      <c r="CN24" s="17"/>
      <c r="CO24" s="18"/>
      <c r="CP24" s="18"/>
      <c r="CQ24" s="18"/>
      <c r="CR24" s="18"/>
      <c r="CS24" s="18"/>
      <c r="CT24" s="18"/>
      <c r="CU24" s="19"/>
      <c r="CV24" s="17"/>
      <c r="CW24" s="18"/>
      <c r="CX24" s="18"/>
      <c r="CY24" s="19"/>
      <c r="CZ24" s="85"/>
      <c r="DA24" s="86"/>
      <c r="DB24" s="86"/>
      <c r="DC24" s="87"/>
      <c r="DD24" s="118"/>
      <c r="DE24" s="119"/>
      <c r="DF24" s="118"/>
      <c r="DG24" s="123"/>
      <c r="DH24" s="119"/>
      <c r="DK24" s="118"/>
      <c r="DL24" s="119"/>
      <c r="DO24" s="118"/>
      <c r="DP24" s="123"/>
      <c r="DQ24" s="123"/>
      <c r="DR24" s="123"/>
      <c r="DS24" s="123"/>
      <c r="DT24" s="119"/>
      <c r="DU24" s="118"/>
      <c r="DV24" s="119"/>
    </row>
    <row r="25" spans="1:126">
      <c r="A25" s="4">
        <v>1888</v>
      </c>
      <c r="B25" s="14"/>
      <c r="C25" s="15"/>
      <c r="D25" s="15"/>
      <c r="E25" s="16"/>
      <c r="F25" s="40"/>
      <c r="G25" s="40"/>
      <c r="H25" s="14"/>
      <c r="I25" s="15"/>
      <c r="J25" s="15"/>
      <c r="K25" s="15"/>
      <c r="L25" s="15"/>
      <c r="M25" s="15"/>
      <c r="N25" s="15"/>
      <c r="O25" s="16"/>
      <c r="P25" s="40"/>
      <c r="Q25" s="40"/>
      <c r="R25" s="14"/>
      <c r="S25" s="15"/>
      <c r="T25" s="15"/>
      <c r="U25" s="14"/>
      <c r="V25" s="15"/>
      <c r="W25" s="15"/>
      <c r="X25" s="15"/>
      <c r="Y25" s="15"/>
      <c r="Z25" s="15"/>
      <c r="AA25" s="27"/>
      <c r="AB25" s="27"/>
      <c r="AC25" s="27"/>
      <c r="AD25" s="27"/>
      <c r="AE25" s="27"/>
      <c r="AF25" s="27"/>
      <c r="AG25" s="28"/>
      <c r="AH25" s="15"/>
      <c r="AI25" s="15"/>
      <c r="AJ25" s="15"/>
      <c r="AK25" s="33"/>
      <c r="AL25" s="34"/>
      <c r="AM25" s="34"/>
      <c r="AN25" s="34"/>
      <c r="AO25" s="15"/>
      <c r="AP25" s="15"/>
      <c r="AQ25" s="15"/>
      <c r="AR25" s="16"/>
      <c r="AS25" s="15"/>
      <c r="AT25" s="15"/>
      <c r="AU25" s="17"/>
      <c r="AV25" s="18"/>
      <c r="AW25" s="18">
        <v>17.670000000000002</v>
      </c>
      <c r="AX25" s="67">
        <v>6.78</v>
      </c>
      <c r="AY25" s="34"/>
      <c r="AZ25" s="34"/>
      <c r="BA25" s="34"/>
      <c r="BB25" s="19"/>
      <c r="BC25" s="15"/>
      <c r="BD25" s="16"/>
      <c r="BE25" s="33"/>
      <c r="BF25" s="34"/>
      <c r="BG25" s="34"/>
      <c r="BH25" s="34"/>
      <c r="BI25" s="34"/>
      <c r="BJ25" s="34"/>
      <c r="BK25" s="34"/>
      <c r="BL25" s="64"/>
      <c r="BM25" s="15"/>
      <c r="BN25" s="16"/>
      <c r="BO25" s="17"/>
      <c r="BP25" s="18"/>
      <c r="BQ25" s="18"/>
      <c r="BR25" s="19"/>
      <c r="BS25" s="17"/>
      <c r="BT25" s="18"/>
      <c r="BU25" s="18"/>
      <c r="BV25" s="18"/>
      <c r="BW25" s="19"/>
      <c r="BX25" s="33"/>
      <c r="BY25" s="34"/>
      <c r="BZ25" s="34"/>
      <c r="CA25" s="34"/>
      <c r="CB25" s="34"/>
      <c r="CC25" s="34"/>
      <c r="CD25" s="34"/>
      <c r="CE25" s="34"/>
      <c r="CF25" s="34"/>
      <c r="CG25" s="34"/>
      <c r="CH25" s="34"/>
      <c r="CI25" s="34"/>
      <c r="CJ25" s="34"/>
      <c r="CK25" s="34"/>
      <c r="CL25" s="34"/>
      <c r="CM25" s="64"/>
      <c r="CN25" s="17"/>
      <c r="CO25" s="18"/>
      <c r="CP25" s="18"/>
      <c r="CQ25" s="18"/>
      <c r="CR25" s="18"/>
      <c r="CS25" s="18"/>
      <c r="CT25" s="18"/>
      <c r="CU25" s="19"/>
      <c r="CV25" s="17"/>
      <c r="CW25" s="18"/>
      <c r="CX25" s="18"/>
      <c r="CY25" s="19"/>
      <c r="CZ25" s="85"/>
      <c r="DA25" s="86"/>
      <c r="DB25" s="86"/>
      <c r="DC25" s="87"/>
      <c r="DD25" s="118"/>
      <c r="DE25" s="119"/>
      <c r="DF25" s="118"/>
      <c r="DG25" s="123"/>
      <c r="DH25" s="119"/>
      <c r="DK25" s="118"/>
      <c r="DL25" s="119"/>
      <c r="DO25" s="118"/>
      <c r="DP25" s="123"/>
      <c r="DQ25" s="123"/>
      <c r="DR25" s="123"/>
      <c r="DS25" s="123"/>
      <c r="DT25" s="119"/>
      <c r="DU25" s="118"/>
      <c r="DV25" s="119"/>
    </row>
    <row r="26" spans="1:126">
      <c r="A26" s="4">
        <v>1889</v>
      </c>
      <c r="B26" s="14"/>
      <c r="C26" s="15"/>
      <c r="D26" s="15"/>
      <c r="E26" s="16"/>
      <c r="F26" s="40"/>
      <c r="G26" s="40"/>
      <c r="H26" s="14"/>
      <c r="I26" s="15"/>
      <c r="J26" s="15"/>
      <c r="K26" s="15"/>
      <c r="L26" s="15"/>
      <c r="M26" s="15"/>
      <c r="N26" s="15"/>
      <c r="O26" s="16"/>
      <c r="P26" s="40"/>
      <c r="Q26" s="40"/>
      <c r="R26" s="14"/>
      <c r="S26" s="15"/>
      <c r="T26" s="15"/>
      <c r="U26" s="14"/>
      <c r="V26" s="15"/>
      <c r="W26" s="15"/>
      <c r="X26" s="15"/>
      <c r="Y26" s="15"/>
      <c r="Z26" s="15"/>
      <c r="AA26" s="27"/>
      <c r="AB26" s="27"/>
      <c r="AC26" s="27"/>
      <c r="AD26" s="27"/>
      <c r="AE26" s="27"/>
      <c r="AF26" s="27"/>
      <c r="AG26" s="28"/>
      <c r="AH26" s="15"/>
      <c r="AI26" s="15"/>
      <c r="AJ26" s="15"/>
      <c r="AK26" s="33"/>
      <c r="AL26" s="34"/>
      <c r="AM26" s="34"/>
      <c r="AN26" s="34"/>
      <c r="AO26" s="15"/>
      <c r="AP26" s="15"/>
      <c r="AQ26" s="15"/>
      <c r="AR26" s="16"/>
      <c r="AS26" s="15"/>
      <c r="AT26" s="15"/>
      <c r="AU26" s="17"/>
      <c r="AV26" s="18"/>
      <c r="AW26" s="18">
        <v>16.07</v>
      </c>
      <c r="AX26" s="67">
        <v>6.3</v>
      </c>
      <c r="AY26" s="34"/>
      <c r="AZ26" s="34"/>
      <c r="BA26" s="34"/>
      <c r="BB26" s="19"/>
      <c r="BC26" s="15"/>
      <c r="BD26" s="16"/>
      <c r="BE26" s="33"/>
      <c r="BF26" s="34"/>
      <c r="BG26" s="34"/>
      <c r="BH26" s="34"/>
      <c r="BI26" s="34"/>
      <c r="BJ26" s="34"/>
      <c r="BK26" s="34"/>
      <c r="BL26" s="64"/>
      <c r="BM26" s="15"/>
      <c r="BN26" s="16"/>
      <c r="BO26" s="17"/>
      <c r="BP26" s="18"/>
      <c r="BQ26" s="18"/>
      <c r="BR26" s="19"/>
      <c r="BS26" s="17"/>
      <c r="BT26" s="18"/>
      <c r="BU26" s="18"/>
      <c r="BV26" s="18"/>
      <c r="BW26" s="19"/>
      <c r="BX26" s="33"/>
      <c r="BY26" s="34"/>
      <c r="BZ26" s="34"/>
      <c r="CA26" s="34"/>
      <c r="CB26" s="34"/>
      <c r="CC26" s="34"/>
      <c r="CD26" s="34"/>
      <c r="CE26" s="34"/>
      <c r="CF26" s="34"/>
      <c r="CG26" s="34"/>
      <c r="CH26" s="34"/>
      <c r="CI26" s="34"/>
      <c r="CJ26" s="34"/>
      <c r="CK26" s="34"/>
      <c r="CL26" s="34"/>
      <c r="CM26" s="64"/>
      <c r="CN26" s="17"/>
      <c r="CO26" s="18"/>
      <c r="CP26" s="18"/>
      <c r="CQ26" s="18"/>
      <c r="CR26" s="18"/>
      <c r="CS26" s="18"/>
      <c r="CT26" s="18"/>
      <c r="CU26" s="19"/>
      <c r="CV26" s="17"/>
      <c r="CW26" s="18"/>
      <c r="CX26" s="18"/>
      <c r="CY26" s="19"/>
      <c r="CZ26" s="85"/>
      <c r="DA26" s="86"/>
      <c r="DB26" s="86"/>
      <c r="DC26" s="87"/>
      <c r="DD26" s="118"/>
      <c r="DE26" s="119"/>
      <c r="DF26" s="118"/>
      <c r="DG26" s="123"/>
      <c r="DH26" s="119"/>
      <c r="DK26" s="118"/>
      <c r="DL26" s="119"/>
      <c r="DO26" s="118"/>
      <c r="DP26" s="123"/>
      <c r="DQ26" s="123"/>
      <c r="DR26" s="123"/>
      <c r="DS26" s="123"/>
      <c r="DT26" s="119"/>
      <c r="DU26" s="118"/>
      <c r="DV26" s="119"/>
    </row>
    <row r="27" spans="1:126">
      <c r="A27" s="4">
        <v>1890</v>
      </c>
      <c r="B27" s="14"/>
      <c r="C27" s="15"/>
      <c r="D27" s="15"/>
      <c r="E27" s="16"/>
      <c r="F27" s="40"/>
      <c r="G27" s="40"/>
      <c r="H27" s="14"/>
      <c r="I27" s="15"/>
      <c r="J27" s="15"/>
      <c r="K27" s="15"/>
      <c r="L27" s="15"/>
      <c r="M27" s="15"/>
      <c r="N27" s="15"/>
      <c r="O27" s="16"/>
      <c r="P27" s="40"/>
      <c r="Q27" s="40"/>
      <c r="R27" s="14"/>
      <c r="S27" s="15"/>
      <c r="T27" s="15"/>
      <c r="U27" s="14"/>
      <c r="V27" s="15"/>
      <c r="W27" s="15"/>
      <c r="X27" s="15"/>
      <c r="Y27" s="15"/>
      <c r="Z27" s="15"/>
      <c r="AA27" s="27"/>
      <c r="AB27" s="27"/>
      <c r="AC27" s="27"/>
      <c r="AD27" s="27"/>
      <c r="AE27" s="27"/>
      <c r="AF27" s="27"/>
      <c r="AG27" s="28"/>
      <c r="AH27" s="15"/>
      <c r="AI27" s="15"/>
      <c r="AJ27" s="15"/>
      <c r="AK27" s="33"/>
      <c r="AL27" s="34"/>
      <c r="AM27" s="34"/>
      <c r="AN27" s="34"/>
      <c r="AO27" s="15"/>
      <c r="AP27" s="15"/>
      <c r="AQ27" s="15"/>
      <c r="AR27" s="16"/>
      <c r="AS27" s="15"/>
      <c r="AT27" s="15"/>
      <c r="AU27" s="17"/>
      <c r="AV27" s="18"/>
      <c r="AW27" s="18">
        <v>14.33</v>
      </c>
      <c r="AX27" s="67">
        <v>5.63</v>
      </c>
      <c r="AY27" s="34"/>
      <c r="AZ27" s="34"/>
      <c r="BA27" s="34"/>
      <c r="BB27" s="19"/>
      <c r="BC27" s="15"/>
      <c r="BD27" s="16"/>
      <c r="BE27" s="33"/>
      <c r="BF27" s="34"/>
      <c r="BG27" s="34"/>
      <c r="BH27" s="34"/>
      <c r="BI27" s="34"/>
      <c r="BJ27" s="34"/>
      <c r="BK27" s="34"/>
      <c r="BL27" s="64"/>
      <c r="BM27" s="15"/>
      <c r="BN27" s="16"/>
      <c r="BO27" s="17"/>
      <c r="BP27" s="18"/>
      <c r="BQ27" s="18"/>
      <c r="BR27" s="19"/>
      <c r="BS27" s="17"/>
      <c r="BT27" s="18"/>
      <c r="BU27" s="18"/>
      <c r="BV27" s="18"/>
      <c r="BW27" s="19"/>
      <c r="BX27" s="33"/>
      <c r="BY27" s="34"/>
      <c r="BZ27" s="34"/>
      <c r="CA27" s="34"/>
      <c r="CB27" s="34"/>
      <c r="CC27" s="34"/>
      <c r="CD27" s="34"/>
      <c r="CE27" s="34"/>
      <c r="CF27" s="34"/>
      <c r="CG27" s="34"/>
      <c r="CH27" s="34"/>
      <c r="CI27" s="34"/>
      <c r="CJ27" s="34"/>
      <c r="CK27" s="34"/>
      <c r="CL27" s="34"/>
      <c r="CM27" s="64"/>
      <c r="CN27" s="17"/>
      <c r="CO27" s="18"/>
      <c r="CP27" s="18"/>
      <c r="CQ27" s="18"/>
      <c r="CR27" s="18"/>
      <c r="CS27" s="18"/>
      <c r="CT27" s="18"/>
      <c r="CU27" s="19"/>
      <c r="CV27" s="17"/>
      <c r="CW27" s="18"/>
      <c r="CX27" s="18"/>
      <c r="CY27" s="19"/>
      <c r="CZ27" s="85"/>
      <c r="DA27" s="86"/>
      <c r="DB27" s="86"/>
      <c r="DC27" s="87"/>
      <c r="DD27" s="118"/>
      <c r="DE27" s="119"/>
      <c r="DF27" s="118"/>
      <c r="DG27" s="123"/>
      <c r="DH27" s="119"/>
      <c r="DK27" s="118"/>
      <c r="DL27" s="119"/>
      <c r="DO27" s="118"/>
      <c r="DP27" s="123"/>
      <c r="DQ27" s="123"/>
      <c r="DR27" s="123"/>
      <c r="DS27" s="123"/>
      <c r="DT27" s="119"/>
      <c r="DU27" s="118"/>
      <c r="DV27" s="119"/>
    </row>
    <row r="28" spans="1:126">
      <c r="A28" s="4">
        <v>1891</v>
      </c>
      <c r="B28" s="11"/>
      <c r="C28" s="12"/>
      <c r="D28" s="12"/>
      <c r="E28" s="13"/>
      <c r="F28" s="12"/>
      <c r="G28" s="12"/>
      <c r="H28" s="11">
        <v>37.92</v>
      </c>
      <c r="I28" s="12">
        <v>29.95</v>
      </c>
      <c r="J28" s="12">
        <v>17.28</v>
      </c>
      <c r="K28" s="69">
        <v>7.44</v>
      </c>
      <c r="L28" s="12"/>
      <c r="M28" s="12"/>
      <c r="N28" s="12"/>
      <c r="O28" s="19"/>
      <c r="P28" s="12">
        <f>H28-I28</f>
        <v>7.9700000000000024</v>
      </c>
      <c r="Q28" s="12">
        <f>I28-J28</f>
        <v>12.669999999999998</v>
      </c>
      <c r="R28" s="11"/>
      <c r="S28" s="12"/>
      <c r="T28" s="12"/>
      <c r="U28" s="11"/>
      <c r="V28" s="12"/>
      <c r="W28" s="12"/>
      <c r="X28" s="12"/>
      <c r="Y28" s="12"/>
      <c r="Z28" s="12"/>
      <c r="AA28" s="25"/>
      <c r="AB28" s="25"/>
      <c r="AC28" s="25"/>
      <c r="AD28" s="25"/>
      <c r="AE28" s="25"/>
      <c r="AF28" s="25"/>
      <c r="AG28" s="26"/>
      <c r="AH28" s="25"/>
      <c r="AI28" s="25"/>
      <c r="AJ28" s="25"/>
      <c r="AK28" s="35"/>
      <c r="AL28" s="25"/>
      <c r="AM28" s="25"/>
      <c r="AN28" s="25"/>
      <c r="AO28" s="12"/>
      <c r="AP28" s="12"/>
      <c r="AQ28" s="12"/>
      <c r="AR28" s="13"/>
      <c r="AS28" s="12"/>
      <c r="AT28" s="12"/>
      <c r="AU28" s="17"/>
      <c r="AV28" s="18"/>
      <c r="AW28" s="18">
        <v>13.19</v>
      </c>
      <c r="AX28" s="67">
        <v>5.19</v>
      </c>
      <c r="AY28" s="34"/>
      <c r="AZ28" s="34"/>
      <c r="BA28" s="34"/>
      <c r="BB28" s="19"/>
      <c r="BC28" s="12"/>
      <c r="BD28" s="13"/>
      <c r="BE28" s="33"/>
      <c r="BF28" s="34"/>
      <c r="BG28" s="34"/>
      <c r="BH28" s="34"/>
      <c r="BI28" s="34"/>
      <c r="BJ28" s="34"/>
      <c r="BK28" s="34"/>
      <c r="BL28" s="64"/>
      <c r="BM28" s="12"/>
      <c r="BN28" s="13"/>
      <c r="BO28" s="17"/>
      <c r="BP28" s="18"/>
      <c r="BQ28" s="18"/>
      <c r="BR28" s="19"/>
      <c r="BS28" s="17"/>
      <c r="BT28" s="18"/>
      <c r="BU28" s="18"/>
      <c r="BV28" s="18"/>
      <c r="BW28" s="19"/>
      <c r="BX28" s="33"/>
      <c r="BY28" s="34"/>
      <c r="BZ28" s="34"/>
      <c r="CA28" s="34"/>
      <c r="CB28" s="34"/>
      <c r="CC28" s="34"/>
      <c r="CD28" s="34"/>
      <c r="CE28" s="34"/>
      <c r="CF28" s="34"/>
      <c r="CG28" s="34"/>
      <c r="CH28" s="34"/>
      <c r="CI28" s="34"/>
      <c r="CJ28" s="34"/>
      <c r="CK28" s="34"/>
      <c r="CL28" s="34"/>
      <c r="CM28" s="64"/>
      <c r="CN28" s="17"/>
      <c r="CO28" s="18"/>
      <c r="CP28" s="18"/>
      <c r="CQ28" s="18"/>
      <c r="CR28" s="18"/>
      <c r="CS28" s="18"/>
      <c r="CT28" s="18"/>
      <c r="CU28" s="19"/>
      <c r="CV28" s="17"/>
      <c r="CW28" s="18"/>
      <c r="CX28" s="18"/>
      <c r="CY28" s="19"/>
      <c r="CZ28" s="85"/>
      <c r="DA28" s="86"/>
      <c r="DB28" s="86"/>
      <c r="DC28" s="87"/>
      <c r="DD28" s="118"/>
      <c r="DE28" s="119"/>
      <c r="DF28" s="118"/>
      <c r="DG28" s="123"/>
      <c r="DH28" s="119"/>
      <c r="DK28" s="118"/>
      <c r="DL28" s="119"/>
      <c r="DO28" s="118"/>
      <c r="DP28" s="123"/>
      <c r="DQ28" s="123"/>
      <c r="DR28" s="123"/>
      <c r="DS28" s="123"/>
      <c r="DT28" s="119"/>
      <c r="DU28" s="118"/>
      <c r="DV28" s="119"/>
    </row>
    <row r="29" spans="1:126">
      <c r="A29" s="4">
        <v>1892</v>
      </c>
      <c r="B29" s="11"/>
      <c r="C29" s="12"/>
      <c r="D29" s="12"/>
      <c r="E29" s="13"/>
      <c r="F29" s="12"/>
      <c r="G29" s="12"/>
      <c r="H29" s="11">
        <v>37.47</v>
      </c>
      <c r="I29" s="12">
        <v>29.45</v>
      </c>
      <c r="J29" s="12">
        <v>16.809999999999999</v>
      </c>
      <c r="K29" s="69">
        <v>7.18</v>
      </c>
      <c r="L29" s="12"/>
      <c r="M29" s="12"/>
      <c r="N29" s="12"/>
      <c r="O29" s="19"/>
      <c r="P29" s="12">
        <f t="shared" ref="P29:P87" si="0">H29-I29</f>
        <v>8.02</v>
      </c>
      <c r="Q29" s="12">
        <f t="shared" ref="Q29:Q87" si="1">I29-J29</f>
        <v>12.64</v>
      </c>
      <c r="R29" s="11"/>
      <c r="S29" s="12"/>
      <c r="T29" s="12"/>
      <c r="U29" s="11"/>
      <c r="V29" s="12"/>
      <c r="W29" s="12"/>
      <c r="X29" s="12"/>
      <c r="Y29" s="12"/>
      <c r="Z29" s="12"/>
      <c r="AA29" s="25"/>
      <c r="AB29" s="25"/>
      <c r="AC29" s="25"/>
      <c r="AD29" s="25"/>
      <c r="AE29" s="25"/>
      <c r="AF29" s="25"/>
      <c r="AG29" s="26"/>
      <c r="AH29" s="25"/>
      <c r="AI29" s="25"/>
      <c r="AJ29" s="25"/>
      <c r="AK29" s="35"/>
      <c r="AL29" s="25"/>
      <c r="AM29" s="25"/>
      <c r="AN29" s="25"/>
      <c r="AO29" s="12"/>
      <c r="AP29" s="12"/>
      <c r="AQ29" s="12"/>
      <c r="AR29" s="13"/>
      <c r="AS29" s="12"/>
      <c r="AT29" s="12"/>
      <c r="AU29" s="17"/>
      <c r="AV29" s="18"/>
      <c r="AW29" s="18">
        <v>14.45</v>
      </c>
      <c r="AX29" s="67">
        <v>5.79</v>
      </c>
      <c r="AY29" s="34"/>
      <c r="AZ29" s="34"/>
      <c r="BA29" s="34"/>
      <c r="BB29" s="19"/>
      <c r="BC29" s="12"/>
      <c r="BD29" s="13"/>
      <c r="BE29" s="33"/>
      <c r="BF29" s="34"/>
      <c r="BG29" s="34"/>
      <c r="BH29" s="34"/>
      <c r="BI29" s="34"/>
      <c r="BJ29" s="34"/>
      <c r="BK29" s="34"/>
      <c r="BL29" s="64"/>
      <c r="BM29" s="12"/>
      <c r="BN29" s="13"/>
      <c r="BO29" s="17"/>
      <c r="BP29" s="18"/>
      <c r="BQ29" s="18"/>
      <c r="BR29" s="19"/>
      <c r="BS29" s="17"/>
      <c r="BT29" s="18"/>
      <c r="BU29" s="18"/>
      <c r="BV29" s="18"/>
      <c r="BW29" s="19"/>
      <c r="BX29" s="33"/>
      <c r="BY29" s="34"/>
      <c r="BZ29" s="34"/>
      <c r="CA29" s="34"/>
      <c r="CB29" s="34"/>
      <c r="CC29" s="34"/>
      <c r="CD29" s="34"/>
      <c r="CE29" s="34"/>
      <c r="CF29" s="34"/>
      <c r="CG29" s="34"/>
      <c r="CH29" s="34"/>
      <c r="CI29" s="34"/>
      <c r="CJ29" s="34"/>
      <c r="CK29" s="34"/>
      <c r="CL29" s="34"/>
      <c r="CM29" s="64"/>
      <c r="CN29" s="17"/>
      <c r="CO29" s="18"/>
      <c r="CP29" s="18"/>
      <c r="CQ29" s="18"/>
      <c r="CR29" s="18"/>
      <c r="CS29" s="18"/>
      <c r="CT29" s="18"/>
      <c r="CU29" s="19"/>
      <c r="CV29" s="17"/>
      <c r="CW29" s="18"/>
      <c r="CX29" s="18"/>
      <c r="CY29" s="19"/>
      <c r="CZ29" s="85"/>
      <c r="DA29" s="86"/>
      <c r="DB29" s="86"/>
      <c r="DC29" s="87"/>
      <c r="DD29" s="118"/>
      <c r="DE29" s="119"/>
      <c r="DF29" s="118"/>
      <c r="DG29" s="123"/>
      <c r="DH29" s="119"/>
      <c r="DK29" s="118"/>
      <c r="DL29" s="119"/>
      <c r="DO29" s="118"/>
      <c r="DP29" s="123"/>
      <c r="DQ29" s="123"/>
      <c r="DR29" s="123"/>
      <c r="DS29" s="123"/>
      <c r="DT29" s="119"/>
      <c r="DU29" s="118"/>
      <c r="DV29" s="119"/>
    </row>
    <row r="30" spans="1:126">
      <c r="A30" s="4">
        <v>1893</v>
      </c>
      <c r="B30" s="11"/>
      <c r="C30" s="12"/>
      <c r="D30" s="12"/>
      <c r="E30" s="13"/>
      <c r="F30" s="12"/>
      <c r="G30" s="12"/>
      <c r="H30" s="11">
        <v>37.21</v>
      </c>
      <c r="I30" s="12">
        <v>29.21</v>
      </c>
      <c r="J30" s="12">
        <v>16.59</v>
      </c>
      <c r="K30" s="69">
        <v>7.04</v>
      </c>
      <c r="L30" s="12"/>
      <c r="M30" s="12"/>
      <c r="N30" s="12"/>
      <c r="O30" s="19"/>
      <c r="P30" s="12">
        <f t="shared" si="0"/>
        <v>8</v>
      </c>
      <c r="Q30" s="12">
        <f t="shared" si="1"/>
        <v>12.620000000000001</v>
      </c>
      <c r="R30" s="11"/>
      <c r="S30" s="12"/>
      <c r="T30" s="12"/>
      <c r="U30" s="11"/>
      <c r="V30" s="12"/>
      <c r="W30" s="12"/>
      <c r="X30" s="12"/>
      <c r="Y30" s="12"/>
      <c r="Z30" s="12"/>
      <c r="AA30" s="25"/>
      <c r="AB30" s="25"/>
      <c r="AC30" s="25"/>
      <c r="AD30" s="25"/>
      <c r="AE30" s="25"/>
      <c r="AF30" s="25"/>
      <c r="AG30" s="26"/>
      <c r="AH30" s="25"/>
      <c r="AI30" s="25"/>
      <c r="AJ30" s="25"/>
      <c r="AK30" s="35"/>
      <c r="AL30" s="25"/>
      <c r="AM30" s="25"/>
      <c r="AN30" s="25"/>
      <c r="AO30" s="12"/>
      <c r="AP30" s="12"/>
      <c r="AQ30" s="12"/>
      <c r="AR30" s="13"/>
      <c r="AS30" s="12"/>
      <c r="AT30" s="12"/>
      <c r="AU30" s="17"/>
      <c r="AV30" s="18"/>
      <c r="AW30" s="18">
        <v>14.27</v>
      </c>
      <c r="AX30" s="67">
        <v>5.87</v>
      </c>
      <c r="AY30" s="34"/>
      <c r="AZ30" s="34"/>
      <c r="BA30" s="34"/>
      <c r="BB30" s="19"/>
      <c r="BC30" s="12"/>
      <c r="BD30" s="13"/>
      <c r="BE30" s="33"/>
      <c r="BF30" s="34"/>
      <c r="BG30" s="34"/>
      <c r="BH30" s="34"/>
      <c r="BI30" s="34"/>
      <c r="BJ30" s="34"/>
      <c r="BK30" s="34"/>
      <c r="BL30" s="64"/>
      <c r="BM30" s="12"/>
      <c r="BN30" s="13"/>
      <c r="BO30" s="17"/>
      <c r="BP30" s="18"/>
      <c r="BQ30" s="18"/>
      <c r="BR30" s="19"/>
      <c r="BS30" s="17"/>
      <c r="BT30" s="18"/>
      <c r="BU30" s="18"/>
      <c r="BV30" s="18"/>
      <c r="BW30" s="19"/>
      <c r="BX30" s="33"/>
      <c r="BY30" s="34"/>
      <c r="BZ30" s="34"/>
      <c r="CA30" s="34"/>
      <c r="CB30" s="34"/>
      <c r="CC30" s="34"/>
      <c r="CD30" s="34"/>
      <c r="CE30" s="34"/>
      <c r="CF30" s="34"/>
      <c r="CG30" s="34"/>
      <c r="CH30" s="34"/>
      <c r="CI30" s="34"/>
      <c r="CJ30" s="34"/>
      <c r="CK30" s="34"/>
      <c r="CL30" s="34"/>
      <c r="CM30" s="64"/>
      <c r="CN30" s="17"/>
      <c r="CO30" s="18"/>
      <c r="CP30" s="18"/>
      <c r="CQ30" s="18"/>
      <c r="CR30" s="18"/>
      <c r="CS30" s="18"/>
      <c r="CT30" s="18"/>
      <c r="CU30" s="19"/>
      <c r="CV30" s="17"/>
      <c r="CW30" s="18"/>
      <c r="CX30" s="18"/>
      <c r="CY30" s="19"/>
      <c r="CZ30" s="85"/>
      <c r="DA30" s="86"/>
      <c r="DB30" s="86"/>
      <c r="DC30" s="87"/>
      <c r="DD30" s="118"/>
      <c r="DE30" s="119"/>
      <c r="DF30" s="118"/>
      <c r="DG30" s="123"/>
      <c r="DH30" s="119"/>
      <c r="DK30" s="118"/>
      <c r="DL30" s="119"/>
      <c r="DO30" s="118"/>
      <c r="DP30" s="123"/>
      <c r="DQ30" s="123"/>
      <c r="DR30" s="123"/>
      <c r="DS30" s="123"/>
      <c r="DT30" s="119"/>
      <c r="DU30" s="118"/>
      <c r="DV30" s="119"/>
    </row>
    <row r="31" spans="1:126">
      <c r="A31" s="4">
        <v>1894</v>
      </c>
      <c r="B31" s="11"/>
      <c r="C31" s="12"/>
      <c r="D31" s="12"/>
      <c r="E31" s="13"/>
      <c r="F31" s="12"/>
      <c r="G31" s="12"/>
      <c r="H31" s="11">
        <v>37.130000000000003</v>
      </c>
      <c r="I31" s="12">
        <v>29.18</v>
      </c>
      <c r="J31" s="12">
        <v>16.59</v>
      </c>
      <c r="K31" s="69">
        <v>7.1</v>
      </c>
      <c r="L31" s="12"/>
      <c r="M31" s="12"/>
      <c r="N31" s="12"/>
      <c r="O31" s="19"/>
      <c r="P31" s="12">
        <f t="shared" si="0"/>
        <v>7.9500000000000028</v>
      </c>
      <c r="Q31" s="12">
        <f t="shared" si="1"/>
        <v>12.59</v>
      </c>
      <c r="R31" s="11"/>
      <c r="S31" s="12"/>
      <c r="T31" s="12"/>
      <c r="U31" s="11"/>
      <c r="V31" s="12"/>
      <c r="W31" s="12"/>
      <c r="X31" s="12"/>
      <c r="Y31" s="12"/>
      <c r="Z31" s="12"/>
      <c r="AA31" s="25"/>
      <c r="AB31" s="25"/>
      <c r="AC31" s="25"/>
      <c r="AD31" s="25"/>
      <c r="AE31" s="25"/>
      <c r="AF31" s="25"/>
      <c r="AG31" s="26"/>
      <c r="AH31" s="25"/>
      <c r="AI31" s="25"/>
      <c r="AJ31" s="25"/>
      <c r="AK31" s="35"/>
      <c r="AL31" s="25"/>
      <c r="AM31" s="25"/>
      <c r="AN31" s="25"/>
      <c r="AO31" s="12"/>
      <c r="AP31" s="12"/>
      <c r="AQ31" s="12"/>
      <c r="AR31" s="13"/>
      <c r="AS31" s="12"/>
      <c r="AT31" s="12"/>
      <c r="AU31" s="17"/>
      <c r="AV31" s="18"/>
      <c r="AW31" s="18">
        <v>13.4</v>
      </c>
      <c r="AX31" s="67">
        <v>5.69</v>
      </c>
      <c r="AY31" s="34"/>
      <c r="AZ31" s="34"/>
      <c r="BA31" s="34"/>
      <c r="BB31" s="19"/>
      <c r="BC31" s="12"/>
      <c r="BD31" s="13"/>
      <c r="BE31" s="33"/>
      <c r="BF31" s="34"/>
      <c r="BG31" s="34"/>
      <c r="BH31" s="34"/>
      <c r="BI31" s="34"/>
      <c r="BJ31" s="34"/>
      <c r="BK31" s="34"/>
      <c r="BL31" s="64"/>
      <c r="BM31" s="12"/>
      <c r="BN31" s="13"/>
      <c r="BO31" s="17"/>
      <c r="BP31" s="18"/>
      <c r="BQ31" s="18"/>
      <c r="BR31" s="19"/>
      <c r="BS31" s="17"/>
      <c r="BT31" s="18"/>
      <c r="BU31" s="18"/>
      <c r="BV31" s="18"/>
      <c r="BW31" s="19"/>
      <c r="BX31" s="33"/>
      <c r="BY31" s="34"/>
      <c r="BZ31" s="34"/>
      <c r="CA31" s="34"/>
      <c r="CB31" s="34"/>
      <c r="CC31" s="34"/>
      <c r="CD31" s="34"/>
      <c r="CE31" s="34"/>
      <c r="CF31" s="34"/>
      <c r="CG31" s="34"/>
      <c r="CH31" s="34"/>
      <c r="CI31" s="34"/>
      <c r="CJ31" s="34"/>
      <c r="CK31" s="34"/>
      <c r="CL31" s="34"/>
      <c r="CM31" s="64"/>
      <c r="CN31" s="17"/>
      <c r="CO31" s="18"/>
      <c r="CP31" s="18"/>
      <c r="CQ31" s="18"/>
      <c r="CR31" s="18"/>
      <c r="CS31" s="18"/>
      <c r="CT31" s="18"/>
      <c r="CU31" s="19"/>
      <c r="CV31" s="17"/>
      <c r="CW31" s="18"/>
      <c r="CX31" s="18"/>
      <c r="CY31" s="19"/>
      <c r="CZ31" s="85"/>
      <c r="DA31" s="86"/>
      <c r="DB31" s="86"/>
      <c r="DC31" s="87"/>
      <c r="DD31" s="118"/>
      <c r="DE31" s="119"/>
      <c r="DF31" s="118"/>
      <c r="DG31" s="123"/>
      <c r="DH31" s="119"/>
      <c r="DK31" s="118"/>
      <c r="DL31" s="119"/>
      <c r="DO31" s="118"/>
      <c r="DP31" s="123"/>
      <c r="DQ31" s="123"/>
      <c r="DR31" s="123"/>
      <c r="DS31" s="123"/>
      <c r="DT31" s="119"/>
      <c r="DU31" s="118"/>
      <c r="DV31" s="119"/>
    </row>
    <row r="32" spans="1:126">
      <c r="A32" s="4">
        <v>1895</v>
      </c>
      <c r="B32" s="11"/>
      <c r="C32" s="12"/>
      <c r="D32" s="12"/>
      <c r="E32" s="13"/>
      <c r="F32" s="12"/>
      <c r="G32" s="12"/>
      <c r="H32" s="11">
        <v>37.18</v>
      </c>
      <c r="I32" s="12">
        <v>29.29</v>
      </c>
      <c r="J32" s="12">
        <v>16.77</v>
      </c>
      <c r="K32" s="69">
        <v>7.22</v>
      </c>
      <c r="L32" s="12"/>
      <c r="M32" s="12"/>
      <c r="N32" s="12"/>
      <c r="O32" s="19"/>
      <c r="P32" s="12">
        <f t="shared" si="0"/>
        <v>7.8900000000000006</v>
      </c>
      <c r="Q32" s="12">
        <f t="shared" si="1"/>
        <v>12.52</v>
      </c>
      <c r="R32" s="11"/>
      <c r="S32" s="12"/>
      <c r="T32" s="12"/>
      <c r="U32" s="11"/>
      <c r="V32" s="12"/>
      <c r="W32" s="12"/>
      <c r="X32" s="12"/>
      <c r="Y32" s="12"/>
      <c r="Z32" s="12"/>
      <c r="AA32" s="25"/>
      <c r="AB32" s="25"/>
      <c r="AC32" s="25"/>
      <c r="AD32" s="25"/>
      <c r="AE32" s="25"/>
      <c r="AF32" s="25"/>
      <c r="AG32" s="26"/>
      <c r="AH32" s="25"/>
      <c r="AI32" s="25"/>
      <c r="AJ32" s="25"/>
      <c r="AK32" s="35"/>
      <c r="AL32" s="25"/>
      <c r="AM32" s="25"/>
      <c r="AN32" s="25"/>
      <c r="AO32" s="12"/>
      <c r="AP32" s="12"/>
      <c r="AQ32" s="12"/>
      <c r="AR32" s="13"/>
      <c r="AS32" s="12"/>
      <c r="AT32" s="12"/>
      <c r="AU32" s="17"/>
      <c r="AV32" s="18"/>
      <c r="AW32" s="18">
        <v>12.82</v>
      </c>
      <c r="AX32" s="67">
        <v>5.59</v>
      </c>
      <c r="AY32" s="34"/>
      <c r="AZ32" s="34"/>
      <c r="BA32" s="34"/>
      <c r="BB32" s="19"/>
      <c r="BC32" s="12"/>
      <c r="BD32" s="13"/>
      <c r="BE32" s="33"/>
      <c r="BF32" s="34"/>
      <c r="BG32" s="34"/>
      <c r="BH32" s="34"/>
      <c r="BI32" s="34"/>
      <c r="BJ32" s="34"/>
      <c r="BK32" s="34"/>
      <c r="BL32" s="64"/>
      <c r="BM32" s="12"/>
      <c r="BN32" s="13"/>
      <c r="BO32" s="17"/>
      <c r="BP32" s="18"/>
      <c r="BQ32" s="18"/>
      <c r="BR32" s="19"/>
      <c r="BS32" s="17"/>
      <c r="BT32" s="18"/>
      <c r="BU32" s="18"/>
      <c r="BV32" s="18"/>
      <c r="BW32" s="19"/>
      <c r="BX32" s="33"/>
      <c r="BY32" s="34"/>
      <c r="BZ32" s="34"/>
      <c r="CA32" s="34"/>
      <c r="CB32" s="34"/>
      <c r="CC32" s="34"/>
      <c r="CD32" s="34"/>
      <c r="CE32" s="34"/>
      <c r="CF32" s="34"/>
      <c r="CG32" s="34"/>
      <c r="CH32" s="34"/>
      <c r="CI32" s="34"/>
      <c r="CJ32" s="34"/>
      <c r="CK32" s="34"/>
      <c r="CL32" s="34"/>
      <c r="CM32" s="64"/>
      <c r="CN32" s="17"/>
      <c r="CO32" s="18"/>
      <c r="CP32" s="18"/>
      <c r="CQ32" s="18"/>
      <c r="CR32" s="18"/>
      <c r="CS32" s="18"/>
      <c r="CT32" s="18"/>
      <c r="CU32" s="19"/>
      <c r="CV32" s="17"/>
      <c r="CW32" s="18"/>
      <c r="CX32" s="18"/>
      <c r="CY32" s="19"/>
      <c r="CZ32" s="85"/>
      <c r="DA32" s="86"/>
      <c r="DB32" s="86"/>
      <c r="DC32" s="87"/>
      <c r="DD32" s="118"/>
      <c r="DE32" s="119"/>
      <c r="DF32" s="118"/>
      <c r="DG32" s="123"/>
      <c r="DH32" s="119"/>
      <c r="DK32" s="118"/>
      <c r="DL32" s="119"/>
      <c r="DO32" s="118"/>
      <c r="DP32" s="123"/>
      <c r="DQ32" s="123"/>
      <c r="DR32" s="123"/>
      <c r="DS32" s="123"/>
      <c r="DT32" s="119"/>
      <c r="DU32" s="118"/>
      <c r="DV32" s="119"/>
    </row>
    <row r="33" spans="1:126">
      <c r="A33" s="4">
        <v>1896</v>
      </c>
      <c r="B33" s="11"/>
      <c r="C33" s="12"/>
      <c r="D33" s="12"/>
      <c r="E33" s="13"/>
      <c r="F33" s="12"/>
      <c r="G33" s="12"/>
      <c r="H33" s="11">
        <v>37.54</v>
      </c>
      <c r="I33" s="12">
        <v>29.68</v>
      </c>
      <c r="J33" s="12">
        <v>17.16</v>
      </c>
      <c r="K33" s="69">
        <v>7.48</v>
      </c>
      <c r="L33" s="12"/>
      <c r="M33" s="12"/>
      <c r="N33" s="12"/>
      <c r="O33" s="19"/>
      <c r="P33" s="12">
        <f t="shared" si="0"/>
        <v>7.8599999999999994</v>
      </c>
      <c r="Q33" s="12">
        <f t="shared" si="1"/>
        <v>12.52</v>
      </c>
      <c r="R33" s="11"/>
      <c r="S33" s="12"/>
      <c r="T33" s="12"/>
      <c r="U33" s="11"/>
      <c r="V33" s="12"/>
      <c r="W33" s="12"/>
      <c r="X33" s="12"/>
      <c r="Y33" s="12"/>
      <c r="Z33" s="12"/>
      <c r="AA33" s="25"/>
      <c r="AB33" s="25"/>
      <c r="AC33" s="25"/>
      <c r="AD33" s="25"/>
      <c r="AE33" s="25"/>
      <c r="AF33" s="25"/>
      <c r="AG33" s="26"/>
      <c r="AH33" s="25"/>
      <c r="AI33" s="25"/>
      <c r="AJ33" s="25"/>
      <c r="AK33" s="35"/>
      <c r="AL33" s="25"/>
      <c r="AM33" s="25"/>
      <c r="AN33" s="25"/>
      <c r="AO33" s="12"/>
      <c r="AP33" s="12"/>
      <c r="AQ33" s="12"/>
      <c r="AR33" s="13"/>
      <c r="AS33" s="12"/>
      <c r="AT33" s="12"/>
      <c r="AU33" s="17"/>
      <c r="AV33" s="18"/>
      <c r="AW33" s="18">
        <v>13.23</v>
      </c>
      <c r="AX33" s="67">
        <v>5.8</v>
      </c>
      <c r="AY33" s="34"/>
      <c r="AZ33" s="34"/>
      <c r="BA33" s="34"/>
      <c r="BB33" s="19"/>
      <c r="BC33" s="12"/>
      <c r="BD33" s="13"/>
      <c r="BE33" s="33"/>
      <c r="BF33" s="34"/>
      <c r="BG33" s="34"/>
      <c r="BH33" s="34"/>
      <c r="BI33" s="34"/>
      <c r="BJ33" s="34"/>
      <c r="BK33" s="34"/>
      <c r="BL33" s="64"/>
      <c r="BM33" s="12"/>
      <c r="BN33" s="13"/>
      <c r="BO33" s="17"/>
      <c r="BP33" s="18"/>
      <c r="BQ33" s="18"/>
      <c r="BR33" s="19"/>
      <c r="BS33" s="17"/>
      <c r="BT33" s="18"/>
      <c r="BU33" s="18"/>
      <c r="BV33" s="18"/>
      <c r="BW33" s="19"/>
      <c r="BX33" s="33"/>
      <c r="BY33" s="34"/>
      <c r="BZ33" s="34"/>
      <c r="CA33" s="34"/>
      <c r="CB33" s="34"/>
      <c r="CC33" s="34"/>
      <c r="CD33" s="34"/>
      <c r="CE33" s="34"/>
      <c r="CF33" s="34"/>
      <c r="CG33" s="34"/>
      <c r="CH33" s="34"/>
      <c r="CI33" s="34"/>
      <c r="CJ33" s="34"/>
      <c r="CK33" s="34"/>
      <c r="CL33" s="34"/>
      <c r="CM33" s="64"/>
      <c r="CN33" s="17"/>
      <c r="CO33" s="18"/>
      <c r="CP33" s="18"/>
      <c r="CQ33" s="18"/>
      <c r="CR33" s="18"/>
      <c r="CS33" s="18"/>
      <c r="CT33" s="18"/>
      <c r="CU33" s="19"/>
      <c r="CV33" s="17"/>
      <c r="CW33" s="18"/>
      <c r="CX33" s="18"/>
      <c r="CY33" s="19"/>
      <c r="CZ33" s="85"/>
      <c r="DA33" s="86"/>
      <c r="DB33" s="86"/>
      <c r="DC33" s="87"/>
      <c r="DD33" s="118"/>
      <c r="DE33" s="119"/>
      <c r="DF33" s="118"/>
      <c r="DG33" s="123"/>
      <c r="DH33" s="119"/>
      <c r="DK33" s="118"/>
      <c r="DL33" s="119"/>
      <c r="DO33" s="118"/>
      <c r="DP33" s="123"/>
      <c r="DQ33" s="123"/>
      <c r="DR33" s="123"/>
      <c r="DS33" s="123"/>
      <c r="DT33" s="119"/>
      <c r="DU33" s="118"/>
      <c r="DV33" s="119"/>
    </row>
    <row r="34" spans="1:126">
      <c r="A34" s="4">
        <v>1897</v>
      </c>
      <c r="B34" s="11"/>
      <c r="C34" s="12"/>
      <c r="D34" s="12"/>
      <c r="E34" s="13"/>
      <c r="F34" s="12"/>
      <c r="G34" s="12"/>
      <c r="H34" s="11">
        <v>38.19</v>
      </c>
      <c r="I34" s="12">
        <v>30.27</v>
      </c>
      <c r="J34" s="12">
        <v>17.64</v>
      </c>
      <c r="K34" s="69">
        <v>7.8</v>
      </c>
      <c r="L34" s="12"/>
      <c r="M34" s="12"/>
      <c r="N34" s="12"/>
      <c r="O34" s="19"/>
      <c r="P34" s="12">
        <f t="shared" si="0"/>
        <v>7.9199999999999982</v>
      </c>
      <c r="Q34" s="12">
        <f t="shared" si="1"/>
        <v>12.629999999999999</v>
      </c>
      <c r="R34" s="11"/>
      <c r="S34" s="12"/>
      <c r="T34" s="12"/>
      <c r="U34" s="11"/>
      <c r="V34" s="12"/>
      <c r="W34" s="12"/>
      <c r="X34" s="12"/>
      <c r="Y34" s="12"/>
      <c r="Z34" s="12"/>
      <c r="AA34" s="25"/>
      <c r="AB34" s="25"/>
      <c r="AC34" s="25"/>
      <c r="AD34" s="25"/>
      <c r="AE34" s="25"/>
      <c r="AF34" s="25"/>
      <c r="AG34" s="26"/>
      <c r="AH34" s="25"/>
      <c r="AI34" s="25"/>
      <c r="AJ34" s="25"/>
      <c r="AK34" s="35"/>
      <c r="AL34" s="25"/>
      <c r="AM34" s="25"/>
      <c r="AN34" s="25"/>
      <c r="AO34" s="12"/>
      <c r="AP34" s="12"/>
      <c r="AQ34" s="12"/>
      <c r="AR34" s="13"/>
      <c r="AS34" s="12"/>
      <c r="AT34" s="12"/>
      <c r="AU34" s="17"/>
      <c r="AV34" s="18"/>
      <c r="AW34" s="18">
        <v>12.16</v>
      </c>
      <c r="AX34" s="67">
        <v>5.21</v>
      </c>
      <c r="AY34" s="34"/>
      <c r="AZ34" s="34"/>
      <c r="BA34" s="34"/>
      <c r="BB34" s="19"/>
      <c r="BC34" s="12"/>
      <c r="BD34" s="13"/>
      <c r="BE34" s="33"/>
      <c r="BF34" s="34"/>
      <c r="BG34" s="34"/>
      <c r="BH34" s="34"/>
      <c r="BI34" s="34"/>
      <c r="BJ34" s="34"/>
      <c r="BK34" s="34"/>
      <c r="BL34" s="64"/>
      <c r="BM34" s="12"/>
      <c r="BN34" s="13"/>
      <c r="BO34" s="17"/>
      <c r="BP34" s="18"/>
      <c r="BQ34" s="18"/>
      <c r="BR34" s="19"/>
      <c r="BS34" s="17"/>
      <c r="BT34" s="18"/>
      <c r="BU34" s="18"/>
      <c r="BV34" s="18"/>
      <c r="BW34" s="19"/>
      <c r="BX34" s="33"/>
      <c r="BY34" s="34"/>
      <c r="BZ34" s="34"/>
      <c r="CA34" s="34"/>
      <c r="CB34" s="34"/>
      <c r="CC34" s="34"/>
      <c r="CD34" s="34"/>
      <c r="CE34" s="34"/>
      <c r="CF34" s="34"/>
      <c r="CG34" s="34"/>
      <c r="CH34" s="34"/>
      <c r="CI34" s="34"/>
      <c r="CJ34" s="34"/>
      <c r="CK34" s="34"/>
      <c r="CL34" s="34"/>
      <c r="CM34" s="64"/>
      <c r="CN34" s="17"/>
      <c r="CO34" s="18"/>
      <c r="CP34" s="18"/>
      <c r="CQ34" s="18"/>
      <c r="CR34" s="18"/>
      <c r="CS34" s="18"/>
      <c r="CT34" s="18"/>
      <c r="CU34" s="19"/>
      <c r="CV34" s="17"/>
      <c r="CW34" s="18"/>
      <c r="CX34" s="18"/>
      <c r="CY34" s="19"/>
      <c r="CZ34" s="85"/>
      <c r="DA34" s="86"/>
      <c r="DB34" s="86"/>
      <c r="DC34" s="87"/>
      <c r="DD34" s="118"/>
      <c r="DE34" s="119"/>
      <c r="DF34" s="118"/>
      <c r="DG34" s="123"/>
      <c r="DH34" s="119"/>
      <c r="DK34" s="118"/>
      <c r="DL34" s="119"/>
      <c r="DO34" s="118"/>
      <c r="DP34" s="123"/>
      <c r="DQ34" s="123"/>
      <c r="DR34" s="123"/>
      <c r="DS34" s="123"/>
      <c r="DT34" s="119"/>
      <c r="DU34" s="118"/>
      <c r="DV34" s="119"/>
    </row>
    <row r="35" spans="1:126">
      <c r="A35" s="4">
        <v>1898</v>
      </c>
      <c r="B35" s="11"/>
      <c r="C35" s="12"/>
      <c r="D35" s="12"/>
      <c r="E35" s="13"/>
      <c r="F35" s="12"/>
      <c r="G35" s="12"/>
      <c r="H35" s="11">
        <v>38.72</v>
      </c>
      <c r="I35" s="12">
        <v>30.84</v>
      </c>
      <c r="J35" s="12">
        <v>18.11</v>
      </c>
      <c r="K35" s="69">
        <v>8.09</v>
      </c>
      <c r="L35" s="12"/>
      <c r="M35" s="12"/>
      <c r="N35" s="12"/>
      <c r="O35" s="19"/>
      <c r="P35" s="12">
        <f t="shared" si="0"/>
        <v>7.879999999999999</v>
      </c>
      <c r="Q35" s="12">
        <f t="shared" si="1"/>
        <v>12.73</v>
      </c>
      <c r="R35" s="11"/>
      <c r="S35" s="12"/>
      <c r="T35" s="12"/>
      <c r="U35" s="11"/>
      <c r="V35" s="12"/>
      <c r="W35" s="12"/>
      <c r="X35" s="12"/>
      <c r="Y35" s="12"/>
      <c r="Z35" s="12"/>
      <c r="AA35" s="25"/>
      <c r="AB35" s="25"/>
      <c r="AC35" s="25"/>
      <c r="AD35" s="25"/>
      <c r="AE35" s="25"/>
      <c r="AF35" s="25"/>
      <c r="AG35" s="26"/>
      <c r="AH35" s="25"/>
      <c r="AI35" s="25"/>
      <c r="AJ35" s="25"/>
      <c r="AK35" s="35"/>
      <c r="AL35" s="25"/>
      <c r="AM35" s="25"/>
      <c r="AN35" s="25"/>
      <c r="AO35" s="12"/>
      <c r="AP35" s="12"/>
      <c r="AQ35" s="12"/>
      <c r="AR35" s="13"/>
      <c r="AS35" s="12"/>
      <c r="AT35" s="12"/>
      <c r="AU35" s="17"/>
      <c r="AV35" s="18"/>
      <c r="AW35" s="18">
        <v>13.57</v>
      </c>
      <c r="AX35" s="67">
        <v>5.58</v>
      </c>
      <c r="AY35" s="34"/>
      <c r="AZ35" s="34"/>
      <c r="BA35" s="34"/>
      <c r="BB35" s="19"/>
      <c r="BC35" s="12"/>
      <c r="BD35" s="13"/>
      <c r="BE35" s="33"/>
      <c r="BF35" s="34"/>
      <c r="BG35" s="34"/>
      <c r="BH35" s="34"/>
      <c r="BI35" s="34"/>
      <c r="BJ35" s="34"/>
      <c r="BK35" s="34"/>
      <c r="BL35" s="64"/>
      <c r="BM35" s="12"/>
      <c r="BN35" s="13"/>
      <c r="BO35" s="17"/>
      <c r="BP35" s="18"/>
      <c r="BQ35" s="18"/>
      <c r="BR35" s="19"/>
      <c r="BS35" s="17"/>
      <c r="BT35" s="18"/>
      <c r="BU35" s="18"/>
      <c r="BV35" s="18"/>
      <c r="BW35" s="19"/>
      <c r="BX35" s="33"/>
      <c r="BY35" s="34"/>
      <c r="BZ35" s="34"/>
      <c r="CA35" s="34"/>
      <c r="CB35" s="34"/>
      <c r="CC35" s="34"/>
      <c r="CD35" s="34"/>
      <c r="CE35" s="34"/>
      <c r="CF35" s="34"/>
      <c r="CG35" s="34"/>
      <c r="CH35" s="34"/>
      <c r="CI35" s="34"/>
      <c r="CJ35" s="34"/>
      <c r="CK35" s="34"/>
      <c r="CL35" s="34"/>
      <c r="CM35" s="64"/>
      <c r="CN35" s="17"/>
      <c r="CO35" s="18"/>
      <c r="CP35" s="18"/>
      <c r="CQ35" s="18"/>
      <c r="CR35" s="18"/>
      <c r="CS35" s="18"/>
      <c r="CT35" s="18"/>
      <c r="CU35" s="19"/>
      <c r="CV35" s="17"/>
      <c r="CW35" s="18"/>
      <c r="CX35" s="18"/>
      <c r="CY35" s="19"/>
      <c r="CZ35" s="85"/>
      <c r="DA35" s="86"/>
      <c r="DB35" s="86"/>
      <c r="DC35" s="87"/>
      <c r="DD35" s="118"/>
      <c r="DE35" s="119"/>
      <c r="DF35" s="118"/>
      <c r="DG35" s="123"/>
      <c r="DH35" s="119"/>
      <c r="DK35" s="118"/>
      <c r="DL35" s="119"/>
      <c r="DO35" s="118"/>
      <c r="DP35" s="123"/>
      <c r="DQ35" s="123"/>
      <c r="DR35" s="123"/>
      <c r="DS35" s="123"/>
      <c r="DT35" s="119"/>
      <c r="DU35" s="118"/>
      <c r="DV35" s="119"/>
    </row>
    <row r="36" spans="1:126">
      <c r="A36" s="4">
        <v>1899</v>
      </c>
      <c r="B36" s="11"/>
      <c r="C36" s="12"/>
      <c r="D36" s="12"/>
      <c r="E36" s="13"/>
      <c r="F36" s="12"/>
      <c r="G36" s="12"/>
      <c r="H36" s="11">
        <v>38.97</v>
      </c>
      <c r="I36" s="12">
        <v>31.13</v>
      </c>
      <c r="J36" s="12">
        <v>18.489999999999998</v>
      </c>
      <c r="K36" s="69">
        <v>8.39</v>
      </c>
      <c r="L36" s="12"/>
      <c r="M36" s="12"/>
      <c r="N36" s="12"/>
      <c r="O36" s="19"/>
      <c r="P36" s="12">
        <f t="shared" si="0"/>
        <v>7.84</v>
      </c>
      <c r="Q36" s="12">
        <f t="shared" si="1"/>
        <v>12.64</v>
      </c>
      <c r="R36" s="11"/>
      <c r="S36" s="12"/>
      <c r="T36" s="12"/>
      <c r="U36" s="11"/>
      <c r="V36" s="12"/>
      <c r="W36" s="12"/>
      <c r="X36" s="12"/>
      <c r="Y36" s="12"/>
      <c r="Z36" s="12"/>
      <c r="AA36" s="25"/>
      <c r="AB36" s="25"/>
      <c r="AC36" s="25"/>
      <c r="AD36" s="25"/>
      <c r="AE36" s="25"/>
      <c r="AF36" s="25"/>
      <c r="AG36" s="26"/>
      <c r="AH36" s="25"/>
      <c r="AI36" s="25"/>
      <c r="AJ36" s="25"/>
      <c r="AK36" s="35"/>
      <c r="AL36" s="25"/>
      <c r="AM36" s="25"/>
      <c r="AN36" s="25"/>
      <c r="AO36" s="12"/>
      <c r="AP36" s="12"/>
      <c r="AQ36" s="12"/>
      <c r="AR36" s="13"/>
      <c r="AS36" s="12"/>
      <c r="AT36" s="12"/>
      <c r="AU36" s="17"/>
      <c r="AV36" s="18"/>
      <c r="AW36" s="18">
        <v>15.72</v>
      </c>
      <c r="AX36" s="67">
        <v>6.72</v>
      </c>
      <c r="AY36" s="34"/>
      <c r="AZ36" s="34"/>
      <c r="BA36" s="34"/>
      <c r="BB36" s="19"/>
      <c r="BC36" s="12"/>
      <c r="BD36" s="13"/>
      <c r="BE36" s="33"/>
      <c r="BF36" s="34"/>
      <c r="BG36" s="34"/>
      <c r="BH36" s="34"/>
      <c r="BI36" s="34"/>
      <c r="BJ36" s="34"/>
      <c r="BK36" s="34"/>
      <c r="BL36" s="64"/>
      <c r="BM36" s="12"/>
      <c r="BN36" s="13"/>
      <c r="BO36" s="17"/>
      <c r="BP36" s="18"/>
      <c r="BQ36" s="18"/>
      <c r="BR36" s="19"/>
      <c r="BS36" s="17"/>
      <c r="BT36" s="18"/>
      <c r="BU36" s="18"/>
      <c r="BV36" s="18"/>
      <c r="BW36" s="19"/>
      <c r="BX36" s="33"/>
      <c r="BY36" s="34"/>
      <c r="BZ36" s="34"/>
      <c r="CA36" s="34"/>
      <c r="CB36" s="34"/>
      <c r="CC36" s="34"/>
      <c r="CD36" s="34"/>
      <c r="CE36" s="34"/>
      <c r="CF36" s="34"/>
      <c r="CG36" s="34"/>
      <c r="CH36" s="34"/>
      <c r="CI36" s="34"/>
      <c r="CJ36" s="34"/>
      <c r="CK36" s="34"/>
      <c r="CL36" s="34"/>
      <c r="CM36" s="64"/>
      <c r="CN36" s="17"/>
      <c r="CO36" s="18"/>
      <c r="CP36" s="18"/>
      <c r="CQ36" s="18"/>
      <c r="CR36" s="18"/>
      <c r="CS36" s="18"/>
      <c r="CT36" s="18"/>
      <c r="CU36" s="19"/>
      <c r="CV36" s="17"/>
      <c r="CW36" s="18"/>
      <c r="CX36" s="18"/>
      <c r="CY36" s="19"/>
      <c r="CZ36" s="85"/>
      <c r="DA36" s="86"/>
      <c r="DB36" s="86"/>
      <c r="DC36" s="87"/>
      <c r="DD36" s="118"/>
      <c r="DE36" s="119"/>
      <c r="DF36" s="118"/>
      <c r="DG36" s="123"/>
      <c r="DH36" s="119"/>
      <c r="DK36" s="118"/>
      <c r="DL36" s="119"/>
      <c r="DO36" s="118"/>
      <c r="DP36" s="123"/>
      <c r="DQ36" s="123"/>
      <c r="DR36" s="123"/>
      <c r="DS36" s="123"/>
      <c r="DT36" s="119"/>
      <c r="DU36" s="118"/>
      <c r="DV36" s="119"/>
    </row>
    <row r="37" spans="1:126">
      <c r="A37" s="4">
        <v>1900</v>
      </c>
      <c r="B37" s="11"/>
      <c r="C37" s="12"/>
      <c r="D37" s="12"/>
      <c r="E37" s="13"/>
      <c r="F37" s="12"/>
      <c r="G37" s="12"/>
      <c r="H37" s="11">
        <v>39.130000000000003</v>
      </c>
      <c r="I37" s="12">
        <v>31.29</v>
      </c>
      <c r="J37" s="12">
        <v>18.63</v>
      </c>
      <c r="K37" s="69">
        <v>8.4700000000000006</v>
      </c>
      <c r="L37" s="12"/>
      <c r="M37" s="12"/>
      <c r="N37" s="12"/>
      <c r="O37" s="19"/>
      <c r="P37" s="12">
        <f t="shared" si="0"/>
        <v>7.8400000000000034</v>
      </c>
      <c r="Q37" s="12">
        <f t="shared" si="1"/>
        <v>12.66</v>
      </c>
      <c r="R37" s="38">
        <f>1.15*DetailsWTIDSeries!H37/100</f>
        <v>0.44999499999999998</v>
      </c>
      <c r="S37" s="116">
        <f>DetailsWTIDSeries!J37/100</f>
        <v>0.18629999999999999</v>
      </c>
      <c r="T37" s="116">
        <f>DetailsWTIDSeries!K37/100</f>
        <v>8.4700000000000011E-2</v>
      </c>
      <c r="U37" s="11"/>
      <c r="V37" s="12"/>
      <c r="W37" s="12"/>
      <c r="X37" s="12"/>
      <c r="Y37" s="12"/>
      <c r="Z37" s="12"/>
      <c r="AA37" s="25"/>
      <c r="AB37" s="25"/>
      <c r="AC37" s="25"/>
      <c r="AD37" s="25"/>
      <c r="AE37" s="25"/>
      <c r="AF37" s="25"/>
      <c r="AG37" s="26"/>
      <c r="AH37" s="25"/>
      <c r="AI37" s="25"/>
      <c r="AJ37" s="25"/>
      <c r="AK37" s="35"/>
      <c r="AL37" s="25"/>
      <c r="AM37" s="25"/>
      <c r="AN37" s="25"/>
      <c r="AO37" s="12"/>
      <c r="AP37" s="12"/>
      <c r="AQ37" s="12"/>
      <c r="AR37" s="13"/>
      <c r="AS37" s="12"/>
      <c r="AT37" s="12"/>
      <c r="AU37" s="17"/>
      <c r="AV37" s="18"/>
      <c r="AW37" s="18">
        <v>16.260000000000002</v>
      </c>
      <c r="AX37" s="67">
        <v>6.83</v>
      </c>
      <c r="AY37" s="34"/>
      <c r="AZ37" s="34"/>
      <c r="BA37" s="34"/>
      <c r="BB37" s="19"/>
      <c r="BC37" s="12"/>
      <c r="BD37" s="13"/>
      <c r="BE37" s="33"/>
      <c r="BF37" s="34"/>
      <c r="BG37" s="34"/>
      <c r="BH37" s="34"/>
      <c r="BI37" s="34"/>
      <c r="BJ37" s="34"/>
      <c r="BK37" s="34"/>
      <c r="BL37" s="64"/>
      <c r="BM37" s="12"/>
      <c r="BN37" s="13"/>
      <c r="BO37" s="17"/>
      <c r="BP37" s="18"/>
      <c r="BQ37" s="18"/>
      <c r="BR37" s="19"/>
      <c r="BS37" s="17"/>
      <c r="BT37" s="18"/>
      <c r="BU37" s="18"/>
      <c r="BV37" s="18"/>
      <c r="BW37" s="19"/>
      <c r="BX37" s="33"/>
      <c r="BY37" s="34"/>
      <c r="BZ37" s="34"/>
      <c r="CA37" s="34"/>
      <c r="CB37" s="34"/>
      <c r="CC37" s="34"/>
      <c r="CD37" s="34"/>
      <c r="CE37" s="34"/>
      <c r="CF37" s="34"/>
      <c r="CG37" s="34"/>
      <c r="CH37" s="34"/>
      <c r="CI37" s="34"/>
      <c r="CJ37" s="34"/>
      <c r="CK37" s="34"/>
      <c r="CL37" s="34"/>
      <c r="CM37" s="64"/>
      <c r="CN37" s="17"/>
      <c r="CO37" s="18"/>
      <c r="CP37" s="18"/>
      <c r="CQ37" s="18"/>
      <c r="CR37" s="18"/>
      <c r="CS37" s="18"/>
      <c r="CT37" s="18"/>
      <c r="CU37" s="19"/>
      <c r="CV37" s="17"/>
      <c r="CW37" s="18"/>
      <c r="CX37" s="18"/>
      <c r="CY37" s="19"/>
      <c r="CZ37" s="85"/>
      <c r="DA37" s="86"/>
      <c r="DB37" s="86"/>
      <c r="DC37" s="87"/>
      <c r="DD37" s="118"/>
      <c r="DE37" s="119"/>
      <c r="DF37" s="118"/>
      <c r="DG37" s="123"/>
      <c r="DH37" s="119"/>
      <c r="DK37" s="118"/>
      <c r="DL37" s="119"/>
      <c r="DO37" s="118"/>
      <c r="DP37" s="123"/>
      <c r="DQ37" s="123"/>
      <c r="DR37" s="123"/>
      <c r="DS37" s="123"/>
      <c r="DT37" s="119"/>
      <c r="DU37" s="118"/>
      <c r="DV37" s="119"/>
    </row>
    <row r="38" spans="1:126">
      <c r="A38" s="4">
        <v>1901</v>
      </c>
      <c r="B38" s="11"/>
      <c r="C38" s="12"/>
      <c r="D38" s="12"/>
      <c r="E38" s="13"/>
      <c r="F38" s="12"/>
      <c r="G38" s="12"/>
      <c r="H38" s="11">
        <v>38.99</v>
      </c>
      <c r="I38" s="12">
        <v>31.04</v>
      </c>
      <c r="J38" s="12">
        <v>18.29</v>
      </c>
      <c r="K38" s="69">
        <v>8.25</v>
      </c>
      <c r="L38" s="12"/>
      <c r="M38" s="12"/>
      <c r="N38" s="12"/>
      <c r="O38" s="19"/>
      <c r="P38" s="12">
        <f t="shared" si="0"/>
        <v>7.9500000000000028</v>
      </c>
      <c r="Q38" s="12">
        <f t="shared" si="1"/>
        <v>12.75</v>
      </c>
      <c r="R38" s="38">
        <f>1.15*DetailsWTIDSeries!H38/100</f>
        <v>0.44838499999999998</v>
      </c>
      <c r="S38" s="116">
        <f>DetailsWTIDSeries!J38/100</f>
        <v>0.18289999999999998</v>
      </c>
      <c r="T38" s="116">
        <f>DetailsWTIDSeries!K38/100</f>
        <v>8.2500000000000004E-2</v>
      </c>
      <c r="U38" s="11"/>
      <c r="V38" s="12"/>
      <c r="W38" s="12"/>
      <c r="X38" s="12"/>
      <c r="Y38" s="12"/>
      <c r="Z38" s="12"/>
      <c r="AA38" s="25"/>
      <c r="AB38" s="25"/>
      <c r="AC38" s="25"/>
      <c r="AD38" s="25"/>
      <c r="AE38" s="25"/>
      <c r="AF38" s="25"/>
      <c r="AG38" s="26"/>
      <c r="AH38" s="25"/>
      <c r="AI38" s="25"/>
      <c r="AJ38" s="25"/>
      <c r="AK38" s="35"/>
      <c r="AL38" s="25"/>
      <c r="AM38" s="25"/>
      <c r="AN38" s="25"/>
      <c r="AO38" s="12"/>
      <c r="AP38" s="12"/>
      <c r="AQ38" s="12"/>
      <c r="AR38" s="13"/>
      <c r="AS38" s="12"/>
      <c r="AT38" s="12"/>
      <c r="AU38" s="17"/>
      <c r="AV38" s="18"/>
      <c r="AW38" s="18">
        <v>16.93</v>
      </c>
      <c r="AX38" s="67">
        <v>7.09</v>
      </c>
      <c r="AY38" s="34"/>
      <c r="AZ38" s="34"/>
      <c r="BA38" s="34"/>
      <c r="BB38" s="19"/>
      <c r="BC38" s="12"/>
      <c r="BD38" s="13"/>
      <c r="BE38" s="33"/>
      <c r="BF38" s="34"/>
      <c r="BG38" s="34"/>
      <c r="BH38" s="34"/>
      <c r="BI38" s="34"/>
      <c r="BJ38" s="34"/>
      <c r="BK38" s="34"/>
      <c r="BL38" s="64"/>
      <c r="BM38" s="12"/>
      <c r="BN38" s="13"/>
      <c r="BO38" s="17"/>
      <c r="BP38" s="18"/>
      <c r="BQ38" s="18"/>
      <c r="BR38" s="19"/>
      <c r="BS38" s="17"/>
      <c r="BT38" s="18"/>
      <c r="BU38" s="18"/>
      <c r="BV38" s="18"/>
      <c r="BW38" s="19"/>
      <c r="BX38" s="33"/>
      <c r="BY38" s="34"/>
      <c r="BZ38" s="34"/>
      <c r="CA38" s="34"/>
      <c r="CB38" s="34"/>
      <c r="CC38" s="34"/>
      <c r="CD38" s="34"/>
      <c r="CE38" s="34"/>
      <c r="CF38" s="34"/>
      <c r="CG38" s="34"/>
      <c r="CH38" s="34"/>
      <c r="CI38" s="34"/>
      <c r="CJ38" s="34"/>
      <c r="CK38" s="34"/>
      <c r="CL38" s="34"/>
      <c r="CM38" s="64"/>
      <c r="CN38" s="17"/>
      <c r="CO38" s="18"/>
      <c r="CP38" s="18"/>
      <c r="CQ38" s="18"/>
      <c r="CR38" s="18"/>
      <c r="CS38" s="18"/>
      <c r="CT38" s="18"/>
      <c r="CU38" s="19"/>
      <c r="CV38" s="17"/>
      <c r="CW38" s="18"/>
      <c r="CX38" s="18"/>
      <c r="CY38" s="19"/>
      <c r="CZ38" s="85"/>
      <c r="DA38" s="86"/>
      <c r="DB38" s="86"/>
      <c r="DC38" s="87"/>
      <c r="DD38" s="118"/>
      <c r="DE38" s="119"/>
      <c r="DF38" s="118"/>
      <c r="DG38" s="123"/>
      <c r="DH38" s="119"/>
      <c r="DK38" s="118"/>
      <c r="DL38" s="119"/>
      <c r="DO38" s="118"/>
      <c r="DP38" s="123"/>
      <c r="DQ38" s="123"/>
      <c r="DR38" s="123"/>
      <c r="DS38" s="123"/>
      <c r="DT38" s="119"/>
      <c r="DU38" s="118"/>
      <c r="DV38" s="119"/>
    </row>
    <row r="39" spans="1:126">
      <c r="A39" s="4">
        <v>1902</v>
      </c>
      <c r="B39" s="11"/>
      <c r="C39" s="12"/>
      <c r="D39" s="12"/>
      <c r="E39" s="13"/>
      <c r="F39" s="12"/>
      <c r="G39" s="12"/>
      <c r="H39" s="11">
        <v>38.590000000000003</v>
      </c>
      <c r="I39" s="12">
        <v>30.52</v>
      </c>
      <c r="J39" s="12">
        <v>17.78</v>
      </c>
      <c r="K39" s="69">
        <v>7.89</v>
      </c>
      <c r="L39" s="12"/>
      <c r="M39" s="12"/>
      <c r="N39" s="12"/>
      <c r="O39" s="19"/>
      <c r="P39" s="12">
        <f t="shared" si="0"/>
        <v>8.0700000000000038</v>
      </c>
      <c r="Q39" s="12">
        <f t="shared" si="1"/>
        <v>12.739999999999998</v>
      </c>
      <c r="R39" s="38">
        <f>1.15*DetailsWTIDSeries!H39/100</f>
        <v>0.44378500000000004</v>
      </c>
      <c r="S39" s="116">
        <f>DetailsWTIDSeries!J39/100</f>
        <v>0.17780000000000001</v>
      </c>
      <c r="T39" s="116">
        <f>DetailsWTIDSeries!K39/100</f>
        <v>7.8899999999999998E-2</v>
      </c>
      <c r="U39" s="11"/>
      <c r="V39" s="12"/>
      <c r="W39" s="12"/>
      <c r="X39" s="12"/>
      <c r="Y39" s="12"/>
      <c r="Z39" s="12"/>
      <c r="AA39" s="25"/>
      <c r="AB39" s="25"/>
      <c r="AC39" s="25"/>
      <c r="AD39" s="25"/>
      <c r="AE39" s="25"/>
      <c r="AF39" s="25"/>
      <c r="AG39" s="26"/>
      <c r="AH39" s="25"/>
      <c r="AI39" s="25"/>
      <c r="AJ39" s="25"/>
      <c r="AK39" s="35"/>
      <c r="AL39" s="25"/>
      <c r="AM39" s="25"/>
      <c r="AN39" s="25"/>
      <c r="AO39" s="12"/>
      <c r="AP39" s="12"/>
      <c r="AQ39" s="12"/>
      <c r="AR39" s="13"/>
      <c r="AS39" s="12"/>
      <c r="AT39" s="12"/>
      <c r="AU39" s="17"/>
      <c r="AV39" s="18"/>
      <c r="AW39" s="18">
        <v>17.989999999999998</v>
      </c>
      <c r="AX39" s="67">
        <v>7.55</v>
      </c>
      <c r="AY39" s="34"/>
      <c r="AZ39" s="34"/>
      <c r="BA39" s="34"/>
      <c r="BB39" s="19"/>
      <c r="BC39" s="12"/>
      <c r="BD39" s="13"/>
      <c r="BE39" s="33"/>
      <c r="BF39" s="34"/>
      <c r="BG39" s="34"/>
      <c r="BH39" s="34"/>
      <c r="BI39" s="34"/>
      <c r="BJ39" s="34"/>
      <c r="BK39" s="34"/>
      <c r="BL39" s="64"/>
      <c r="BM39" s="12"/>
      <c r="BN39" s="13"/>
      <c r="BO39" s="17"/>
      <c r="BP39" s="18"/>
      <c r="BQ39" s="18"/>
      <c r="BR39" s="19"/>
      <c r="BS39" s="17"/>
      <c r="BT39" s="18"/>
      <c r="BU39" s="18"/>
      <c r="BV39" s="18"/>
      <c r="BW39" s="19"/>
      <c r="BX39" s="33"/>
      <c r="BY39" s="34"/>
      <c r="BZ39" s="34"/>
      <c r="CA39" s="34"/>
      <c r="CB39" s="34"/>
      <c r="CC39" s="34"/>
      <c r="CD39" s="34"/>
      <c r="CE39" s="34"/>
      <c r="CF39" s="34"/>
      <c r="CG39" s="34"/>
      <c r="CH39" s="34"/>
      <c r="CI39" s="34"/>
      <c r="CJ39" s="34"/>
      <c r="CK39" s="34"/>
      <c r="CL39" s="34"/>
      <c r="CM39" s="64"/>
      <c r="CN39" s="17"/>
      <c r="CO39" s="18"/>
      <c r="CP39" s="18"/>
      <c r="CQ39" s="18"/>
      <c r="CR39" s="18"/>
      <c r="CS39" s="18"/>
      <c r="CT39" s="18"/>
      <c r="CU39" s="19"/>
      <c r="CV39" s="17"/>
      <c r="CW39" s="18"/>
      <c r="CX39" s="18"/>
      <c r="CY39" s="19"/>
      <c r="CZ39" s="85"/>
      <c r="DA39" s="86"/>
      <c r="DB39" s="86"/>
      <c r="DC39" s="87"/>
      <c r="DD39" s="118"/>
      <c r="DE39" s="119"/>
      <c r="DF39" s="118"/>
      <c r="DG39" s="123"/>
      <c r="DH39" s="119"/>
      <c r="DK39" s="118"/>
      <c r="DL39" s="119"/>
      <c r="DO39" s="118"/>
      <c r="DP39" s="123"/>
      <c r="DQ39" s="123"/>
      <c r="DR39" s="123"/>
      <c r="DS39" s="123"/>
      <c r="DT39" s="119"/>
      <c r="DU39" s="118"/>
      <c r="DV39" s="119"/>
    </row>
    <row r="40" spans="1:126">
      <c r="A40" s="4">
        <v>1903</v>
      </c>
      <c r="B40" s="11"/>
      <c r="C40" s="12"/>
      <c r="D40" s="12"/>
      <c r="E40" s="13"/>
      <c r="F40" s="12"/>
      <c r="G40" s="12"/>
      <c r="H40" s="11">
        <v>38.520000000000003</v>
      </c>
      <c r="I40" s="12">
        <v>30.42</v>
      </c>
      <c r="J40" s="12">
        <v>17.63</v>
      </c>
      <c r="K40" s="69">
        <v>7.77</v>
      </c>
      <c r="L40" s="12"/>
      <c r="M40" s="12"/>
      <c r="N40" s="12"/>
      <c r="O40" s="19"/>
      <c r="P40" s="12">
        <f t="shared" si="0"/>
        <v>8.1000000000000014</v>
      </c>
      <c r="Q40" s="12">
        <f t="shared" si="1"/>
        <v>12.790000000000003</v>
      </c>
      <c r="R40" s="38">
        <f>1.15*DetailsWTIDSeries!H40/100</f>
        <v>0.44298000000000004</v>
      </c>
      <c r="S40" s="116">
        <f>DetailsWTIDSeries!J40/100</f>
        <v>0.17629999999999998</v>
      </c>
      <c r="T40" s="116">
        <f>DetailsWTIDSeries!K40/100</f>
        <v>7.7699999999999991E-2</v>
      </c>
      <c r="U40" s="11"/>
      <c r="V40" s="12"/>
      <c r="W40" s="12"/>
      <c r="X40" s="12"/>
      <c r="Y40" s="12"/>
      <c r="Z40" s="12"/>
      <c r="AA40" s="25"/>
      <c r="AB40" s="25"/>
      <c r="AC40" s="25"/>
      <c r="AD40" s="25"/>
      <c r="AE40" s="25"/>
      <c r="AF40" s="25"/>
      <c r="AG40" s="26"/>
      <c r="AH40" s="25"/>
      <c r="AI40" s="25"/>
      <c r="AJ40" s="25"/>
      <c r="AK40" s="35"/>
      <c r="AL40" s="25"/>
      <c r="AM40" s="25"/>
      <c r="AN40" s="25"/>
      <c r="AO40" s="12"/>
      <c r="AP40" s="12"/>
      <c r="AQ40" s="12"/>
      <c r="AR40" s="13"/>
      <c r="AS40" s="12"/>
      <c r="AT40" s="12"/>
      <c r="AU40" s="17"/>
      <c r="AV40" s="18"/>
      <c r="AW40" s="18">
        <v>17.55</v>
      </c>
      <c r="AX40" s="67">
        <v>7.43</v>
      </c>
      <c r="AY40" s="34"/>
      <c r="AZ40" s="34"/>
      <c r="BA40" s="34"/>
      <c r="BB40" s="19"/>
      <c r="BC40" s="12"/>
      <c r="BD40" s="13"/>
      <c r="BE40" s="33">
        <v>46.79</v>
      </c>
      <c r="BF40" s="34">
        <v>35.33</v>
      </c>
      <c r="BG40" s="34">
        <v>26.99</v>
      </c>
      <c r="BH40" s="34">
        <v>8.66</v>
      </c>
      <c r="BI40" s="34">
        <v>46.76</v>
      </c>
      <c r="BJ40" s="34">
        <v>35.32</v>
      </c>
      <c r="BK40" s="34">
        <v>27.01</v>
      </c>
      <c r="BL40" s="64">
        <v>8.7100000000000009</v>
      </c>
      <c r="BM40" s="12">
        <f>BE40-BF40</f>
        <v>11.46</v>
      </c>
      <c r="BN40" s="13">
        <f>BF40-BG40</f>
        <v>8.34</v>
      </c>
      <c r="BO40" s="17"/>
      <c r="BP40" s="18"/>
      <c r="BQ40" s="18"/>
      <c r="BR40" s="19"/>
      <c r="BS40" s="17"/>
      <c r="BT40" s="18"/>
      <c r="BU40" s="18"/>
      <c r="BV40" s="18"/>
      <c r="BW40" s="19"/>
      <c r="BX40" s="33"/>
      <c r="BY40" s="34"/>
      <c r="BZ40" s="34"/>
      <c r="CA40" s="34"/>
      <c r="CB40" s="34"/>
      <c r="CC40" s="34"/>
      <c r="CD40" s="34"/>
      <c r="CE40" s="34"/>
      <c r="CF40" s="34"/>
      <c r="CG40" s="34"/>
      <c r="CH40" s="34"/>
      <c r="CI40" s="34"/>
      <c r="CJ40" s="34"/>
      <c r="CK40" s="34"/>
      <c r="CL40" s="34"/>
      <c r="CM40" s="64"/>
      <c r="CN40" s="17">
        <v>41.88</v>
      </c>
      <c r="CO40" s="18"/>
      <c r="CP40" s="18">
        <v>31.31</v>
      </c>
      <c r="CQ40" s="18"/>
      <c r="CR40" s="18">
        <v>16.21</v>
      </c>
      <c r="CS40" s="18"/>
      <c r="CT40" s="18">
        <v>6.13</v>
      </c>
      <c r="CU40" s="19"/>
      <c r="CV40" s="17"/>
      <c r="CW40" s="18"/>
      <c r="CX40" s="18"/>
      <c r="CY40" s="19"/>
      <c r="CZ40" s="85"/>
      <c r="DA40" s="86"/>
      <c r="DB40" s="86"/>
      <c r="DC40" s="87"/>
      <c r="DD40" s="118"/>
      <c r="DE40" s="119"/>
      <c r="DF40" s="118"/>
      <c r="DG40" s="123"/>
      <c r="DH40" s="119"/>
      <c r="DK40" s="118"/>
      <c r="DL40" s="119"/>
      <c r="DO40" s="118"/>
      <c r="DP40" s="123"/>
      <c r="DQ40" s="123"/>
      <c r="DR40" s="123"/>
      <c r="DS40" s="123"/>
      <c r="DT40" s="119"/>
      <c r="DU40" s="118"/>
      <c r="DV40" s="119"/>
    </row>
    <row r="41" spans="1:126">
      <c r="A41" s="4">
        <v>1904</v>
      </c>
      <c r="B41" s="11"/>
      <c r="C41" s="12"/>
      <c r="D41" s="12"/>
      <c r="E41" s="13"/>
      <c r="F41" s="12"/>
      <c r="G41" s="12"/>
      <c r="H41" s="11">
        <v>38.6</v>
      </c>
      <c r="I41" s="12">
        <v>30.55</v>
      </c>
      <c r="J41" s="12">
        <v>17.809999999999999</v>
      </c>
      <c r="K41" s="69">
        <v>7.86</v>
      </c>
      <c r="L41" s="12"/>
      <c r="M41" s="12"/>
      <c r="N41" s="12"/>
      <c r="O41" s="19"/>
      <c r="P41" s="12">
        <f t="shared" si="0"/>
        <v>8.0500000000000007</v>
      </c>
      <c r="Q41" s="12">
        <f t="shared" si="1"/>
        <v>12.740000000000002</v>
      </c>
      <c r="R41" s="38">
        <f>1.15*DetailsWTIDSeries!H41/100</f>
        <v>0.44390000000000002</v>
      </c>
      <c r="S41" s="116">
        <f>DetailsWTIDSeries!J41/100</f>
        <v>0.17809999999999998</v>
      </c>
      <c r="T41" s="116">
        <f>DetailsWTIDSeries!K41/100</f>
        <v>7.8600000000000003E-2</v>
      </c>
      <c r="U41" s="11"/>
      <c r="V41" s="12"/>
      <c r="W41" s="12"/>
      <c r="X41" s="12"/>
      <c r="Y41" s="12"/>
      <c r="Z41" s="12"/>
      <c r="AA41" s="25"/>
      <c r="AB41" s="25"/>
      <c r="AC41" s="25"/>
      <c r="AD41" s="25"/>
      <c r="AE41" s="25"/>
      <c r="AF41" s="25"/>
      <c r="AG41" s="26"/>
      <c r="AH41" s="25"/>
      <c r="AI41" s="25"/>
      <c r="AJ41" s="25"/>
      <c r="AK41" s="35"/>
      <c r="AL41" s="25"/>
      <c r="AM41" s="25"/>
      <c r="AN41" s="25"/>
      <c r="AO41" s="12"/>
      <c r="AP41" s="12"/>
      <c r="AQ41" s="12"/>
      <c r="AR41" s="13"/>
      <c r="AS41" s="12"/>
      <c r="AT41" s="12"/>
      <c r="AU41" s="17"/>
      <c r="AV41" s="18"/>
      <c r="AW41" s="18">
        <v>16.579999999999998</v>
      </c>
      <c r="AX41" s="67">
        <v>7.21</v>
      </c>
      <c r="AY41" s="34"/>
      <c r="AZ41" s="34"/>
      <c r="BA41" s="34"/>
      <c r="BB41" s="19"/>
      <c r="BC41" s="12"/>
      <c r="BD41" s="13"/>
      <c r="BE41" s="33"/>
      <c r="BF41" s="34"/>
      <c r="BG41" s="34"/>
      <c r="BH41" s="34"/>
      <c r="BI41" s="34"/>
      <c r="BJ41" s="34"/>
      <c r="BK41" s="34"/>
      <c r="BL41" s="64"/>
      <c r="BM41" s="12"/>
      <c r="BN41" s="13"/>
      <c r="BO41" s="17"/>
      <c r="BP41" s="18"/>
      <c r="BQ41" s="18"/>
      <c r="BR41" s="19"/>
      <c r="BS41" s="17"/>
      <c r="BT41" s="18"/>
      <c r="BU41" s="18"/>
      <c r="BV41" s="18"/>
      <c r="BW41" s="19"/>
      <c r="BX41" s="33"/>
      <c r="BY41" s="34"/>
      <c r="BZ41" s="34"/>
      <c r="CA41" s="34"/>
      <c r="CB41" s="34"/>
      <c r="CC41" s="34"/>
      <c r="CD41" s="34"/>
      <c r="CE41" s="34"/>
      <c r="CF41" s="34"/>
      <c r="CG41" s="34"/>
      <c r="CH41" s="34"/>
      <c r="CI41" s="34"/>
      <c r="CJ41" s="34"/>
      <c r="CK41" s="34"/>
      <c r="CL41" s="34"/>
      <c r="CM41" s="64"/>
      <c r="CN41" s="17"/>
      <c r="CO41" s="18"/>
      <c r="CP41" s="18"/>
      <c r="CQ41" s="18"/>
      <c r="CR41" s="18"/>
      <c r="CS41" s="18"/>
      <c r="CT41" s="18"/>
      <c r="CU41" s="19"/>
      <c r="CV41" s="17"/>
      <c r="CW41" s="18"/>
      <c r="CX41" s="18"/>
      <c r="CY41" s="19"/>
      <c r="CZ41" s="85"/>
      <c r="DA41" s="86"/>
      <c r="DB41" s="86"/>
      <c r="DC41" s="87"/>
      <c r="DD41" s="118"/>
      <c r="DE41" s="119"/>
      <c r="DF41" s="118"/>
      <c r="DG41" s="123"/>
      <c r="DH41" s="119"/>
      <c r="DK41" s="118"/>
      <c r="DL41" s="119"/>
      <c r="DO41" s="118"/>
      <c r="DP41" s="123"/>
      <c r="DQ41" s="123"/>
      <c r="DR41" s="123"/>
      <c r="DS41" s="123"/>
      <c r="DT41" s="119"/>
      <c r="DU41" s="118"/>
      <c r="DV41" s="119"/>
    </row>
    <row r="42" spans="1:126">
      <c r="A42" s="4">
        <v>1905</v>
      </c>
      <c r="B42" s="11">
        <v>46.5</v>
      </c>
      <c r="C42" s="12">
        <v>34</v>
      </c>
      <c r="D42" s="12">
        <v>20.5</v>
      </c>
      <c r="E42" s="19">
        <v>9.5</v>
      </c>
      <c r="F42" s="12">
        <f>B42-C42</f>
        <v>12.5</v>
      </c>
      <c r="G42" s="12">
        <f>C42-D42</f>
        <v>13.5</v>
      </c>
      <c r="H42" s="11">
        <v>38.909999999999997</v>
      </c>
      <c r="I42" s="12">
        <v>30.95</v>
      </c>
      <c r="J42" s="12">
        <v>18.22</v>
      </c>
      <c r="K42" s="69">
        <v>8.15</v>
      </c>
      <c r="L42" s="12"/>
      <c r="M42" s="12"/>
      <c r="N42" s="12"/>
      <c r="O42" s="19"/>
      <c r="P42" s="12">
        <f t="shared" si="0"/>
        <v>7.9599999999999973</v>
      </c>
      <c r="Q42" s="12">
        <f t="shared" si="1"/>
        <v>12.73</v>
      </c>
      <c r="R42" s="38">
        <f>1.15*DetailsWTIDSeries!H42/100</f>
        <v>0.44746499999999989</v>
      </c>
      <c r="S42" s="116">
        <f>DetailsWTIDSeries!J42/100</f>
        <v>0.1822</v>
      </c>
      <c r="T42" s="116">
        <f>DetailsWTIDSeries!K42/100</f>
        <v>8.1500000000000003E-2</v>
      </c>
      <c r="U42" s="11"/>
      <c r="V42" s="12"/>
      <c r="W42" s="12"/>
      <c r="X42" s="12"/>
      <c r="Y42" s="12"/>
      <c r="Z42" s="12"/>
      <c r="AA42" s="25"/>
      <c r="AB42" s="25"/>
      <c r="AC42" s="25"/>
      <c r="AD42" s="25"/>
      <c r="AE42" s="25"/>
      <c r="AF42" s="25"/>
      <c r="AG42" s="26"/>
      <c r="AH42" s="25"/>
      <c r="AI42" s="25"/>
      <c r="AJ42" s="25"/>
      <c r="AK42" s="35"/>
      <c r="AL42" s="25"/>
      <c r="AM42" s="25"/>
      <c r="AN42" s="25"/>
      <c r="AO42" s="12"/>
      <c r="AP42" s="12"/>
      <c r="AQ42" s="12"/>
      <c r="AR42" s="13"/>
      <c r="AS42" s="12"/>
      <c r="AT42" s="12"/>
      <c r="AU42" s="17"/>
      <c r="AV42" s="18"/>
      <c r="AW42" s="18">
        <v>18.07</v>
      </c>
      <c r="AX42" s="67">
        <v>7.82</v>
      </c>
      <c r="AY42" s="34"/>
      <c r="AZ42" s="34"/>
      <c r="BA42" s="34"/>
      <c r="BB42" s="19"/>
      <c r="BC42" s="12"/>
      <c r="BD42" s="13"/>
      <c r="BE42" s="33"/>
      <c r="BF42" s="34"/>
      <c r="BG42" s="34"/>
      <c r="BH42" s="34"/>
      <c r="BI42" s="34"/>
      <c r="BJ42" s="34"/>
      <c r="BK42" s="34"/>
      <c r="BL42" s="64"/>
      <c r="BM42" s="12"/>
      <c r="BN42" s="13"/>
      <c r="BO42" s="17"/>
      <c r="BP42" s="18"/>
      <c r="BQ42" s="18"/>
      <c r="BR42" s="19"/>
      <c r="BS42" s="17"/>
      <c r="BT42" s="18"/>
      <c r="BU42" s="18"/>
      <c r="BV42" s="18"/>
      <c r="BW42" s="19"/>
      <c r="BX42" s="33"/>
      <c r="BY42" s="34"/>
      <c r="BZ42" s="34"/>
      <c r="CA42" s="34"/>
      <c r="CB42" s="34"/>
      <c r="CC42" s="34"/>
      <c r="CD42" s="34"/>
      <c r="CE42" s="34"/>
      <c r="CF42" s="34"/>
      <c r="CG42" s="34"/>
      <c r="CH42" s="34"/>
      <c r="CI42" s="34"/>
      <c r="CJ42" s="34"/>
      <c r="CK42" s="34"/>
      <c r="CL42" s="34"/>
      <c r="CM42" s="64"/>
      <c r="CN42" s="17"/>
      <c r="CO42" s="18"/>
      <c r="CP42" s="18"/>
      <c r="CQ42" s="18"/>
      <c r="CR42" s="18"/>
      <c r="CS42" s="18"/>
      <c r="CT42" s="18"/>
      <c r="CU42" s="19"/>
      <c r="CV42" s="17"/>
      <c r="CW42" s="18"/>
      <c r="CX42" s="18"/>
      <c r="CY42" s="19"/>
      <c r="CZ42" s="85"/>
      <c r="DA42" s="86"/>
      <c r="DB42" s="86"/>
      <c r="DC42" s="87"/>
      <c r="DD42" s="118"/>
      <c r="DE42" s="119"/>
      <c r="DF42" s="118"/>
      <c r="DG42" s="123"/>
      <c r="DH42" s="119"/>
      <c r="DK42" s="118"/>
      <c r="DL42" s="119"/>
      <c r="DO42" s="118"/>
      <c r="DP42" s="123"/>
      <c r="DQ42" s="123"/>
      <c r="DR42" s="123"/>
      <c r="DS42" s="123"/>
      <c r="DT42" s="119"/>
      <c r="DU42" s="118"/>
      <c r="DV42" s="119"/>
    </row>
    <row r="43" spans="1:126">
      <c r="A43" s="4">
        <v>1906</v>
      </c>
      <c r="B43" s="11"/>
      <c r="C43" s="12"/>
      <c r="D43" s="12"/>
      <c r="E43" s="19"/>
      <c r="F43" s="12"/>
      <c r="G43" s="12"/>
      <c r="H43" s="11">
        <v>38.200000000000003</v>
      </c>
      <c r="I43" s="12">
        <v>30.49</v>
      </c>
      <c r="J43" s="12">
        <v>18.14</v>
      </c>
      <c r="K43" s="69">
        <v>8.24</v>
      </c>
      <c r="L43" s="12"/>
      <c r="M43" s="12"/>
      <c r="N43" s="12"/>
      <c r="O43" s="19"/>
      <c r="P43" s="12">
        <f t="shared" si="0"/>
        <v>7.7100000000000044</v>
      </c>
      <c r="Q43" s="12">
        <f t="shared" si="1"/>
        <v>12.349999999999998</v>
      </c>
      <c r="R43" s="38">
        <f>1.15*DetailsWTIDSeries!H43/100</f>
        <v>0.43930000000000002</v>
      </c>
      <c r="S43" s="116">
        <f>DetailsWTIDSeries!J43/100</f>
        <v>0.18140000000000001</v>
      </c>
      <c r="T43" s="116">
        <f>DetailsWTIDSeries!K43/100</f>
        <v>8.2400000000000001E-2</v>
      </c>
      <c r="U43" s="11"/>
      <c r="V43" s="12"/>
      <c r="W43" s="12"/>
      <c r="X43" s="12"/>
      <c r="Y43" s="12"/>
      <c r="Z43" s="12"/>
      <c r="AA43" s="25"/>
      <c r="AB43" s="25"/>
      <c r="AC43" s="25"/>
      <c r="AD43" s="25"/>
      <c r="AE43" s="25"/>
      <c r="AF43" s="25"/>
      <c r="AG43" s="26"/>
      <c r="AH43" s="25"/>
      <c r="AI43" s="25"/>
      <c r="AJ43" s="25"/>
      <c r="AK43" s="35"/>
      <c r="AL43" s="25"/>
      <c r="AM43" s="25"/>
      <c r="AN43" s="25"/>
      <c r="AO43" s="12"/>
      <c r="AP43" s="12"/>
      <c r="AQ43" s="12"/>
      <c r="AR43" s="13"/>
      <c r="AS43" s="12"/>
      <c r="AT43" s="12"/>
      <c r="AU43" s="17"/>
      <c r="AV43" s="18"/>
      <c r="AW43" s="18">
        <v>18.12</v>
      </c>
      <c r="AX43" s="67">
        <v>7.64</v>
      </c>
      <c r="AY43" s="34"/>
      <c r="AZ43" s="34"/>
      <c r="BA43" s="34"/>
      <c r="BB43" s="19"/>
      <c r="BC43" s="12"/>
      <c r="BD43" s="13"/>
      <c r="BE43" s="33"/>
      <c r="BF43" s="34"/>
      <c r="BG43" s="34"/>
      <c r="BH43" s="34"/>
      <c r="BI43" s="34"/>
      <c r="BJ43" s="34"/>
      <c r="BK43" s="34"/>
      <c r="BL43" s="64"/>
      <c r="BM43" s="12"/>
      <c r="BN43" s="13"/>
      <c r="BO43" s="17"/>
      <c r="BP43" s="18"/>
      <c r="BQ43" s="18"/>
      <c r="BR43" s="19"/>
      <c r="BS43" s="17"/>
      <c r="BT43" s="18"/>
      <c r="BU43" s="18"/>
      <c r="BV43" s="18"/>
      <c r="BW43" s="19"/>
      <c r="BX43" s="33"/>
      <c r="BY43" s="34"/>
      <c r="BZ43" s="34"/>
      <c r="CA43" s="34"/>
      <c r="CB43" s="34"/>
      <c r="CC43" s="34"/>
      <c r="CD43" s="34"/>
      <c r="CE43" s="34"/>
      <c r="CF43" s="34"/>
      <c r="CG43" s="34"/>
      <c r="CH43" s="34"/>
      <c r="CI43" s="34"/>
      <c r="CJ43" s="34"/>
      <c r="CK43" s="34"/>
      <c r="CL43" s="34"/>
      <c r="CM43" s="64"/>
      <c r="CN43" s="17"/>
      <c r="CO43" s="18"/>
      <c r="CP43" s="18"/>
      <c r="CQ43" s="18"/>
      <c r="CR43" s="18"/>
      <c r="CS43" s="18"/>
      <c r="CT43" s="18"/>
      <c r="CU43" s="19"/>
      <c r="CV43" s="17"/>
      <c r="CW43" s="18"/>
      <c r="CX43" s="18"/>
      <c r="CY43" s="19"/>
      <c r="CZ43" s="85"/>
      <c r="DA43" s="86"/>
      <c r="DB43" s="86"/>
      <c r="DC43" s="87"/>
      <c r="DD43" s="118"/>
      <c r="DE43" s="119"/>
      <c r="DF43" s="118"/>
      <c r="DG43" s="123"/>
      <c r="DH43" s="119"/>
      <c r="DK43" s="118"/>
      <c r="DL43" s="119"/>
      <c r="DO43" s="118"/>
      <c r="DP43" s="123"/>
      <c r="DQ43" s="123"/>
      <c r="DR43" s="123"/>
      <c r="DS43" s="123"/>
      <c r="DT43" s="119"/>
      <c r="DU43" s="118"/>
      <c r="DV43" s="119"/>
    </row>
    <row r="44" spans="1:126">
      <c r="A44" s="4">
        <v>1907</v>
      </c>
      <c r="B44" s="11"/>
      <c r="C44" s="12"/>
      <c r="D44" s="12"/>
      <c r="E44" s="19"/>
      <c r="F44" s="12"/>
      <c r="G44" s="12"/>
      <c r="H44" s="11">
        <v>37.78</v>
      </c>
      <c r="I44" s="12">
        <v>30.14</v>
      </c>
      <c r="J44" s="12">
        <v>17.96</v>
      </c>
      <c r="K44" s="69">
        <v>8.19</v>
      </c>
      <c r="L44" s="12"/>
      <c r="M44" s="12"/>
      <c r="N44" s="12"/>
      <c r="O44" s="19"/>
      <c r="P44" s="12">
        <f t="shared" si="0"/>
        <v>7.6400000000000006</v>
      </c>
      <c r="Q44" s="12">
        <f t="shared" si="1"/>
        <v>12.18</v>
      </c>
      <c r="R44" s="38">
        <f>1.15*DetailsWTIDSeries!H44/100</f>
        <v>0.43446999999999997</v>
      </c>
      <c r="S44" s="116">
        <f>DetailsWTIDSeries!J44/100</f>
        <v>0.17960000000000001</v>
      </c>
      <c r="T44" s="116">
        <f>DetailsWTIDSeries!K44/100</f>
        <v>8.1900000000000001E-2</v>
      </c>
      <c r="U44" s="11"/>
      <c r="V44" s="12"/>
      <c r="W44" s="12"/>
      <c r="X44" s="12"/>
      <c r="Y44" s="12"/>
      <c r="Z44" s="12"/>
      <c r="AA44" s="25"/>
      <c r="AB44" s="25"/>
      <c r="AC44" s="25"/>
      <c r="AD44" s="25"/>
      <c r="AE44" s="25"/>
      <c r="AF44" s="25"/>
      <c r="AG44" s="26"/>
      <c r="AH44" s="25"/>
      <c r="AI44" s="25"/>
      <c r="AJ44" s="25"/>
      <c r="AK44" s="35"/>
      <c r="AL44" s="25"/>
      <c r="AM44" s="25"/>
      <c r="AN44" s="25"/>
      <c r="AO44" s="12"/>
      <c r="AP44" s="12"/>
      <c r="AQ44" s="12"/>
      <c r="AR44" s="13"/>
      <c r="AS44" s="12"/>
      <c r="AT44" s="12"/>
      <c r="AU44" s="17"/>
      <c r="AV44" s="18">
        <v>32.25</v>
      </c>
      <c r="AW44" s="18">
        <v>18.260000000000002</v>
      </c>
      <c r="AX44" s="67">
        <v>7.58</v>
      </c>
      <c r="AY44" s="34"/>
      <c r="AZ44" s="34"/>
      <c r="BA44" s="34"/>
      <c r="BB44" s="19"/>
      <c r="BC44" s="12"/>
      <c r="BD44" s="13"/>
      <c r="BE44" s="33">
        <v>45.42</v>
      </c>
      <c r="BF44" s="34">
        <v>36.33</v>
      </c>
      <c r="BG44" s="34">
        <v>21.46</v>
      </c>
      <c r="BH44" s="34">
        <v>8.7200000000000006</v>
      </c>
      <c r="BI44" s="34">
        <v>45.4</v>
      </c>
      <c r="BJ44" s="34">
        <v>36.32</v>
      </c>
      <c r="BK44" s="34">
        <v>21.48</v>
      </c>
      <c r="BL44" s="64">
        <v>8.77</v>
      </c>
      <c r="BM44" s="12">
        <f>BE44-BF44</f>
        <v>9.0900000000000034</v>
      </c>
      <c r="BN44" s="13">
        <f>BF44-BG44</f>
        <v>14.869999999999997</v>
      </c>
      <c r="BO44" s="17"/>
      <c r="BP44" s="18"/>
      <c r="BQ44" s="18"/>
      <c r="BR44" s="19"/>
      <c r="BS44" s="17"/>
      <c r="BT44" s="18"/>
      <c r="BU44" s="18"/>
      <c r="BV44" s="18"/>
      <c r="BW44" s="19"/>
      <c r="BX44" s="33"/>
      <c r="BY44" s="34"/>
      <c r="BZ44" s="34"/>
      <c r="CA44" s="34"/>
      <c r="CB44" s="34"/>
      <c r="CC44" s="34"/>
      <c r="CD44" s="34"/>
      <c r="CE44" s="34"/>
      <c r="CF44" s="34"/>
      <c r="CG44" s="34"/>
      <c r="CH44" s="34"/>
      <c r="CI44" s="34"/>
      <c r="CJ44" s="34"/>
      <c r="CK44" s="34"/>
      <c r="CL44" s="34"/>
      <c r="CM44" s="64"/>
      <c r="CN44" s="17"/>
      <c r="CO44" s="18"/>
      <c r="CP44" s="18"/>
      <c r="CQ44" s="18"/>
      <c r="CR44" s="18"/>
      <c r="CS44" s="18"/>
      <c r="CT44" s="18"/>
      <c r="CU44" s="19"/>
      <c r="CV44" s="17"/>
      <c r="CW44" s="18"/>
      <c r="CX44" s="18"/>
      <c r="CY44" s="19"/>
      <c r="CZ44" s="85"/>
      <c r="DA44" s="86"/>
      <c r="DB44" s="86"/>
      <c r="DC44" s="87"/>
      <c r="DD44" s="118"/>
      <c r="DE44" s="119"/>
      <c r="DF44" s="118"/>
      <c r="DG44" s="123"/>
      <c r="DH44" s="119"/>
      <c r="DK44" s="118"/>
      <c r="DL44" s="119"/>
      <c r="DO44" s="118"/>
      <c r="DP44" s="123"/>
      <c r="DQ44" s="123"/>
      <c r="DR44" s="123"/>
      <c r="DS44" s="123"/>
      <c r="DT44" s="119"/>
      <c r="DU44" s="118"/>
      <c r="DV44" s="119"/>
    </row>
    <row r="45" spans="1:126">
      <c r="A45" s="4">
        <v>1908</v>
      </c>
      <c r="B45" s="11"/>
      <c r="C45" s="12"/>
      <c r="D45" s="12"/>
      <c r="E45" s="19"/>
      <c r="F45" s="12"/>
      <c r="G45" s="12"/>
      <c r="H45" s="11">
        <v>37.26</v>
      </c>
      <c r="I45" s="12">
        <v>29.55</v>
      </c>
      <c r="J45" s="12">
        <v>17.36</v>
      </c>
      <c r="K45" s="69">
        <v>7.9</v>
      </c>
      <c r="L45" s="12"/>
      <c r="M45" s="12"/>
      <c r="N45" s="12"/>
      <c r="O45" s="19"/>
      <c r="P45" s="12">
        <f t="shared" si="0"/>
        <v>7.7099999999999973</v>
      </c>
      <c r="Q45" s="12">
        <f t="shared" si="1"/>
        <v>12.190000000000001</v>
      </c>
      <c r="R45" s="38">
        <f>1.15*DetailsWTIDSeries!H45/100</f>
        <v>0.42848999999999998</v>
      </c>
      <c r="S45" s="116">
        <f>DetailsWTIDSeries!J45/100</f>
        <v>0.1736</v>
      </c>
      <c r="T45" s="116">
        <f>DetailsWTIDSeries!K45/100</f>
        <v>7.9000000000000001E-2</v>
      </c>
      <c r="U45" s="11"/>
      <c r="V45" s="12"/>
      <c r="W45" s="12"/>
      <c r="X45" s="12"/>
      <c r="Y45" s="12"/>
      <c r="Z45" s="12"/>
      <c r="AA45" s="25"/>
      <c r="AB45" s="25"/>
      <c r="AC45" s="25"/>
      <c r="AD45" s="25"/>
      <c r="AE45" s="25">
        <v>8.2200000000000006</v>
      </c>
      <c r="AF45" s="25"/>
      <c r="AG45" s="26">
        <v>4.04</v>
      </c>
      <c r="AH45" s="7">
        <f>DetailsWTIDSeries!AE45*(DetailsWTIDSeries!U$55/DetailsWTIDSeries!AE$55)/100</f>
        <v>0.4625936170212766</v>
      </c>
      <c r="AI45" s="115">
        <f>AI$50+(AE45-AE$50)/100</f>
        <v>0.21748033472803346</v>
      </c>
      <c r="AJ45" s="115">
        <f>AJ$50+(AE45-AE$50)/100</f>
        <v>0.10930000000000001</v>
      </c>
      <c r="AK45" s="35"/>
      <c r="AL45" s="25"/>
      <c r="AM45" s="25"/>
      <c r="AN45" s="25"/>
      <c r="AO45" s="12"/>
      <c r="AP45" s="12"/>
      <c r="AQ45" s="12"/>
      <c r="AR45" s="13"/>
      <c r="AS45" s="12"/>
      <c r="AT45" s="12"/>
      <c r="AU45" s="17"/>
      <c r="AV45" s="18">
        <v>33.82</v>
      </c>
      <c r="AW45" s="18">
        <v>18.93</v>
      </c>
      <c r="AX45" s="67">
        <v>7.74</v>
      </c>
      <c r="AY45" s="34"/>
      <c r="AZ45" s="34"/>
      <c r="BA45" s="34"/>
      <c r="BB45" s="19"/>
      <c r="BC45" s="12"/>
      <c r="BD45" s="13"/>
      <c r="BE45" s="33"/>
      <c r="BF45" s="34"/>
      <c r="BG45" s="34"/>
      <c r="BH45" s="34"/>
      <c r="BI45" s="34"/>
      <c r="BJ45" s="34"/>
      <c r="BK45" s="34"/>
      <c r="BL45" s="64"/>
      <c r="BM45" s="12"/>
      <c r="BN45" s="13"/>
      <c r="BO45" s="17"/>
      <c r="BP45" s="18"/>
      <c r="BQ45" s="18"/>
      <c r="BR45" s="19"/>
      <c r="BS45" s="17"/>
      <c r="BT45" s="18"/>
      <c r="BU45" s="18"/>
      <c r="BV45" s="18"/>
      <c r="BW45" s="19"/>
      <c r="BX45" s="33"/>
      <c r="BY45" s="34"/>
      <c r="BZ45" s="34"/>
      <c r="CA45" s="34"/>
      <c r="CB45" s="34"/>
      <c r="CC45" s="34"/>
      <c r="CD45" s="34"/>
      <c r="CE45" s="34"/>
      <c r="CF45" s="34"/>
      <c r="CG45" s="34"/>
      <c r="CH45" s="34"/>
      <c r="CI45" s="34"/>
      <c r="CJ45" s="34"/>
      <c r="CK45" s="34"/>
      <c r="CL45" s="34"/>
      <c r="CM45" s="64"/>
      <c r="CN45" s="17">
        <v>42.44</v>
      </c>
      <c r="CO45" s="18"/>
      <c r="CP45" s="18">
        <v>31.67</v>
      </c>
      <c r="CQ45" s="18"/>
      <c r="CR45" s="18">
        <v>16.45</v>
      </c>
      <c r="CS45" s="18"/>
      <c r="CT45" s="18">
        <v>6.26</v>
      </c>
      <c r="CU45" s="19"/>
      <c r="CV45" s="17"/>
      <c r="CW45" s="18"/>
      <c r="CX45" s="18"/>
      <c r="CY45" s="19"/>
      <c r="CZ45" s="85"/>
      <c r="DA45" s="86"/>
      <c r="DB45" s="86"/>
      <c r="DC45" s="87"/>
      <c r="DD45" s="118"/>
      <c r="DE45" s="119"/>
      <c r="DF45" s="118"/>
      <c r="DG45" s="123"/>
      <c r="DH45" s="119"/>
      <c r="DK45" s="118"/>
      <c r="DL45" s="119"/>
      <c r="DO45" s="118"/>
      <c r="DP45" s="123"/>
      <c r="DQ45" s="123"/>
      <c r="DR45" s="123"/>
      <c r="DS45" s="123"/>
      <c r="DT45" s="119"/>
      <c r="DU45" s="118"/>
      <c r="DV45" s="119"/>
    </row>
    <row r="46" spans="1:126">
      <c r="A46" s="4">
        <v>1909</v>
      </c>
      <c r="B46" s="11"/>
      <c r="C46" s="12"/>
      <c r="D46" s="12"/>
      <c r="E46" s="19"/>
      <c r="F46" s="12"/>
      <c r="G46" s="12"/>
      <c r="H46" s="11">
        <v>37.840000000000003</v>
      </c>
      <c r="I46" s="12">
        <v>29.69</v>
      </c>
      <c r="J46" s="12">
        <v>17.149999999999999</v>
      </c>
      <c r="K46" s="69">
        <v>7.75</v>
      </c>
      <c r="L46" s="12"/>
      <c r="M46" s="12"/>
      <c r="N46" s="12"/>
      <c r="O46" s="19"/>
      <c r="P46" s="12">
        <f t="shared" si="0"/>
        <v>8.1500000000000021</v>
      </c>
      <c r="Q46" s="12">
        <f t="shared" si="1"/>
        <v>12.540000000000003</v>
      </c>
      <c r="R46" s="38">
        <f>1.15*DetailsWTIDSeries!H46/100</f>
        <v>0.43515999999999999</v>
      </c>
      <c r="S46" s="116">
        <f>DetailsWTIDSeries!J46/100</f>
        <v>0.17149999999999999</v>
      </c>
      <c r="T46" s="116">
        <f>DetailsWTIDSeries!K46/100</f>
        <v>7.7499999999999999E-2</v>
      </c>
      <c r="U46" s="11"/>
      <c r="V46" s="12"/>
      <c r="W46" s="12"/>
      <c r="X46" s="12"/>
      <c r="Y46" s="12"/>
      <c r="Z46" s="12"/>
      <c r="AA46" s="25"/>
      <c r="AB46" s="25"/>
      <c r="AC46" s="25"/>
      <c r="AD46" s="25"/>
      <c r="AE46" s="25">
        <v>8.31</v>
      </c>
      <c r="AF46" s="25"/>
      <c r="AG46" s="26">
        <v>4.12</v>
      </c>
      <c r="AH46" s="7">
        <f>DetailsWTIDSeries!AE46*(DetailsWTIDSeries!U$55/DetailsWTIDSeries!AE$55)/100</f>
        <v>0.46765851063829794</v>
      </c>
      <c r="AI46" s="115">
        <f>AI$50+(AE46-AE$50)/100</f>
        <v>0.21838033472803348</v>
      </c>
      <c r="AJ46" s="115">
        <f>AJ$50+(AE46-AE$50)/100</f>
        <v>0.11020000000000001</v>
      </c>
      <c r="AK46" s="35"/>
      <c r="AL46" s="25"/>
      <c r="AM46" s="25"/>
      <c r="AN46" s="25"/>
      <c r="AO46" s="12"/>
      <c r="AP46" s="12"/>
      <c r="AQ46" s="12"/>
      <c r="AR46" s="13"/>
      <c r="AS46" s="12"/>
      <c r="AT46" s="12"/>
      <c r="AU46" s="17"/>
      <c r="AV46" s="18">
        <v>33.71</v>
      </c>
      <c r="AW46" s="18">
        <v>18.739999999999998</v>
      </c>
      <c r="AX46" s="67">
        <v>7.56</v>
      </c>
      <c r="AY46" s="34"/>
      <c r="AZ46" s="34"/>
      <c r="BA46" s="34"/>
      <c r="BB46" s="19"/>
      <c r="BC46" s="12"/>
      <c r="BD46" s="13"/>
      <c r="BE46" s="33"/>
      <c r="BF46" s="34"/>
      <c r="BG46" s="34"/>
      <c r="BH46" s="34"/>
      <c r="BI46" s="34"/>
      <c r="BJ46" s="34"/>
      <c r="BK46" s="34"/>
      <c r="BL46" s="64"/>
      <c r="BM46" s="12"/>
      <c r="BN46" s="13"/>
      <c r="BO46" s="17"/>
      <c r="BP46" s="18"/>
      <c r="BQ46" s="18"/>
      <c r="BR46" s="19"/>
      <c r="BS46" s="17"/>
      <c r="BT46" s="18"/>
      <c r="BU46" s="18"/>
      <c r="BV46" s="18"/>
      <c r="BW46" s="19"/>
      <c r="BX46" s="33"/>
      <c r="BY46" s="34"/>
      <c r="BZ46" s="34"/>
      <c r="CA46" s="34"/>
      <c r="CB46" s="34"/>
      <c r="CC46" s="34"/>
      <c r="CD46" s="34"/>
      <c r="CE46" s="34"/>
      <c r="CF46" s="34"/>
      <c r="CG46" s="34"/>
      <c r="CH46" s="34"/>
      <c r="CI46" s="34"/>
      <c r="CJ46" s="34"/>
      <c r="CK46" s="34"/>
      <c r="CL46" s="34"/>
      <c r="CM46" s="64"/>
      <c r="CN46" s="17"/>
      <c r="CO46" s="18"/>
      <c r="CP46" s="18"/>
      <c r="CQ46" s="18"/>
      <c r="CR46" s="18"/>
      <c r="CS46" s="18"/>
      <c r="CT46" s="18"/>
      <c r="CU46" s="19"/>
      <c r="CV46" s="17"/>
      <c r="CW46" s="18"/>
      <c r="CX46" s="18"/>
      <c r="CY46" s="19"/>
      <c r="CZ46" s="85"/>
      <c r="DA46" s="86"/>
      <c r="DB46" s="86"/>
      <c r="DC46" s="87"/>
      <c r="DD46" s="118"/>
      <c r="DE46" s="119"/>
      <c r="DF46" s="118"/>
      <c r="DG46" s="123"/>
      <c r="DH46" s="119"/>
      <c r="DK46" s="118"/>
      <c r="DL46" s="119"/>
      <c r="DO46" s="118"/>
      <c r="DP46" s="123"/>
      <c r="DQ46" s="123"/>
      <c r="DR46" s="123"/>
      <c r="DS46" s="123"/>
      <c r="DT46" s="119"/>
      <c r="DU46" s="118"/>
      <c r="DV46" s="119"/>
    </row>
    <row r="47" spans="1:126">
      <c r="A47" s="4">
        <v>1910</v>
      </c>
      <c r="B47" s="11"/>
      <c r="C47" s="12"/>
      <c r="D47" s="12"/>
      <c r="E47" s="19"/>
      <c r="F47" s="12"/>
      <c r="G47" s="12"/>
      <c r="H47" s="11">
        <v>38.01</v>
      </c>
      <c r="I47" s="12">
        <v>29.84</v>
      </c>
      <c r="J47" s="12">
        <v>17.239999999999998</v>
      </c>
      <c r="K47" s="69">
        <v>7.84</v>
      </c>
      <c r="L47" s="12"/>
      <c r="M47" s="12"/>
      <c r="N47" s="12"/>
      <c r="O47" s="19"/>
      <c r="P47" s="12">
        <f t="shared" si="0"/>
        <v>8.1699999999999982</v>
      </c>
      <c r="Q47" s="12">
        <f t="shared" si="1"/>
        <v>12.600000000000001</v>
      </c>
      <c r="R47" s="38">
        <f>1.15*DetailsWTIDSeries!H47/100</f>
        <v>0.43711499999999992</v>
      </c>
      <c r="S47" s="116">
        <f>DetailsWTIDSeries!J47/100</f>
        <v>0.1724</v>
      </c>
      <c r="T47" s="116">
        <f>DetailsWTIDSeries!K47/100</f>
        <v>7.8399999999999997E-2</v>
      </c>
      <c r="U47" s="11"/>
      <c r="V47" s="12"/>
      <c r="W47" s="12"/>
      <c r="X47" s="12"/>
      <c r="Y47" s="12"/>
      <c r="Z47" s="12"/>
      <c r="AA47" s="25"/>
      <c r="AB47" s="25"/>
      <c r="AC47" s="25"/>
      <c r="AD47" s="25"/>
      <c r="AE47" s="25">
        <v>8.3699999999999992</v>
      </c>
      <c r="AF47" s="25"/>
      <c r="AG47" s="26">
        <v>4.18</v>
      </c>
      <c r="AH47" s="7">
        <f>DetailsWTIDSeries!AE47*(DetailsWTIDSeries!U$55/DetailsWTIDSeries!AE$55)/100</f>
        <v>0.47103510638297869</v>
      </c>
      <c r="AI47" s="115">
        <f>AI$50+(AE47-AE$50)/100</f>
        <v>0.21898033472803347</v>
      </c>
      <c r="AJ47" s="115">
        <f>AJ$50+(AE47-AE$50)/100</f>
        <v>0.1108</v>
      </c>
      <c r="AK47" s="35"/>
      <c r="AL47" s="25"/>
      <c r="AM47" s="25"/>
      <c r="AN47" s="25"/>
      <c r="AO47" s="12"/>
      <c r="AP47" s="12"/>
      <c r="AQ47" s="12"/>
      <c r="AR47" s="13"/>
      <c r="AS47" s="12"/>
      <c r="AT47" s="12"/>
      <c r="AU47" s="17"/>
      <c r="AV47" s="18">
        <v>33.54</v>
      </c>
      <c r="AW47" s="18">
        <v>18.88</v>
      </c>
      <c r="AX47" s="67">
        <v>7.75</v>
      </c>
      <c r="AY47" s="34"/>
      <c r="AZ47" s="34"/>
      <c r="BA47" s="34"/>
      <c r="BB47" s="19"/>
      <c r="BC47" s="12"/>
      <c r="BD47" s="13"/>
      <c r="BE47" s="33"/>
      <c r="BF47" s="34"/>
      <c r="BG47" s="34"/>
      <c r="BH47" s="34"/>
      <c r="BI47" s="34"/>
      <c r="BJ47" s="34"/>
      <c r="BK47" s="34"/>
      <c r="BL47" s="64"/>
      <c r="BM47" s="12"/>
      <c r="BN47" s="13"/>
      <c r="BO47" s="17"/>
      <c r="BP47" s="18"/>
      <c r="BQ47" s="18"/>
      <c r="BR47" s="19"/>
      <c r="BS47" s="17"/>
      <c r="BT47" s="18"/>
      <c r="BU47" s="18"/>
      <c r="BV47" s="18"/>
      <c r="BW47" s="19"/>
      <c r="BX47" s="33"/>
      <c r="BY47" s="34"/>
      <c r="BZ47" s="34"/>
      <c r="CA47" s="34"/>
      <c r="CB47" s="34"/>
      <c r="CC47" s="34"/>
      <c r="CD47" s="34"/>
      <c r="CE47" s="34"/>
      <c r="CF47" s="34"/>
      <c r="CG47" s="34"/>
      <c r="CH47" s="34"/>
      <c r="CI47" s="34"/>
      <c r="CJ47" s="34"/>
      <c r="CK47" s="34"/>
      <c r="CL47" s="34"/>
      <c r="CM47" s="64"/>
      <c r="CN47" s="17"/>
      <c r="CO47" s="18"/>
      <c r="CP47" s="18"/>
      <c r="CQ47" s="18"/>
      <c r="CR47" s="18"/>
      <c r="CS47" s="18"/>
      <c r="CT47" s="18"/>
      <c r="CU47" s="19"/>
      <c r="CV47" s="17"/>
      <c r="CW47" s="18"/>
      <c r="CX47" s="18"/>
      <c r="CY47" s="19"/>
      <c r="CZ47" s="85"/>
      <c r="DA47" s="86"/>
      <c r="DB47" s="86"/>
      <c r="DC47" s="87"/>
      <c r="DD47" s="118"/>
      <c r="DE47" s="119"/>
      <c r="DF47" s="118"/>
      <c r="DG47" s="123"/>
      <c r="DH47" s="119"/>
      <c r="DK47" s="118"/>
      <c r="DL47" s="119"/>
      <c r="DO47" s="118"/>
      <c r="DP47" s="123"/>
      <c r="DQ47" s="123"/>
      <c r="DR47" s="123"/>
      <c r="DS47" s="123"/>
      <c r="DT47" s="119"/>
      <c r="DU47" s="118"/>
      <c r="DV47" s="119"/>
    </row>
    <row r="48" spans="1:126">
      <c r="A48" s="4">
        <v>1911</v>
      </c>
      <c r="B48" s="11"/>
      <c r="C48" s="12"/>
      <c r="D48" s="12"/>
      <c r="E48" s="19"/>
      <c r="F48" s="12"/>
      <c r="G48" s="12"/>
      <c r="H48" s="11">
        <v>37.770000000000003</v>
      </c>
      <c r="I48" s="12">
        <v>29.57</v>
      </c>
      <c r="J48" s="12">
        <v>17.48</v>
      </c>
      <c r="K48" s="69">
        <v>7.96</v>
      </c>
      <c r="L48" s="12"/>
      <c r="M48" s="12"/>
      <c r="N48" s="12"/>
      <c r="O48" s="19"/>
      <c r="P48" s="12">
        <f t="shared" si="0"/>
        <v>8.2000000000000028</v>
      </c>
      <c r="Q48" s="12">
        <f t="shared" si="1"/>
        <v>12.09</v>
      </c>
      <c r="R48" s="38">
        <f>1.15*DetailsWTIDSeries!H48/100</f>
        <v>0.43435499999999999</v>
      </c>
      <c r="S48" s="116">
        <f>DetailsWTIDSeries!J48/100</f>
        <v>0.17480000000000001</v>
      </c>
      <c r="T48" s="116">
        <f>DetailsWTIDSeries!K48/100</f>
        <v>7.9600000000000004E-2</v>
      </c>
      <c r="U48" s="11"/>
      <c r="V48" s="12"/>
      <c r="W48" s="12"/>
      <c r="X48" s="12"/>
      <c r="Y48" s="12"/>
      <c r="Z48" s="12"/>
      <c r="AA48" s="25"/>
      <c r="AB48" s="25"/>
      <c r="AC48" s="25"/>
      <c r="AD48" s="25"/>
      <c r="AE48" s="25">
        <v>8.3800000000000008</v>
      </c>
      <c r="AF48" s="25"/>
      <c r="AG48" s="26">
        <v>4.1900000000000004</v>
      </c>
      <c r="AH48" s="7">
        <f>DetailsWTIDSeries!AE48*(DetailsWTIDSeries!U$55/DetailsWTIDSeries!AE$55)/100</f>
        <v>0.47159787234042555</v>
      </c>
      <c r="AI48" s="115">
        <f>AI$50+(AE48-AE$50)/100</f>
        <v>0.21908033472803348</v>
      </c>
      <c r="AJ48" s="115">
        <f>AJ$50+(AE48-AE$50)/100</f>
        <v>0.11090000000000001</v>
      </c>
      <c r="AK48" s="35"/>
      <c r="AL48" s="25"/>
      <c r="AM48" s="25"/>
      <c r="AN48" s="25"/>
      <c r="AO48" s="12"/>
      <c r="AP48" s="12"/>
      <c r="AQ48" s="12"/>
      <c r="AR48" s="13"/>
      <c r="AS48" s="12"/>
      <c r="AT48" s="12"/>
      <c r="AU48" s="17"/>
      <c r="AV48" s="18">
        <v>31.4</v>
      </c>
      <c r="AW48" s="18">
        <v>17.989999999999998</v>
      </c>
      <c r="AX48" s="67">
        <v>7.52</v>
      </c>
      <c r="AY48" s="34"/>
      <c r="AZ48" s="34"/>
      <c r="BA48" s="34"/>
      <c r="BB48" s="19"/>
      <c r="BC48" s="12"/>
      <c r="BD48" s="13"/>
      <c r="BE48" s="33">
        <v>43.9</v>
      </c>
      <c r="BF48" s="34">
        <v>34.11</v>
      </c>
      <c r="BG48" s="34">
        <v>19.57</v>
      </c>
      <c r="BH48" s="34">
        <v>8.11</v>
      </c>
      <c r="BI48" s="34">
        <v>43.88</v>
      </c>
      <c r="BJ48" s="34">
        <v>34.1</v>
      </c>
      <c r="BK48" s="34">
        <v>19.579999999999998</v>
      </c>
      <c r="BL48" s="64">
        <v>8.15</v>
      </c>
      <c r="BM48" s="12">
        <f>BE48-BF48</f>
        <v>9.7899999999999991</v>
      </c>
      <c r="BN48" s="13">
        <f>BF48-BG48</f>
        <v>14.54</v>
      </c>
      <c r="BO48" s="17"/>
      <c r="BP48" s="18"/>
      <c r="BQ48" s="18"/>
      <c r="BR48" s="19"/>
      <c r="BS48" s="17"/>
      <c r="BT48" s="18"/>
      <c r="BU48" s="18"/>
      <c r="BV48" s="18"/>
      <c r="BW48" s="19"/>
      <c r="BX48" s="33"/>
      <c r="BY48" s="34"/>
      <c r="BZ48" s="34"/>
      <c r="CA48" s="34"/>
      <c r="CB48" s="34"/>
      <c r="CC48" s="34"/>
      <c r="CD48" s="34"/>
      <c r="CE48" s="34"/>
      <c r="CF48" s="34"/>
      <c r="CG48" s="34"/>
      <c r="CH48" s="34"/>
      <c r="CI48" s="34"/>
      <c r="CJ48" s="34"/>
      <c r="CK48" s="34"/>
      <c r="CL48" s="34"/>
      <c r="CM48" s="64"/>
      <c r="CN48" s="17"/>
      <c r="CO48" s="18"/>
      <c r="CP48" s="18"/>
      <c r="CQ48" s="18"/>
      <c r="CR48" s="18"/>
      <c r="CS48" s="18"/>
      <c r="CT48" s="18"/>
      <c r="CU48" s="19"/>
      <c r="CV48" s="17"/>
      <c r="CW48" s="18"/>
      <c r="CX48" s="18"/>
      <c r="CY48" s="19"/>
      <c r="CZ48" s="85"/>
      <c r="DA48" s="86"/>
      <c r="DB48" s="86"/>
      <c r="DC48" s="87"/>
      <c r="DD48" s="118"/>
      <c r="DE48" s="119"/>
      <c r="DF48" s="118"/>
      <c r="DG48" s="123"/>
      <c r="DH48" s="119"/>
      <c r="DK48" s="118"/>
      <c r="DL48" s="119"/>
      <c r="DO48" s="118"/>
      <c r="DP48" s="123"/>
      <c r="DQ48" s="123"/>
      <c r="DR48" s="123"/>
      <c r="DS48" s="123"/>
      <c r="DT48" s="119"/>
      <c r="DU48" s="118"/>
      <c r="DV48" s="119"/>
    </row>
    <row r="49" spans="1:126">
      <c r="A49" s="4">
        <v>1912</v>
      </c>
      <c r="B49" s="11"/>
      <c r="C49" s="12"/>
      <c r="D49" s="12"/>
      <c r="E49" s="19"/>
      <c r="F49" s="12"/>
      <c r="G49" s="12"/>
      <c r="H49" s="11">
        <v>37.729999999999997</v>
      </c>
      <c r="I49" s="12">
        <v>29.55</v>
      </c>
      <c r="J49" s="12">
        <v>17.52</v>
      </c>
      <c r="K49" s="69">
        <v>8.01</v>
      </c>
      <c r="L49" s="12"/>
      <c r="M49" s="12"/>
      <c r="N49" s="12"/>
      <c r="O49" s="19"/>
      <c r="P49" s="12">
        <f t="shared" si="0"/>
        <v>8.1799999999999962</v>
      </c>
      <c r="Q49" s="12">
        <f t="shared" si="1"/>
        <v>12.030000000000001</v>
      </c>
      <c r="R49" s="38">
        <f>1.15*DetailsWTIDSeries!H49/100</f>
        <v>0.43389499999999992</v>
      </c>
      <c r="S49" s="116">
        <f>DetailsWTIDSeries!J49/100</f>
        <v>0.17519999999999999</v>
      </c>
      <c r="T49" s="116">
        <f>DetailsWTIDSeries!K49/100</f>
        <v>8.0100000000000005E-2</v>
      </c>
      <c r="U49" s="11"/>
      <c r="V49" s="12"/>
      <c r="W49" s="12"/>
      <c r="X49" s="12"/>
      <c r="Y49" s="12"/>
      <c r="Z49" s="12"/>
      <c r="AA49" s="25"/>
      <c r="AB49" s="25"/>
      <c r="AC49" s="25"/>
      <c r="AD49" s="25"/>
      <c r="AE49" s="25">
        <v>8.3800000000000008</v>
      </c>
      <c r="AF49" s="25"/>
      <c r="AG49" s="26">
        <v>4.1500000000000004</v>
      </c>
      <c r="AH49" s="7">
        <f>DetailsWTIDSeries!AE49*(DetailsWTIDSeries!U$55/DetailsWTIDSeries!AE$55)/100</f>
        <v>0.47159787234042555</v>
      </c>
      <c r="AI49" s="115">
        <f>AI$50+(AE49-AE$50)/100</f>
        <v>0.21908033472803348</v>
      </c>
      <c r="AJ49" s="115">
        <f>AJ$50+(AE49-AE$50)/100</f>
        <v>0.11090000000000001</v>
      </c>
      <c r="AK49" s="35"/>
      <c r="AL49" s="25"/>
      <c r="AM49" s="25"/>
      <c r="AN49" s="25"/>
      <c r="AO49" s="12"/>
      <c r="AP49" s="12"/>
      <c r="AQ49" s="12"/>
      <c r="AR49" s="13"/>
      <c r="AS49" s="12"/>
      <c r="AT49" s="12"/>
      <c r="AU49" s="17"/>
      <c r="AV49" s="18">
        <v>31.48</v>
      </c>
      <c r="AW49" s="18">
        <v>17.91</v>
      </c>
      <c r="AX49" s="67">
        <v>7.61</v>
      </c>
      <c r="AY49" s="34"/>
      <c r="AZ49" s="34"/>
      <c r="BA49" s="34"/>
      <c r="BB49" s="19"/>
      <c r="BC49" s="12"/>
      <c r="BD49" s="13"/>
      <c r="BE49" s="33">
        <v>45.59</v>
      </c>
      <c r="BF49" s="34">
        <v>35.75</v>
      </c>
      <c r="BG49" s="34">
        <v>20.92</v>
      </c>
      <c r="BH49" s="34">
        <v>8.99</v>
      </c>
      <c r="BI49" s="34">
        <v>45.57</v>
      </c>
      <c r="BJ49" s="34">
        <v>35.74</v>
      </c>
      <c r="BK49" s="34">
        <v>20.94</v>
      </c>
      <c r="BL49" s="64">
        <v>9.0399999999999991</v>
      </c>
      <c r="BM49" s="12">
        <f>BE49-BF49</f>
        <v>9.8400000000000034</v>
      </c>
      <c r="BN49" s="13">
        <f>BF49-BG49</f>
        <v>14.829999999999998</v>
      </c>
      <c r="BO49" s="17"/>
      <c r="BP49" s="18"/>
      <c r="BQ49" s="18"/>
      <c r="BR49" s="19"/>
      <c r="BS49" s="17"/>
      <c r="BT49" s="18"/>
      <c r="BU49" s="18"/>
      <c r="BV49" s="18"/>
      <c r="BW49" s="19"/>
      <c r="BX49" s="33"/>
      <c r="BY49" s="34"/>
      <c r="BZ49" s="34"/>
      <c r="CA49" s="34"/>
      <c r="CB49" s="34"/>
      <c r="CC49" s="34"/>
      <c r="CD49" s="34"/>
      <c r="CE49" s="34"/>
      <c r="CF49" s="34"/>
      <c r="CG49" s="34"/>
      <c r="CH49" s="34"/>
      <c r="CI49" s="34"/>
      <c r="CJ49" s="34"/>
      <c r="CK49" s="34"/>
      <c r="CL49" s="34"/>
      <c r="CM49" s="64"/>
      <c r="CN49" s="17"/>
      <c r="CO49" s="18"/>
      <c r="CP49" s="18"/>
      <c r="CQ49" s="18"/>
      <c r="CR49" s="18"/>
      <c r="CS49" s="18"/>
      <c r="CT49" s="18"/>
      <c r="CU49" s="19"/>
      <c r="CV49" s="17"/>
      <c r="CW49" s="18"/>
      <c r="CX49" s="18"/>
      <c r="CY49" s="19"/>
      <c r="CZ49" s="85"/>
      <c r="DA49" s="86"/>
      <c r="DB49" s="86"/>
      <c r="DC49" s="87"/>
      <c r="DD49" s="118"/>
      <c r="DE49" s="119"/>
      <c r="DF49" s="118"/>
      <c r="DG49" s="123"/>
      <c r="DH49" s="119"/>
      <c r="DK49" s="118"/>
      <c r="DL49" s="119"/>
      <c r="DO49" s="118"/>
      <c r="DP49" s="123"/>
      <c r="DQ49" s="123"/>
      <c r="DR49" s="123"/>
      <c r="DS49" s="123"/>
      <c r="DT49" s="119"/>
      <c r="DU49" s="118"/>
      <c r="DV49" s="119"/>
    </row>
    <row r="50" spans="1:126">
      <c r="A50" s="4">
        <v>1913</v>
      </c>
      <c r="B50" s="11"/>
      <c r="C50" s="12"/>
      <c r="D50" s="12"/>
      <c r="E50" s="19"/>
      <c r="F50" s="12"/>
      <c r="G50" s="12"/>
      <c r="H50" s="11">
        <v>38.520000000000003</v>
      </c>
      <c r="I50" s="12">
        <v>30.4</v>
      </c>
      <c r="J50" s="12">
        <v>17.77</v>
      </c>
      <c r="K50" s="69">
        <v>8.11</v>
      </c>
      <c r="L50" s="12"/>
      <c r="M50" s="12"/>
      <c r="N50" s="12"/>
      <c r="O50" s="19"/>
      <c r="P50" s="12">
        <f t="shared" si="0"/>
        <v>8.1200000000000045</v>
      </c>
      <c r="Q50" s="12">
        <f t="shared" si="1"/>
        <v>12.629999999999999</v>
      </c>
      <c r="R50" s="38">
        <f>1.15*DetailsWTIDSeries!H50/100</f>
        <v>0.44298000000000004</v>
      </c>
      <c r="S50" s="116">
        <f>DetailsWTIDSeries!J50/100</f>
        <v>0.1777</v>
      </c>
      <c r="T50" s="116">
        <f>DetailsWTIDSeries!K50/100</f>
        <v>8.1099999999999992E-2</v>
      </c>
      <c r="U50" s="11"/>
      <c r="V50" s="12"/>
      <c r="W50" s="12"/>
      <c r="X50" s="12"/>
      <c r="Y50" s="12"/>
      <c r="Z50" s="12"/>
      <c r="AA50" s="25"/>
      <c r="AB50" s="25"/>
      <c r="AC50" s="25">
        <v>11.24</v>
      </c>
      <c r="AD50" s="25"/>
      <c r="AE50" s="25">
        <v>8.5299999999999994</v>
      </c>
      <c r="AF50" s="25"/>
      <c r="AG50" s="26">
        <v>4.25</v>
      </c>
      <c r="AH50" s="7">
        <f>DetailsWTIDSeries!AE50*(DetailsWTIDSeries!U$55/DetailsWTIDSeries!AE$55)/100</f>
        <v>0.48003936170212763</v>
      </c>
      <c r="AI50" s="115">
        <f>AI$56+(AC50-AC$56)*(Y$74-Y$56)/(100*(AC$74-AC$56))</f>
        <v>0.22058033472803346</v>
      </c>
      <c r="AJ50" s="115">
        <f t="shared" ref="AJ50:AJ85" si="2">AC50/100</f>
        <v>0.1124</v>
      </c>
      <c r="AK50" s="17"/>
      <c r="AL50" s="18"/>
      <c r="AM50" s="18">
        <v>17.96</v>
      </c>
      <c r="AN50" s="67">
        <v>8.6199999999999992</v>
      </c>
      <c r="AO50" s="12"/>
      <c r="AP50" s="12"/>
      <c r="AQ50" s="12">
        <v>17.96</v>
      </c>
      <c r="AR50" s="70">
        <v>8.6199999999999992</v>
      </c>
      <c r="AS50" s="72"/>
      <c r="AT50" s="72"/>
      <c r="AU50" s="17"/>
      <c r="AV50" s="18">
        <v>30.56</v>
      </c>
      <c r="AW50" s="18">
        <v>17.45</v>
      </c>
      <c r="AX50" s="67">
        <v>7.38</v>
      </c>
      <c r="AY50" s="34"/>
      <c r="AZ50" s="34"/>
      <c r="BA50" s="34"/>
      <c r="BB50" s="19"/>
      <c r="BC50" s="72"/>
      <c r="BD50" s="70"/>
      <c r="BE50" s="33"/>
      <c r="BF50" s="34"/>
      <c r="BG50" s="34"/>
      <c r="BH50" s="34"/>
      <c r="BI50" s="34"/>
      <c r="BJ50" s="34"/>
      <c r="BK50" s="34"/>
      <c r="BL50" s="64"/>
      <c r="BM50" s="72"/>
      <c r="BN50" s="70"/>
      <c r="BO50" s="17"/>
      <c r="BP50" s="18"/>
      <c r="BQ50" s="18"/>
      <c r="BR50" s="19"/>
      <c r="BS50" s="17"/>
      <c r="BT50" s="18"/>
      <c r="BU50" s="18"/>
      <c r="BV50" s="18"/>
      <c r="BW50" s="19"/>
      <c r="BX50" s="33"/>
      <c r="BY50" s="34"/>
      <c r="BZ50" s="34"/>
      <c r="CA50" s="34"/>
      <c r="CB50" s="34"/>
      <c r="CC50" s="34"/>
      <c r="CD50" s="34"/>
      <c r="CE50" s="34"/>
      <c r="CF50" s="34"/>
      <c r="CG50" s="34"/>
      <c r="CH50" s="34"/>
      <c r="CI50" s="34"/>
      <c r="CJ50" s="34"/>
      <c r="CK50" s="34"/>
      <c r="CL50" s="34"/>
      <c r="CM50" s="64"/>
      <c r="CN50" s="17"/>
      <c r="CO50" s="18"/>
      <c r="CP50" s="18"/>
      <c r="CQ50" s="18"/>
      <c r="CR50" s="18"/>
      <c r="CS50" s="18"/>
      <c r="CT50" s="18"/>
      <c r="CU50" s="19"/>
      <c r="CV50" s="17"/>
      <c r="CW50" s="18"/>
      <c r="CX50" s="18"/>
      <c r="CY50" s="19"/>
      <c r="CZ50" s="85"/>
      <c r="DA50" s="86"/>
      <c r="DB50" s="86"/>
      <c r="DC50" s="87"/>
      <c r="DD50" s="118"/>
      <c r="DE50" s="119"/>
      <c r="DF50" s="118"/>
      <c r="DG50" s="123"/>
      <c r="DH50" s="119"/>
      <c r="DK50" s="118"/>
      <c r="DL50" s="119"/>
      <c r="DO50" s="121"/>
      <c r="DP50" s="125"/>
      <c r="DQ50" s="125"/>
      <c r="DR50" s="125"/>
      <c r="DS50" s="125">
        <v>7.22</v>
      </c>
      <c r="DT50" s="122"/>
      <c r="DU50" s="118"/>
      <c r="DV50" s="119"/>
    </row>
    <row r="51" spans="1:126">
      <c r="A51" s="4">
        <v>1914</v>
      </c>
      <c r="B51" s="11"/>
      <c r="C51" s="12"/>
      <c r="D51" s="12"/>
      <c r="E51" s="19"/>
      <c r="F51" s="12"/>
      <c r="G51" s="12"/>
      <c r="H51" s="11">
        <v>38.1</v>
      </c>
      <c r="I51" s="12">
        <v>30.24</v>
      </c>
      <c r="J51" s="12">
        <v>17.78</v>
      </c>
      <c r="K51" s="69">
        <v>8.16</v>
      </c>
      <c r="L51" s="12"/>
      <c r="M51" s="12"/>
      <c r="N51" s="12"/>
      <c r="O51" s="19"/>
      <c r="P51" s="12">
        <f t="shared" si="0"/>
        <v>7.860000000000003</v>
      </c>
      <c r="Q51" s="12">
        <f t="shared" si="1"/>
        <v>12.459999999999997</v>
      </c>
      <c r="R51" s="38">
        <f>1.15*DetailsWTIDSeries!H51/100</f>
        <v>0.43814999999999998</v>
      </c>
      <c r="S51" s="116">
        <f>DetailsWTIDSeries!J51/100</f>
        <v>0.17780000000000001</v>
      </c>
      <c r="T51" s="116">
        <f>DetailsWTIDSeries!K51/100</f>
        <v>8.1600000000000006E-2</v>
      </c>
      <c r="U51" s="11"/>
      <c r="V51" s="12"/>
      <c r="W51" s="12"/>
      <c r="X51" s="12"/>
      <c r="Y51" s="12"/>
      <c r="Z51" s="12"/>
      <c r="AA51" s="25"/>
      <c r="AB51" s="25"/>
      <c r="AC51" s="25">
        <v>10.71</v>
      </c>
      <c r="AD51" s="25"/>
      <c r="AE51" s="25">
        <v>8.11</v>
      </c>
      <c r="AF51" s="25"/>
      <c r="AG51" s="26">
        <v>4.04</v>
      </c>
      <c r="AH51" s="7">
        <f>DetailsWTIDSeries!AE51*(DetailsWTIDSeries!U$55/DetailsWTIDSeries!AE$55)/100</f>
        <v>0.45640319148936165</v>
      </c>
      <c r="AI51" s="115">
        <f>AI$56+(AC51-AC$56)*(Y$74-Y$56)/(100*(AC$74-AC$56))</f>
        <v>0.21479246861924683</v>
      </c>
      <c r="AJ51" s="115">
        <f t="shared" si="2"/>
        <v>0.10710000000000001</v>
      </c>
      <c r="AK51" s="17"/>
      <c r="AL51" s="18"/>
      <c r="AM51" s="18">
        <v>18.16</v>
      </c>
      <c r="AN51" s="67">
        <v>8.6</v>
      </c>
      <c r="AO51" s="12"/>
      <c r="AP51" s="12"/>
      <c r="AQ51" s="12">
        <v>18.16</v>
      </c>
      <c r="AR51" s="70">
        <v>8.6</v>
      </c>
      <c r="AS51" s="72"/>
      <c r="AT51" s="72"/>
      <c r="AU51" s="17"/>
      <c r="AV51" s="18">
        <v>32.53</v>
      </c>
      <c r="AW51" s="18">
        <v>18.55</v>
      </c>
      <c r="AX51" s="67">
        <v>7.98</v>
      </c>
      <c r="AY51" s="34"/>
      <c r="AZ51" s="34"/>
      <c r="BA51" s="34"/>
      <c r="BB51" s="19"/>
      <c r="BC51" s="72"/>
      <c r="BD51" s="70"/>
      <c r="BE51" s="33"/>
      <c r="BF51" s="34"/>
      <c r="BG51" s="34"/>
      <c r="BH51" s="34"/>
      <c r="BI51" s="34"/>
      <c r="BJ51" s="34"/>
      <c r="BK51" s="34"/>
      <c r="BL51" s="64"/>
      <c r="BM51" s="72"/>
      <c r="BN51" s="70"/>
      <c r="BO51" s="17"/>
      <c r="BP51" s="18"/>
      <c r="BQ51" s="18"/>
      <c r="BR51" s="19"/>
      <c r="BS51" s="17"/>
      <c r="BT51" s="18"/>
      <c r="BU51" s="18"/>
      <c r="BV51" s="18"/>
      <c r="BW51" s="19"/>
      <c r="BX51" s="33"/>
      <c r="BY51" s="34"/>
      <c r="BZ51" s="34"/>
      <c r="CA51" s="34"/>
      <c r="CB51" s="34"/>
      <c r="CC51" s="34"/>
      <c r="CD51" s="34"/>
      <c r="CE51" s="34"/>
      <c r="CF51" s="34"/>
      <c r="CG51" s="34"/>
      <c r="CH51" s="34"/>
      <c r="CI51" s="34"/>
      <c r="CJ51" s="34"/>
      <c r="CK51" s="34"/>
      <c r="CL51" s="34"/>
      <c r="CM51" s="64"/>
      <c r="CN51" s="17"/>
      <c r="CO51" s="18"/>
      <c r="CP51" s="18"/>
      <c r="CQ51" s="18"/>
      <c r="CR51" s="18"/>
      <c r="CS51" s="18"/>
      <c r="CT51" s="18"/>
      <c r="CU51" s="19"/>
      <c r="CV51" s="17"/>
      <c r="CW51" s="18"/>
      <c r="CX51" s="18"/>
      <c r="CY51" s="19"/>
      <c r="CZ51" s="85"/>
      <c r="DA51" s="86"/>
      <c r="DB51" s="86"/>
      <c r="DC51" s="87"/>
      <c r="DD51" s="118"/>
      <c r="DE51" s="119"/>
      <c r="DF51" s="118"/>
      <c r="DG51" s="123"/>
      <c r="DH51" s="119"/>
      <c r="DK51" s="118"/>
      <c r="DL51" s="119"/>
      <c r="DO51" s="121"/>
      <c r="DP51" s="125"/>
      <c r="DQ51" s="125">
        <v>22.03</v>
      </c>
      <c r="DR51" s="125"/>
      <c r="DS51" s="125">
        <v>7.65</v>
      </c>
      <c r="DT51" s="122"/>
      <c r="DU51" s="137">
        <v>20.96</v>
      </c>
      <c r="DV51" s="138">
        <v>8.6300000000000008</v>
      </c>
    </row>
    <row r="52" spans="1:126">
      <c r="A52" s="4">
        <v>1915</v>
      </c>
      <c r="B52" s="11"/>
      <c r="C52" s="12"/>
      <c r="D52" s="12">
        <v>18.309999999999999</v>
      </c>
      <c r="E52" s="19">
        <v>7.9</v>
      </c>
      <c r="F52" s="12"/>
      <c r="G52" s="12"/>
      <c r="H52" s="11">
        <v>39.31</v>
      </c>
      <c r="I52" s="12">
        <v>31.9</v>
      </c>
      <c r="J52" s="12">
        <v>19.53</v>
      </c>
      <c r="K52" s="69">
        <v>9.18</v>
      </c>
      <c r="L52" s="12"/>
      <c r="M52" s="12"/>
      <c r="N52" s="12"/>
      <c r="O52" s="19"/>
      <c r="P52" s="12">
        <f t="shared" si="0"/>
        <v>7.4100000000000037</v>
      </c>
      <c r="Q52" s="12">
        <f t="shared" si="1"/>
        <v>12.369999999999997</v>
      </c>
      <c r="R52" s="38">
        <f>1.15*DetailsWTIDSeries!H52/100</f>
        <v>0.45206499999999999</v>
      </c>
      <c r="S52" s="116">
        <f>DetailsWTIDSeries!J52/100</f>
        <v>0.1953</v>
      </c>
      <c r="T52" s="116">
        <f>DetailsWTIDSeries!K52/100</f>
        <v>9.1799999999999993E-2</v>
      </c>
      <c r="U52" s="11"/>
      <c r="V52" s="12"/>
      <c r="W52" s="12"/>
      <c r="X52" s="12"/>
      <c r="Y52" s="12"/>
      <c r="Z52" s="12"/>
      <c r="AA52" s="25"/>
      <c r="AB52" s="25"/>
      <c r="AC52" s="25">
        <v>10.77</v>
      </c>
      <c r="AD52" s="25"/>
      <c r="AE52" s="25">
        <v>8.17</v>
      </c>
      <c r="AF52" s="25"/>
      <c r="AG52" s="26">
        <v>4.07</v>
      </c>
      <c r="AH52" s="7">
        <f>DetailsWTIDSeries!AE52*(DetailsWTIDSeries!U$55/DetailsWTIDSeries!AE$55)/100</f>
        <v>0.45977978723404256</v>
      </c>
      <c r="AI52" s="115">
        <f>AI$56+(AC52-AC$56)*(Y$74-Y$56)/(100*(AC$74-AC$56))</f>
        <v>0.21544769874476985</v>
      </c>
      <c r="AJ52" s="115">
        <f t="shared" si="2"/>
        <v>0.10769999999999999</v>
      </c>
      <c r="AK52" s="17"/>
      <c r="AL52" s="18"/>
      <c r="AM52" s="18">
        <v>17.579999999999998</v>
      </c>
      <c r="AN52" s="67">
        <v>9.2200000000000006</v>
      </c>
      <c r="AO52" s="12"/>
      <c r="AP52" s="12"/>
      <c r="AQ52" s="12">
        <v>17.579999999999998</v>
      </c>
      <c r="AR52" s="70">
        <v>9.2200000000000006</v>
      </c>
      <c r="AS52" s="72"/>
      <c r="AT52" s="72"/>
      <c r="AU52" s="17"/>
      <c r="AV52" s="18">
        <v>32.79</v>
      </c>
      <c r="AW52" s="18">
        <v>19.600000000000001</v>
      </c>
      <c r="AX52" s="67">
        <v>9.09</v>
      </c>
      <c r="AY52" s="34"/>
      <c r="AZ52" s="34"/>
      <c r="BA52" s="34"/>
      <c r="BB52" s="19"/>
      <c r="BC52" s="72"/>
      <c r="BD52" s="70"/>
      <c r="BE52" s="33"/>
      <c r="BF52" s="34"/>
      <c r="BG52" s="34"/>
      <c r="BH52" s="34"/>
      <c r="BI52" s="34"/>
      <c r="BJ52" s="34"/>
      <c r="BK52" s="34"/>
      <c r="BL52" s="64"/>
      <c r="BM52" s="72"/>
      <c r="BN52" s="70"/>
      <c r="BO52" s="17"/>
      <c r="BP52" s="18"/>
      <c r="BQ52" s="18"/>
      <c r="BR52" s="19"/>
      <c r="BS52" s="17"/>
      <c r="BT52" s="18"/>
      <c r="BU52" s="18"/>
      <c r="BV52" s="18"/>
      <c r="BW52" s="19"/>
      <c r="BX52" s="33"/>
      <c r="BY52" s="34"/>
      <c r="BZ52" s="34"/>
      <c r="CA52" s="34"/>
      <c r="CB52" s="34"/>
      <c r="CC52" s="34"/>
      <c r="CD52" s="34"/>
      <c r="CE52" s="34"/>
      <c r="CF52" s="34"/>
      <c r="CG52" s="34"/>
      <c r="CH52" s="34"/>
      <c r="CI52" s="34"/>
      <c r="CJ52" s="34"/>
      <c r="CK52" s="34"/>
      <c r="CL52" s="34"/>
      <c r="CM52" s="64"/>
      <c r="CN52" s="17">
        <v>48.53</v>
      </c>
      <c r="CO52" s="18"/>
      <c r="CP52" s="18">
        <v>38.68</v>
      </c>
      <c r="CQ52" s="18"/>
      <c r="CR52" s="18">
        <v>24.02</v>
      </c>
      <c r="CS52" s="18"/>
      <c r="CT52" s="18">
        <v>11.98</v>
      </c>
      <c r="CU52" s="19"/>
      <c r="CV52" s="17"/>
      <c r="CW52" s="18"/>
      <c r="CX52" s="18"/>
      <c r="CY52" s="19"/>
      <c r="CZ52" s="85"/>
      <c r="DA52" s="86"/>
      <c r="DB52" s="86"/>
      <c r="DC52" s="87"/>
      <c r="DD52" s="118"/>
      <c r="DE52" s="119"/>
      <c r="DF52" s="118"/>
      <c r="DG52" s="123"/>
      <c r="DH52" s="119"/>
      <c r="DK52" s="118"/>
      <c r="DL52" s="119"/>
      <c r="DO52" s="121"/>
      <c r="DP52" s="125"/>
      <c r="DQ52" s="125">
        <v>21.95</v>
      </c>
      <c r="DR52" s="125"/>
      <c r="DS52" s="125">
        <v>8.18</v>
      </c>
      <c r="DT52" s="122"/>
      <c r="DU52" s="137">
        <v>25.58</v>
      </c>
      <c r="DV52" s="138">
        <v>11.44</v>
      </c>
    </row>
    <row r="53" spans="1:126">
      <c r="A53" s="4">
        <v>1916</v>
      </c>
      <c r="B53" s="11"/>
      <c r="C53" s="12"/>
      <c r="D53" s="12">
        <v>20.65</v>
      </c>
      <c r="E53" s="19">
        <v>9.39</v>
      </c>
      <c r="F53" s="12"/>
      <c r="G53" s="12"/>
      <c r="H53" s="11">
        <v>40.75</v>
      </c>
      <c r="I53" s="12">
        <v>32.840000000000003</v>
      </c>
      <c r="J53" s="12">
        <v>21.32</v>
      </c>
      <c r="K53" s="69">
        <v>10.31</v>
      </c>
      <c r="L53" s="12"/>
      <c r="M53" s="12"/>
      <c r="N53" s="12"/>
      <c r="O53" s="19"/>
      <c r="P53" s="12">
        <f t="shared" si="0"/>
        <v>7.9099999999999966</v>
      </c>
      <c r="Q53" s="12">
        <f t="shared" si="1"/>
        <v>11.520000000000003</v>
      </c>
      <c r="R53" s="38">
        <f>1.15*DetailsWTIDSeries!H53/100</f>
        <v>0.46862499999999996</v>
      </c>
      <c r="S53" s="116">
        <f>DetailsWTIDSeries!J53/100</f>
        <v>0.2132</v>
      </c>
      <c r="T53" s="116">
        <f>DetailsWTIDSeries!K53/100</f>
        <v>0.10310000000000001</v>
      </c>
      <c r="U53" s="11"/>
      <c r="V53" s="12"/>
      <c r="W53" s="12"/>
      <c r="X53" s="12"/>
      <c r="Y53" s="12"/>
      <c r="Z53" s="12"/>
      <c r="AA53" s="25"/>
      <c r="AB53" s="25"/>
      <c r="AC53" s="25">
        <v>10.47</v>
      </c>
      <c r="AD53" s="25"/>
      <c r="AE53" s="25">
        <v>7.97</v>
      </c>
      <c r="AF53" s="25"/>
      <c r="AG53" s="26">
        <v>4</v>
      </c>
      <c r="AH53" s="7">
        <f>DetailsWTIDSeries!AE53*(DetailsWTIDSeries!U$55/DetailsWTIDSeries!AE$55)/100</f>
        <v>0.44852446808510638</v>
      </c>
      <c r="AI53" s="115">
        <f>AI$56+(AC53-AC$56)*(Y$74-Y$56)/(100*(AC$74-AC$56))</f>
        <v>0.2121715481171548</v>
      </c>
      <c r="AJ53" s="115">
        <f t="shared" si="2"/>
        <v>0.1047</v>
      </c>
      <c r="AK53" s="17"/>
      <c r="AL53" s="18"/>
      <c r="AM53" s="18">
        <v>18.57</v>
      </c>
      <c r="AN53" s="67">
        <v>9.8699999999999992</v>
      </c>
      <c r="AO53" s="12"/>
      <c r="AP53" s="12"/>
      <c r="AQ53" s="12">
        <v>19.309999999999999</v>
      </c>
      <c r="AR53" s="70">
        <v>10.51</v>
      </c>
      <c r="AS53" s="72"/>
      <c r="AT53" s="72"/>
      <c r="AU53" s="17"/>
      <c r="AV53" s="18">
        <v>30.86</v>
      </c>
      <c r="AW53" s="18">
        <v>19.52</v>
      </c>
      <c r="AX53" s="67">
        <v>9.7200000000000006</v>
      </c>
      <c r="AY53" s="34"/>
      <c r="AZ53" s="34"/>
      <c r="BA53" s="34"/>
      <c r="BB53" s="19"/>
      <c r="BC53" s="72"/>
      <c r="BD53" s="70"/>
      <c r="BE53" s="33">
        <v>52.97</v>
      </c>
      <c r="BF53" s="34">
        <v>43.53</v>
      </c>
      <c r="BG53" s="34">
        <v>28.04</v>
      </c>
      <c r="BH53" s="34">
        <v>13.7</v>
      </c>
      <c r="BI53" s="34">
        <v>52.94</v>
      </c>
      <c r="BJ53" s="34">
        <v>43.52</v>
      </c>
      <c r="BK53" s="34">
        <v>28.06</v>
      </c>
      <c r="BL53" s="64">
        <v>13.78</v>
      </c>
      <c r="BM53" s="12">
        <f>BE53-BF53</f>
        <v>9.4399999999999977</v>
      </c>
      <c r="BN53" s="13">
        <f>BF53-BG53</f>
        <v>15.490000000000002</v>
      </c>
      <c r="BO53" s="17"/>
      <c r="BP53" s="18"/>
      <c r="BQ53" s="18"/>
      <c r="BR53" s="19"/>
      <c r="BS53" s="17"/>
      <c r="BT53" s="18"/>
      <c r="BU53" s="18"/>
      <c r="BV53" s="18"/>
      <c r="BW53" s="19"/>
      <c r="BX53" s="33"/>
      <c r="BY53" s="34"/>
      <c r="BZ53" s="34"/>
      <c r="CA53" s="34"/>
      <c r="CB53" s="34"/>
      <c r="CC53" s="34"/>
      <c r="CD53" s="34"/>
      <c r="CE53" s="34"/>
      <c r="CF53" s="34"/>
      <c r="CG53" s="34"/>
      <c r="CH53" s="34"/>
      <c r="CI53" s="34"/>
      <c r="CJ53" s="34"/>
      <c r="CK53" s="34"/>
      <c r="CL53" s="34"/>
      <c r="CM53" s="64"/>
      <c r="CN53" s="17"/>
      <c r="CO53" s="18"/>
      <c r="CP53" s="18"/>
      <c r="CQ53" s="18"/>
      <c r="CR53" s="18"/>
      <c r="CS53" s="18"/>
      <c r="CT53" s="18"/>
      <c r="CU53" s="19"/>
      <c r="CV53" s="17"/>
      <c r="CW53" s="18"/>
      <c r="CX53" s="18"/>
      <c r="CY53" s="19"/>
      <c r="CZ53" s="85"/>
      <c r="DA53" s="86"/>
      <c r="DB53" s="86"/>
      <c r="DC53" s="87"/>
      <c r="DD53" s="118"/>
      <c r="DE53" s="119"/>
      <c r="DF53" s="118"/>
      <c r="DG53" s="123"/>
      <c r="DH53" s="119"/>
      <c r="DK53" s="118"/>
      <c r="DL53" s="119"/>
      <c r="DO53" s="121"/>
      <c r="DP53" s="125"/>
      <c r="DQ53" s="125">
        <v>22.06</v>
      </c>
      <c r="DR53" s="125"/>
      <c r="DS53" s="125">
        <v>8.02</v>
      </c>
      <c r="DT53" s="122"/>
      <c r="DU53" s="137">
        <v>27.88</v>
      </c>
      <c r="DV53" s="138">
        <v>13.02</v>
      </c>
    </row>
    <row r="54" spans="1:126">
      <c r="A54" s="4">
        <v>1917</v>
      </c>
      <c r="B54" s="11"/>
      <c r="C54" s="12"/>
      <c r="D54" s="12">
        <v>20.09</v>
      </c>
      <c r="E54" s="19">
        <v>8.89</v>
      </c>
      <c r="F54" s="12"/>
      <c r="G54" s="12"/>
      <c r="H54" s="11">
        <v>41.98</v>
      </c>
      <c r="I54" s="12">
        <v>33.549999999999997</v>
      </c>
      <c r="J54" s="12">
        <v>22.42</v>
      </c>
      <c r="K54" s="69">
        <v>11.04</v>
      </c>
      <c r="L54" s="12"/>
      <c r="M54" s="12"/>
      <c r="N54" s="12"/>
      <c r="O54" s="19"/>
      <c r="P54" s="12">
        <f t="shared" si="0"/>
        <v>8.43</v>
      </c>
      <c r="Q54" s="12">
        <f t="shared" si="1"/>
        <v>11.129999999999995</v>
      </c>
      <c r="R54" s="38">
        <f>1.15*DetailsWTIDSeries!H54/100</f>
        <v>0.48276999999999992</v>
      </c>
      <c r="S54" s="116">
        <f>DetailsWTIDSeries!J54/100</f>
        <v>0.22420000000000001</v>
      </c>
      <c r="T54" s="116">
        <f>DetailsWTIDSeries!K54/100</f>
        <v>0.1104</v>
      </c>
      <c r="U54" s="11"/>
      <c r="V54" s="12"/>
      <c r="W54" s="12"/>
      <c r="X54" s="12"/>
      <c r="Y54" s="12"/>
      <c r="Z54" s="12"/>
      <c r="AA54" s="25"/>
      <c r="AB54" s="25"/>
      <c r="AC54" s="25">
        <v>9.26</v>
      </c>
      <c r="AD54" s="25"/>
      <c r="AE54" s="25">
        <v>7.06</v>
      </c>
      <c r="AF54" s="25"/>
      <c r="AG54" s="26">
        <v>3.52</v>
      </c>
      <c r="AH54" s="7">
        <f>DetailsWTIDSeries!AE54*(DetailsWTIDSeries!U$55/DetailsWTIDSeries!AE$55)/100</f>
        <v>0.3973127659574468</v>
      </c>
      <c r="AI54" s="115">
        <f>AI$56+(AC54-AC$56)*(Y$74-Y$56)/(100*(AC$74-AC$56))</f>
        <v>0.19895774058577403</v>
      </c>
      <c r="AJ54" s="115">
        <f t="shared" si="2"/>
        <v>9.2600000000000002E-2</v>
      </c>
      <c r="AK54" s="17">
        <v>40.29</v>
      </c>
      <c r="AL54" s="18">
        <v>30.33</v>
      </c>
      <c r="AM54" s="18">
        <v>17.600000000000001</v>
      </c>
      <c r="AN54" s="67">
        <v>8.36</v>
      </c>
      <c r="AO54" s="12">
        <v>40.51</v>
      </c>
      <c r="AP54" s="12">
        <v>30.64</v>
      </c>
      <c r="AQ54" s="12">
        <v>17.739999999999998</v>
      </c>
      <c r="AR54" s="70">
        <v>8.4</v>
      </c>
      <c r="AS54" s="72">
        <f>AK54-AL54</f>
        <v>9.9600000000000009</v>
      </c>
      <c r="AT54" s="72">
        <f>AL54-AM54</f>
        <v>12.729999999999997</v>
      </c>
      <c r="AU54" s="17"/>
      <c r="AV54" s="18">
        <v>28.98</v>
      </c>
      <c r="AW54" s="18">
        <v>18.68</v>
      </c>
      <c r="AX54" s="67">
        <v>9.52</v>
      </c>
      <c r="AY54" s="34"/>
      <c r="AZ54" s="34"/>
      <c r="BA54" s="34"/>
      <c r="BB54" s="19"/>
      <c r="BC54" s="72"/>
      <c r="BD54" s="70">
        <f t="shared" ref="BD54:BD61" si="3">AV54-AW54</f>
        <v>10.3</v>
      </c>
      <c r="BE54" s="33"/>
      <c r="BF54" s="34"/>
      <c r="BG54" s="34"/>
      <c r="BH54" s="34"/>
      <c r="BI54" s="34"/>
      <c r="BJ54" s="34"/>
      <c r="BK54" s="34"/>
      <c r="BL54" s="64"/>
      <c r="BM54" s="12"/>
      <c r="BN54" s="13"/>
      <c r="BO54" s="17"/>
      <c r="BP54" s="18"/>
      <c r="BQ54" s="18"/>
      <c r="BR54" s="19"/>
      <c r="BS54" s="17"/>
      <c r="BT54" s="18"/>
      <c r="BU54" s="18"/>
      <c r="BV54" s="18"/>
      <c r="BW54" s="19"/>
      <c r="BX54" s="33"/>
      <c r="BY54" s="34"/>
      <c r="BZ54" s="34"/>
      <c r="CA54" s="34"/>
      <c r="CB54" s="34"/>
      <c r="CC54" s="34"/>
      <c r="CD54" s="34"/>
      <c r="CE54" s="34"/>
      <c r="CF54" s="34"/>
      <c r="CG54" s="34"/>
      <c r="CH54" s="34"/>
      <c r="CI54" s="34"/>
      <c r="CJ54" s="34"/>
      <c r="CK54" s="34"/>
      <c r="CL54" s="34"/>
      <c r="CM54" s="64"/>
      <c r="CN54" s="17">
        <v>54.24</v>
      </c>
      <c r="CO54" s="18"/>
      <c r="CP54" s="18">
        <v>43.88</v>
      </c>
      <c r="CQ54" s="18"/>
      <c r="CR54" s="18">
        <v>27.61</v>
      </c>
      <c r="CS54" s="18"/>
      <c r="CT54" s="18">
        <v>13.23</v>
      </c>
      <c r="CU54" s="19"/>
      <c r="CV54" s="17"/>
      <c r="CW54" s="18"/>
      <c r="CX54" s="18"/>
      <c r="CY54" s="19"/>
      <c r="CZ54" s="85"/>
      <c r="DA54" s="86"/>
      <c r="DB54" s="86"/>
      <c r="DC54" s="87"/>
      <c r="DD54" s="118"/>
      <c r="DE54" s="119"/>
      <c r="DF54" s="118"/>
      <c r="DG54" s="123"/>
      <c r="DH54" s="119"/>
      <c r="DK54" s="118"/>
      <c r="DL54" s="119"/>
      <c r="DO54" s="121"/>
      <c r="DP54" s="125"/>
      <c r="DQ54" s="125">
        <v>22.89</v>
      </c>
      <c r="DR54" s="125"/>
      <c r="DS54" s="125">
        <v>8.85</v>
      </c>
      <c r="DT54" s="122"/>
      <c r="DU54" s="137">
        <v>26.51</v>
      </c>
      <c r="DV54" s="138">
        <v>12.39</v>
      </c>
    </row>
    <row r="55" spans="1:126">
      <c r="A55" s="4">
        <v>1918</v>
      </c>
      <c r="B55" s="11"/>
      <c r="C55" s="12"/>
      <c r="D55" s="12">
        <v>17.95</v>
      </c>
      <c r="E55" s="19">
        <v>7.67</v>
      </c>
      <c r="F55" s="12"/>
      <c r="G55" s="12"/>
      <c r="H55" s="11">
        <v>41.52</v>
      </c>
      <c r="I55" s="12">
        <v>33.21</v>
      </c>
      <c r="J55" s="12">
        <v>22.2</v>
      </c>
      <c r="K55" s="69">
        <v>10.93</v>
      </c>
      <c r="L55" s="12"/>
      <c r="M55" s="12"/>
      <c r="N55" s="12"/>
      <c r="O55" s="19"/>
      <c r="P55" s="12">
        <f t="shared" si="0"/>
        <v>8.3100000000000023</v>
      </c>
      <c r="Q55" s="12">
        <f t="shared" si="1"/>
        <v>11.010000000000002</v>
      </c>
      <c r="R55" s="38">
        <f>1.15*DetailsWTIDSeries!H55/100</f>
        <v>0.47747999999999996</v>
      </c>
      <c r="S55" s="116">
        <f>DetailsWTIDSeries!J55/100</f>
        <v>0.222</v>
      </c>
      <c r="T55" s="116">
        <f>DetailsWTIDSeries!K55/100</f>
        <v>0.10929999999999999</v>
      </c>
      <c r="U55" s="11">
        <v>37.03</v>
      </c>
      <c r="V55" s="12"/>
      <c r="W55" s="12">
        <v>30.35</v>
      </c>
      <c r="X55" s="12"/>
      <c r="Y55" s="12">
        <v>19.239999999999998</v>
      </c>
      <c r="Z55" s="12"/>
      <c r="AA55" s="25">
        <v>15.46</v>
      </c>
      <c r="AB55" s="25"/>
      <c r="AC55" s="25">
        <v>8.68</v>
      </c>
      <c r="AD55" s="25"/>
      <c r="AE55" s="25">
        <v>6.58</v>
      </c>
      <c r="AF55" s="25"/>
      <c r="AG55" s="26">
        <v>3.21</v>
      </c>
      <c r="AH55" s="7">
        <f>DetailsWTIDSeries!U55/100</f>
        <v>0.37030000000000002</v>
      </c>
      <c r="AI55" s="115">
        <f>Y55/100</f>
        <v>0.19239999999999999</v>
      </c>
      <c r="AJ55" s="115">
        <f t="shared" si="2"/>
        <v>8.6800000000000002E-2</v>
      </c>
      <c r="AK55" s="17">
        <v>39.9</v>
      </c>
      <c r="AL55" s="18">
        <v>29.3</v>
      </c>
      <c r="AM55" s="18">
        <v>15.88</v>
      </c>
      <c r="AN55" s="67">
        <v>6.74</v>
      </c>
      <c r="AO55" s="12">
        <v>40.11</v>
      </c>
      <c r="AP55" s="12">
        <v>29.49</v>
      </c>
      <c r="AQ55" s="12">
        <v>15.96</v>
      </c>
      <c r="AR55" s="70">
        <v>6.72</v>
      </c>
      <c r="AS55" s="72">
        <f t="shared" ref="AS55:AS118" si="4">AK55-AL55</f>
        <v>10.599999999999998</v>
      </c>
      <c r="AT55" s="72">
        <f t="shared" ref="AT55:AT118" si="5">AL55-AM55</f>
        <v>13.42</v>
      </c>
      <c r="AU55" s="17"/>
      <c r="AV55" s="18">
        <v>25.55</v>
      </c>
      <c r="AW55" s="18">
        <v>16.62</v>
      </c>
      <c r="AX55" s="67">
        <v>8.3000000000000007</v>
      </c>
      <c r="AY55" s="34"/>
      <c r="AZ55" s="34"/>
      <c r="BA55" s="34"/>
      <c r="BB55" s="19"/>
      <c r="BC55" s="72"/>
      <c r="BD55" s="70">
        <f t="shared" si="3"/>
        <v>8.93</v>
      </c>
      <c r="BE55" s="33"/>
      <c r="BF55" s="34"/>
      <c r="BG55" s="34"/>
      <c r="BH55" s="34"/>
      <c r="BI55" s="34"/>
      <c r="BJ55" s="34"/>
      <c r="BK55" s="34"/>
      <c r="BL55" s="64"/>
      <c r="BM55" s="72"/>
      <c r="BN55" s="70"/>
      <c r="BO55" s="17"/>
      <c r="BP55" s="18"/>
      <c r="BQ55" s="18"/>
      <c r="BR55" s="19"/>
      <c r="BS55" s="17"/>
      <c r="BT55" s="18"/>
      <c r="BU55" s="18"/>
      <c r="BV55" s="18"/>
      <c r="BW55" s="19"/>
      <c r="BX55" s="33"/>
      <c r="BY55" s="34"/>
      <c r="BZ55" s="34"/>
      <c r="CA55" s="34"/>
      <c r="CB55" s="34"/>
      <c r="CC55" s="34"/>
      <c r="CD55" s="34"/>
      <c r="CE55" s="34"/>
      <c r="CF55" s="34"/>
      <c r="CG55" s="34"/>
      <c r="CH55" s="34"/>
      <c r="CI55" s="34"/>
      <c r="CJ55" s="34"/>
      <c r="CK55" s="34"/>
      <c r="CL55" s="34"/>
      <c r="CM55" s="64"/>
      <c r="CN55" s="17">
        <v>53.31</v>
      </c>
      <c r="CO55" s="18"/>
      <c r="CP55" s="18">
        <v>42.87</v>
      </c>
      <c r="CQ55" s="18"/>
      <c r="CR55" s="18">
        <v>26.08</v>
      </c>
      <c r="CS55" s="18"/>
      <c r="CT55" s="18">
        <v>11.56</v>
      </c>
      <c r="CU55" s="19"/>
      <c r="CV55" s="17"/>
      <c r="CW55" s="18"/>
      <c r="CX55" s="18"/>
      <c r="CY55" s="19"/>
      <c r="CZ55" s="85"/>
      <c r="DA55" s="86"/>
      <c r="DB55" s="86"/>
      <c r="DC55" s="87"/>
      <c r="DD55" s="118"/>
      <c r="DE55" s="119"/>
      <c r="DF55" s="118"/>
      <c r="DG55" s="123"/>
      <c r="DH55" s="119"/>
      <c r="DK55" s="118"/>
      <c r="DL55" s="119"/>
      <c r="DO55" s="121"/>
      <c r="DP55" s="125"/>
      <c r="DQ55" s="125">
        <v>21.1</v>
      </c>
      <c r="DR55" s="125"/>
      <c r="DS55" s="125">
        <v>7.17</v>
      </c>
      <c r="DT55" s="122"/>
      <c r="DU55" s="137">
        <v>21.95</v>
      </c>
      <c r="DV55" s="138">
        <v>9.65</v>
      </c>
    </row>
    <row r="56" spans="1:126">
      <c r="A56" s="4">
        <v>1919</v>
      </c>
      <c r="B56" s="11">
        <v>42.25</v>
      </c>
      <c r="C56" s="12">
        <v>33.840000000000003</v>
      </c>
      <c r="D56" s="12">
        <v>19.5</v>
      </c>
      <c r="E56" s="19">
        <v>8.26</v>
      </c>
      <c r="F56" s="12">
        <f t="shared" ref="F56:F119" si="6">B56-C56</f>
        <v>8.4099999999999966</v>
      </c>
      <c r="G56" s="12">
        <f t="shared" ref="G56:G119" si="7">C56-D56</f>
        <v>14.340000000000003</v>
      </c>
      <c r="H56" s="11">
        <v>37.92</v>
      </c>
      <c r="I56" s="12">
        <v>30.02</v>
      </c>
      <c r="J56" s="12">
        <v>19.47</v>
      </c>
      <c r="K56" s="69">
        <v>9.18</v>
      </c>
      <c r="L56" s="12"/>
      <c r="M56" s="12"/>
      <c r="N56" s="12"/>
      <c r="O56" s="19"/>
      <c r="P56" s="12">
        <f t="shared" si="0"/>
        <v>7.9000000000000021</v>
      </c>
      <c r="Q56" s="12">
        <f t="shared" si="1"/>
        <v>10.55</v>
      </c>
      <c r="R56" s="38">
        <f>1.15*DetailsWTIDSeries!H56/100</f>
        <v>0.43607999999999997</v>
      </c>
      <c r="S56" s="116">
        <f>DetailsWTIDSeries!J56/100</f>
        <v>0.19469999999999998</v>
      </c>
      <c r="T56" s="116">
        <f>DetailsWTIDSeries!K56/100</f>
        <v>9.1799999999999993E-2</v>
      </c>
      <c r="U56" s="11">
        <v>38.729999999999997</v>
      </c>
      <c r="V56" s="12"/>
      <c r="W56" s="12">
        <v>31.48</v>
      </c>
      <c r="X56" s="12"/>
      <c r="Y56" s="12">
        <v>19.59</v>
      </c>
      <c r="Z56" s="12"/>
      <c r="AA56" s="25">
        <v>15.69</v>
      </c>
      <c r="AB56" s="25"/>
      <c r="AC56" s="25">
        <v>8.98</v>
      </c>
      <c r="AD56" s="25"/>
      <c r="AE56" s="25">
        <v>6.79</v>
      </c>
      <c r="AF56" s="25"/>
      <c r="AG56" s="26">
        <v>3.32</v>
      </c>
      <c r="AH56" s="7">
        <f>DetailsWTIDSeries!U56/100</f>
        <v>0.38729999999999998</v>
      </c>
      <c r="AI56" s="115">
        <f>Y56/100</f>
        <v>0.19589999999999999</v>
      </c>
      <c r="AJ56" s="115">
        <f t="shared" si="2"/>
        <v>8.9800000000000005E-2</v>
      </c>
      <c r="AK56" s="17">
        <v>39.479999999999997</v>
      </c>
      <c r="AL56" s="18">
        <v>29.31</v>
      </c>
      <c r="AM56" s="18">
        <v>15.87</v>
      </c>
      <c r="AN56" s="67">
        <v>6.45</v>
      </c>
      <c r="AO56" s="12">
        <v>40.32</v>
      </c>
      <c r="AP56" s="12">
        <v>30.17</v>
      </c>
      <c r="AQ56" s="12">
        <v>16.41</v>
      </c>
      <c r="AR56" s="70">
        <v>6.63</v>
      </c>
      <c r="AS56" s="72">
        <f t="shared" si="4"/>
        <v>10.169999999999998</v>
      </c>
      <c r="AT56" s="72">
        <f t="shared" si="5"/>
        <v>13.44</v>
      </c>
      <c r="AU56" s="17"/>
      <c r="AV56" s="18">
        <v>24.83</v>
      </c>
      <c r="AW56" s="18">
        <v>15.25</v>
      </c>
      <c r="AX56" s="67">
        <v>7.37</v>
      </c>
      <c r="AY56" s="34"/>
      <c r="AZ56" s="34"/>
      <c r="BA56" s="34"/>
      <c r="BB56" s="19"/>
      <c r="BC56" s="72"/>
      <c r="BD56" s="70">
        <f t="shared" si="3"/>
        <v>9.5799999999999983</v>
      </c>
      <c r="BE56" s="33">
        <v>41.91</v>
      </c>
      <c r="BF56" s="34">
        <v>31.23</v>
      </c>
      <c r="BG56" s="34">
        <v>16.329999999999998</v>
      </c>
      <c r="BH56" s="34">
        <v>7.33</v>
      </c>
      <c r="BI56" s="34">
        <v>41.89</v>
      </c>
      <c r="BJ56" s="34">
        <v>31.22</v>
      </c>
      <c r="BK56" s="34">
        <v>16.350000000000001</v>
      </c>
      <c r="BL56" s="64">
        <v>7.37</v>
      </c>
      <c r="BM56" s="12">
        <f>BE56-BF56</f>
        <v>10.679999999999996</v>
      </c>
      <c r="BN56" s="13">
        <f>BF56-BG56</f>
        <v>14.900000000000002</v>
      </c>
      <c r="BO56" s="17"/>
      <c r="BP56" s="18"/>
      <c r="BQ56" s="18"/>
      <c r="BR56" s="19"/>
      <c r="BS56" s="17"/>
      <c r="BT56" s="18"/>
      <c r="BU56" s="18"/>
      <c r="BV56" s="18"/>
      <c r="BW56" s="19"/>
      <c r="BX56" s="33"/>
      <c r="BY56" s="34"/>
      <c r="BZ56" s="34"/>
      <c r="CA56" s="34"/>
      <c r="CB56" s="34"/>
      <c r="CC56" s="34"/>
      <c r="CD56" s="34"/>
      <c r="CE56" s="34"/>
      <c r="CF56" s="34"/>
      <c r="CG56" s="34"/>
      <c r="CH56" s="34"/>
      <c r="CI56" s="34"/>
      <c r="CJ56" s="34"/>
      <c r="CK56" s="34"/>
      <c r="CL56" s="34"/>
      <c r="CM56" s="64"/>
      <c r="CN56" s="17">
        <v>46.8</v>
      </c>
      <c r="CO56" s="18"/>
      <c r="CP56" s="18">
        <v>36.229999999999997</v>
      </c>
      <c r="CQ56" s="18"/>
      <c r="CR56" s="18">
        <v>21.28</v>
      </c>
      <c r="CS56" s="18"/>
      <c r="CT56" s="18">
        <v>9.8000000000000007</v>
      </c>
      <c r="CU56" s="19"/>
      <c r="CV56" s="17"/>
      <c r="CW56" s="18"/>
      <c r="CX56" s="18"/>
      <c r="CY56" s="19"/>
      <c r="CZ56" s="85"/>
      <c r="DA56" s="86"/>
      <c r="DB56" s="86"/>
      <c r="DC56" s="87"/>
      <c r="DD56" s="118"/>
      <c r="DE56" s="119"/>
      <c r="DF56" s="118"/>
      <c r="DG56" s="123"/>
      <c r="DH56" s="119"/>
      <c r="DK56" s="118"/>
      <c r="DL56" s="119"/>
      <c r="DO56" s="121"/>
      <c r="DP56" s="125"/>
      <c r="DQ56" s="125">
        <v>19.100000000000001</v>
      </c>
      <c r="DR56" s="125"/>
      <c r="DS56" s="125">
        <v>6.49</v>
      </c>
      <c r="DT56" s="122"/>
      <c r="DU56" s="137">
        <v>23.74</v>
      </c>
      <c r="DV56" s="138">
        <v>10.79</v>
      </c>
    </row>
    <row r="57" spans="1:126">
      <c r="A57" s="4">
        <v>1920</v>
      </c>
      <c r="B57" s="11">
        <v>39.590000000000003</v>
      </c>
      <c r="C57" s="12">
        <v>31.41</v>
      </c>
      <c r="D57" s="12">
        <v>17.95</v>
      </c>
      <c r="E57" s="19">
        <v>7.63</v>
      </c>
      <c r="F57" s="12">
        <f t="shared" si="6"/>
        <v>8.1800000000000033</v>
      </c>
      <c r="G57" s="12">
        <f t="shared" si="7"/>
        <v>13.46</v>
      </c>
      <c r="H57" s="11"/>
      <c r="I57" s="12"/>
      <c r="J57" s="12"/>
      <c r="K57" s="69"/>
      <c r="L57" s="12"/>
      <c r="M57" s="12"/>
      <c r="N57" s="12"/>
      <c r="O57" s="19"/>
      <c r="P57" s="12"/>
      <c r="Q57" s="12"/>
      <c r="R57" s="38"/>
      <c r="S57" s="116"/>
      <c r="T57" s="116"/>
      <c r="U57" s="11"/>
      <c r="V57" s="12"/>
      <c r="W57" s="12"/>
      <c r="X57" s="12"/>
      <c r="Y57" s="12"/>
      <c r="Z57" s="12"/>
      <c r="AA57" s="25"/>
      <c r="AB57" s="25"/>
      <c r="AC57" s="25">
        <v>8.0299999999999994</v>
      </c>
      <c r="AD57" s="25"/>
      <c r="AE57" s="25">
        <v>6.06</v>
      </c>
      <c r="AF57" s="25"/>
      <c r="AG57" s="26">
        <v>2.94</v>
      </c>
      <c r="AH57" s="8">
        <f>(DetailsWTIDSeries!AC57+1.1*(DetailsWTIDSeries!U$56-DetailsWTIDSeries!AC$56))/100</f>
        <v>0.40755000000000002</v>
      </c>
      <c r="AI57" s="115">
        <f t="shared" ref="AI57:AI73" si="8">AI$56+(AC57-AC$56)*(Y$74-Y$56)/(100*(AC$74-AC$56))</f>
        <v>0.18552552301255229</v>
      </c>
      <c r="AJ57" s="115">
        <f t="shared" si="2"/>
        <v>8.0299999999999996E-2</v>
      </c>
      <c r="AK57" s="17">
        <v>38.1</v>
      </c>
      <c r="AL57" s="18">
        <v>27.47</v>
      </c>
      <c r="AM57" s="18">
        <v>14.46</v>
      </c>
      <c r="AN57" s="67">
        <v>5.37</v>
      </c>
      <c r="AO57" s="12">
        <v>39.01</v>
      </c>
      <c r="AP57" s="12">
        <v>28.32</v>
      </c>
      <c r="AQ57" s="12">
        <v>14.83</v>
      </c>
      <c r="AR57" s="70">
        <v>5.36</v>
      </c>
      <c r="AS57" s="72">
        <f t="shared" si="4"/>
        <v>10.630000000000003</v>
      </c>
      <c r="AT57" s="72">
        <f t="shared" si="5"/>
        <v>13.009999999999998</v>
      </c>
      <c r="AU57" s="17"/>
      <c r="AV57" s="18">
        <v>28.12</v>
      </c>
      <c r="AW57" s="18">
        <v>17.09</v>
      </c>
      <c r="AX57" s="67">
        <v>7.9</v>
      </c>
      <c r="AY57" s="34"/>
      <c r="AZ57" s="34"/>
      <c r="BA57" s="34"/>
      <c r="BB57" s="19"/>
      <c r="BC57" s="72"/>
      <c r="BD57" s="70">
        <f t="shared" si="3"/>
        <v>11.030000000000001</v>
      </c>
      <c r="BE57" s="33">
        <v>35.83</v>
      </c>
      <c r="BF57" s="34">
        <v>26.13</v>
      </c>
      <c r="BG57" s="34">
        <v>13.48</v>
      </c>
      <c r="BH57" s="34">
        <v>5.23</v>
      </c>
      <c r="BI57" s="34">
        <v>35.81</v>
      </c>
      <c r="BJ57" s="34">
        <v>26.12</v>
      </c>
      <c r="BK57" s="34">
        <v>13.49</v>
      </c>
      <c r="BL57" s="64">
        <v>5.25</v>
      </c>
      <c r="BM57" s="12">
        <f>BE57-BF57</f>
        <v>9.6999999999999993</v>
      </c>
      <c r="BN57" s="13">
        <f>BF57-BG57</f>
        <v>12.649999999999999</v>
      </c>
      <c r="BO57" s="17"/>
      <c r="BP57" s="18"/>
      <c r="BQ57" s="18"/>
      <c r="BR57" s="19"/>
      <c r="BS57" s="17"/>
      <c r="BT57" s="18"/>
      <c r="BU57" s="18"/>
      <c r="BV57" s="18"/>
      <c r="BW57" s="19"/>
      <c r="BX57" s="33"/>
      <c r="BY57" s="34"/>
      <c r="BZ57" s="34">
        <v>32.6</v>
      </c>
      <c r="CA57" s="34"/>
      <c r="CB57" s="34">
        <v>14.4</v>
      </c>
      <c r="CC57" s="34"/>
      <c r="CD57" s="34">
        <v>5.36</v>
      </c>
      <c r="CE57" s="34"/>
      <c r="CF57" s="34"/>
      <c r="CG57" s="34"/>
      <c r="CH57" s="34"/>
      <c r="CI57" s="34"/>
      <c r="CJ57" s="34"/>
      <c r="CK57" s="34"/>
      <c r="CL57" s="34"/>
      <c r="CM57" s="64"/>
      <c r="CN57" s="17">
        <v>41.09</v>
      </c>
      <c r="CO57" s="18"/>
      <c r="CP57" s="18">
        <v>29.86</v>
      </c>
      <c r="CQ57" s="18"/>
      <c r="CR57" s="18">
        <v>15.32</v>
      </c>
      <c r="CS57" s="18"/>
      <c r="CT57" s="18">
        <v>6.14</v>
      </c>
      <c r="CU57" s="19"/>
      <c r="CV57" s="17"/>
      <c r="CW57" s="18"/>
      <c r="CX57" s="18"/>
      <c r="CY57" s="19"/>
      <c r="CZ57" s="85"/>
      <c r="DA57" s="86"/>
      <c r="DB57" s="86"/>
      <c r="DC57" s="87"/>
      <c r="DD57" s="118"/>
      <c r="DE57" s="119"/>
      <c r="DF57" s="118"/>
      <c r="DG57" s="123"/>
      <c r="DH57" s="119"/>
      <c r="DK57" s="118"/>
      <c r="DL57" s="119"/>
      <c r="DM57" s="117"/>
      <c r="DN57" s="117">
        <v>3.7</v>
      </c>
      <c r="DO57" s="121"/>
      <c r="DP57" s="125"/>
      <c r="DQ57" s="125">
        <v>20.309999999999999</v>
      </c>
      <c r="DR57" s="125"/>
      <c r="DS57" s="125">
        <v>6.34</v>
      </c>
      <c r="DT57" s="122"/>
      <c r="DU57" s="137">
        <v>20.59</v>
      </c>
      <c r="DV57" s="138">
        <v>8.92</v>
      </c>
    </row>
    <row r="58" spans="1:126">
      <c r="A58" s="4">
        <v>1921</v>
      </c>
      <c r="B58" s="11">
        <v>39.700000000000003</v>
      </c>
      <c r="C58" s="12">
        <v>31.04</v>
      </c>
      <c r="D58" s="12">
        <v>17.32</v>
      </c>
      <c r="E58" s="19">
        <v>7.23</v>
      </c>
      <c r="F58" s="12">
        <f t="shared" si="6"/>
        <v>8.6600000000000037</v>
      </c>
      <c r="G58" s="12">
        <f t="shared" si="7"/>
        <v>13.719999999999999</v>
      </c>
      <c r="H58" s="11"/>
      <c r="I58" s="12"/>
      <c r="J58" s="12"/>
      <c r="K58" s="69"/>
      <c r="L58" s="12"/>
      <c r="M58" s="12"/>
      <c r="N58" s="12"/>
      <c r="O58" s="19"/>
      <c r="P58" s="12"/>
      <c r="Q58" s="12"/>
      <c r="R58" s="38"/>
      <c r="S58" s="116"/>
      <c r="T58" s="116"/>
      <c r="U58" s="11"/>
      <c r="V58" s="12"/>
      <c r="W58" s="12"/>
      <c r="X58" s="12"/>
      <c r="Y58" s="12"/>
      <c r="Z58" s="12"/>
      <c r="AA58" s="25"/>
      <c r="AB58" s="25"/>
      <c r="AC58" s="25">
        <v>8.08</v>
      </c>
      <c r="AD58" s="25"/>
      <c r="AE58" s="25">
        <v>6.04</v>
      </c>
      <c r="AF58" s="25"/>
      <c r="AG58" s="26">
        <v>2.9</v>
      </c>
      <c r="AH58" s="8">
        <f>(DetailsWTIDSeries!AC58+1.1*(DetailsWTIDSeries!U$56-DetailsWTIDSeries!AC$56))/100</f>
        <v>0.40805000000000002</v>
      </c>
      <c r="AI58" s="115">
        <f t="shared" si="8"/>
        <v>0.18607154811715482</v>
      </c>
      <c r="AJ58" s="115">
        <f t="shared" si="2"/>
        <v>8.0799999999999997E-2</v>
      </c>
      <c r="AK58" s="17">
        <v>42.86</v>
      </c>
      <c r="AL58" s="18">
        <v>30.46</v>
      </c>
      <c r="AM58" s="18">
        <v>15.47</v>
      </c>
      <c r="AN58" s="67">
        <v>5.6</v>
      </c>
      <c r="AO58" s="12">
        <v>43.18</v>
      </c>
      <c r="AP58" s="12">
        <v>30.8</v>
      </c>
      <c r="AQ58" s="12">
        <v>15.64</v>
      </c>
      <c r="AR58" s="70">
        <v>5.6</v>
      </c>
      <c r="AS58" s="72">
        <f t="shared" si="4"/>
        <v>12.399999999999999</v>
      </c>
      <c r="AT58" s="72">
        <f t="shared" si="5"/>
        <v>14.99</v>
      </c>
      <c r="AU58" s="17"/>
      <c r="AV58" s="18">
        <v>31.47</v>
      </c>
      <c r="AW58" s="18">
        <v>18.48</v>
      </c>
      <c r="AX58" s="67">
        <v>8.1</v>
      </c>
      <c r="AY58" s="34"/>
      <c r="AZ58" s="34"/>
      <c r="BA58" s="34"/>
      <c r="BB58" s="19"/>
      <c r="BC58" s="72"/>
      <c r="BD58" s="70">
        <f t="shared" si="3"/>
        <v>12.989999999999998</v>
      </c>
      <c r="BE58" s="33"/>
      <c r="BF58" s="34"/>
      <c r="BG58" s="34"/>
      <c r="BH58" s="34"/>
      <c r="BI58" s="34"/>
      <c r="BJ58" s="34"/>
      <c r="BK58" s="34"/>
      <c r="BL58" s="64"/>
      <c r="BM58" s="72"/>
      <c r="BN58" s="70"/>
      <c r="BO58" s="17"/>
      <c r="BP58" s="18"/>
      <c r="BQ58" s="18"/>
      <c r="BR58" s="19"/>
      <c r="BS58" s="17"/>
      <c r="BT58" s="18"/>
      <c r="BU58" s="18"/>
      <c r="BV58" s="18"/>
      <c r="BW58" s="19"/>
      <c r="BX58" s="33"/>
      <c r="BY58" s="34"/>
      <c r="BZ58" s="34">
        <v>40.58</v>
      </c>
      <c r="CA58" s="34"/>
      <c r="CB58" s="34">
        <v>17.600000000000001</v>
      </c>
      <c r="CC58" s="34"/>
      <c r="CD58" s="34">
        <v>5.81</v>
      </c>
      <c r="CE58" s="34"/>
      <c r="CF58" s="34"/>
      <c r="CG58" s="34"/>
      <c r="CH58" s="34"/>
      <c r="CI58" s="34"/>
      <c r="CJ58" s="34"/>
      <c r="CK58" s="34"/>
      <c r="CL58" s="34"/>
      <c r="CM58" s="64"/>
      <c r="CN58" s="17">
        <v>40.07</v>
      </c>
      <c r="CO58" s="18"/>
      <c r="CP58" s="18">
        <v>27.8</v>
      </c>
      <c r="CQ58" s="18"/>
      <c r="CR58" s="18">
        <v>12.78</v>
      </c>
      <c r="CS58" s="18"/>
      <c r="CT58" s="18">
        <v>4.45</v>
      </c>
      <c r="CU58" s="19"/>
      <c r="CV58" s="17"/>
      <c r="CW58" s="18">
        <v>19.43</v>
      </c>
      <c r="CX58" s="18">
        <v>11.63</v>
      </c>
      <c r="CY58" s="19">
        <v>3.97</v>
      </c>
      <c r="CZ58" s="17"/>
      <c r="DA58" s="18">
        <v>25.39</v>
      </c>
      <c r="DB58" s="18">
        <v>11.34</v>
      </c>
      <c r="DC58" s="19">
        <v>3.13</v>
      </c>
      <c r="DD58" s="118"/>
      <c r="DE58" s="119"/>
      <c r="DF58" s="118"/>
      <c r="DG58" s="123"/>
      <c r="DH58" s="119"/>
      <c r="DK58" s="118"/>
      <c r="DL58" s="119"/>
      <c r="DM58" s="117">
        <v>11.82</v>
      </c>
      <c r="DN58" s="117">
        <v>5.54</v>
      </c>
      <c r="DO58" s="121"/>
      <c r="DP58" s="125"/>
      <c r="DQ58" s="125">
        <v>21.82</v>
      </c>
      <c r="DR58" s="125"/>
      <c r="DS58" s="125">
        <v>6.61</v>
      </c>
      <c r="DT58" s="122"/>
      <c r="DU58" s="137">
        <v>18.29</v>
      </c>
      <c r="DV58" s="138">
        <v>7.6</v>
      </c>
    </row>
    <row r="59" spans="1:126">
      <c r="A59" s="4">
        <v>1922</v>
      </c>
      <c r="B59" s="11">
        <v>41.54</v>
      </c>
      <c r="C59" s="12">
        <v>32.5</v>
      </c>
      <c r="D59" s="12">
        <v>17.87</v>
      </c>
      <c r="E59" s="19">
        <v>7.26</v>
      </c>
      <c r="F59" s="12">
        <f t="shared" si="6"/>
        <v>9.0399999999999991</v>
      </c>
      <c r="G59" s="12">
        <f t="shared" si="7"/>
        <v>14.629999999999999</v>
      </c>
      <c r="H59" s="11"/>
      <c r="I59" s="12"/>
      <c r="J59" s="12"/>
      <c r="K59" s="69"/>
      <c r="L59" s="12"/>
      <c r="M59" s="12"/>
      <c r="N59" s="12"/>
      <c r="O59" s="19"/>
      <c r="P59" s="12"/>
      <c r="Q59" s="12"/>
      <c r="R59" s="38"/>
      <c r="S59" s="116"/>
      <c r="T59" s="116"/>
      <c r="U59" s="11"/>
      <c r="V59" s="12"/>
      <c r="W59" s="12"/>
      <c r="X59" s="12"/>
      <c r="Y59" s="12"/>
      <c r="Z59" s="12"/>
      <c r="AA59" s="25"/>
      <c r="AB59" s="25"/>
      <c r="AC59" s="25">
        <v>9.07</v>
      </c>
      <c r="AD59" s="25"/>
      <c r="AE59" s="25">
        <v>6.78</v>
      </c>
      <c r="AF59" s="25"/>
      <c r="AG59" s="26">
        <v>3.23</v>
      </c>
      <c r="AH59" s="8">
        <f>(DetailsWTIDSeries!AC59+1.1*(DetailsWTIDSeries!U$56-DetailsWTIDSeries!AC$56))/100</f>
        <v>0.41795000000000004</v>
      </c>
      <c r="AI59" s="115">
        <f t="shared" si="8"/>
        <v>0.1968828451882845</v>
      </c>
      <c r="AJ59" s="115">
        <f t="shared" si="2"/>
        <v>9.0700000000000003E-2</v>
      </c>
      <c r="AK59" s="17">
        <v>42.95</v>
      </c>
      <c r="AL59" s="18">
        <v>31.05</v>
      </c>
      <c r="AM59" s="18">
        <v>16.29</v>
      </c>
      <c r="AN59" s="67">
        <v>6.17</v>
      </c>
      <c r="AO59" s="12">
        <v>43.72</v>
      </c>
      <c r="AP59" s="12">
        <v>31.94</v>
      </c>
      <c r="AQ59" s="12">
        <v>17.059999999999999</v>
      </c>
      <c r="AR59" s="70">
        <v>6.64</v>
      </c>
      <c r="AS59" s="72">
        <f t="shared" si="4"/>
        <v>11.900000000000002</v>
      </c>
      <c r="AT59" s="72">
        <f t="shared" si="5"/>
        <v>14.760000000000002</v>
      </c>
      <c r="AU59" s="17"/>
      <c r="AV59" s="18">
        <v>32.96</v>
      </c>
      <c r="AW59" s="18">
        <v>19.55</v>
      </c>
      <c r="AX59" s="67">
        <v>8.6300000000000008</v>
      </c>
      <c r="AY59" s="34"/>
      <c r="AZ59" s="34"/>
      <c r="BA59" s="34"/>
      <c r="BB59" s="19"/>
      <c r="BC59" s="72"/>
      <c r="BD59" s="70">
        <f t="shared" si="3"/>
        <v>13.41</v>
      </c>
      <c r="BE59" s="33"/>
      <c r="BF59" s="34"/>
      <c r="BG59" s="34"/>
      <c r="BH59" s="34"/>
      <c r="BI59" s="34"/>
      <c r="BJ59" s="34"/>
      <c r="BK59" s="34"/>
      <c r="BL59" s="64"/>
      <c r="BM59" s="72"/>
      <c r="BN59" s="70"/>
      <c r="BO59" s="17"/>
      <c r="BP59" s="18"/>
      <c r="BQ59" s="18"/>
      <c r="BR59" s="19"/>
      <c r="BS59" s="17"/>
      <c r="BT59" s="18"/>
      <c r="BU59" s="18"/>
      <c r="BV59" s="18"/>
      <c r="BW59" s="19"/>
      <c r="BX59" s="33"/>
      <c r="BY59" s="34"/>
      <c r="BZ59" s="34">
        <v>34.340000000000003</v>
      </c>
      <c r="CA59" s="34"/>
      <c r="CB59" s="34">
        <v>15.17</v>
      </c>
      <c r="CC59" s="34"/>
      <c r="CD59" s="34">
        <v>5.04</v>
      </c>
      <c r="CE59" s="34"/>
      <c r="CF59" s="34"/>
      <c r="CG59" s="34"/>
      <c r="CH59" s="34"/>
      <c r="CI59" s="34"/>
      <c r="CJ59" s="34"/>
      <c r="CK59" s="34"/>
      <c r="CL59" s="34"/>
      <c r="CM59" s="64"/>
      <c r="CN59" s="17">
        <v>39.950000000000003</v>
      </c>
      <c r="CO59" s="18"/>
      <c r="CP59" s="18">
        <v>27.95</v>
      </c>
      <c r="CQ59" s="18"/>
      <c r="CR59" s="18">
        <v>12.75</v>
      </c>
      <c r="CS59" s="18"/>
      <c r="CT59" s="18">
        <v>4.1100000000000003</v>
      </c>
      <c r="CU59" s="19"/>
      <c r="CV59" s="17"/>
      <c r="CW59" s="18">
        <v>17.649999999999999</v>
      </c>
      <c r="CX59" s="18">
        <v>10.68</v>
      </c>
      <c r="CY59" s="19">
        <v>3.57</v>
      </c>
      <c r="CZ59" s="17"/>
      <c r="DA59" s="18">
        <v>23.84</v>
      </c>
      <c r="DB59" s="18">
        <v>10.47</v>
      </c>
      <c r="DC59" s="19">
        <v>2.89</v>
      </c>
      <c r="DD59" s="118"/>
      <c r="DE59" s="119"/>
      <c r="DF59" s="118"/>
      <c r="DG59" s="123"/>
      <c r="DH59" s="119"/>
      <c r="DK59" s="121">
        <v>12.72</v>
      </c>
      <c r="DL59" s="122">
        <v>5.66</v>
      </c>
      <c r="DM59" s="117">
        <v>14.28</v>
      </c>
      <c r="DN59" s="117">
        <v>5.35</v>
      </c>
      <c r="DO59" s="121"/>
      <c r="DP59" s="125"/>
      <c r="DQ59" s="125">
        <v>19.22</v>
      </c>
      <c r="DR59" s="125"/>
      <c r="DS59" s="125">
        <v>5.85</v>
      </c>
      <c r="DT59" s="122"/>
      <c r="DU59" s="137">
        <v>16.82</v>
      </c>
      <c r="DV59" s="138">
        <v>6.57</v>
      </c>
    </row>
    <row r="60" spans="1:126">
      <c r="A60" s="4">
        <v>1923</v>
      </c>
      <c r="B60" s="11">
        <v>43.54</v>
      </c>
      <c r="C60" s="12">
        <v>34.15</v>
      </c>
      <c r="D60" s="12">
        <v>18.91</v>
      </c>
      <c r="E60" s="19">
        <v>7.61</v>
      </c>
      <c r="F60" s="12">
        <f t="shared" si="6"/>
        <v>9.39</v>
      </c>
      <c r="G60" s="12">
        <f t="shared" si="7"/>
        <v>15.239999999999998</v>
      </c>
      <c r="H60" s="11"/>
      <c r="I60" s="12"/>
      <c r="J60" s="12"/>
      <c r="K60" s="69"/>
      <c r="L60" s="12"/>
      <c r="M60" s="12"/>
      <c r="N60" s="12"/>
      <c r="O60" s="19"/>
      <c r="P60" s="12"/>
      <c r="Q60" s="12"/>
      <c r="R60" s="38"/>
      <c r="S60" s="116"/>
      <c r="T60" s="116"/>
      <c r="U60" s="11"/>
      <c r="V60" s="12"/>
      <c r="W60" s="12"/>
      <c r="X60" s="12"/>
      <c r="Y60" s="12"/>
      <c r="Z60" s="12"/>
      <c r="AA60" s="25"/>
      <c r="AB60" s="25"/>
      <c r="AC60" s="25">
        <v>9.2899999999999991</v>
      </c>
      <c r="AD60" s="25"/>
      <c r="AE60" s="25">
        <v>6.95</v>
      </c>
      <c r="AF60" s="25"/>
      <c r="AG60" s="26">
        <v>3.34</v>
      </c>
      <c r="AH60" s="8">
        <f>(DetailsWTIDSeries!AC60+1.1*(DetailsWTIDSeries!U$56-DetailsWTIDSeries!AC$56))/100</f>
        <v>0.42015000000000002</v>
      </c>
      <c r="AI60" s="115">
        <f t="shared" si="8"/>
        <v>0.19928535564853553</v>
      </c>
      <c r="AJ60" s="115">
        <f t="shared" si="2"/>
        <v>9.2899999999999996E-2</v>
      </c>
      <c r="AK60" s="17">
        <v>40.590000000000003</v>
      </c>
      <c r="AL60" s="18">
        <v>28.95</v>
      </c>
      <c r="AM60" s="18">
        <v>14.99</v>
      </c>
      <c r="AN60" s="67">
        <v>5.5</v>
      </c>
      <c r="AO60" s="12">
        <v>41.46</v>
      </c>
      <c r="AP60" s="12">
        <v>29.78</v>
      </c>
      <c r="AQ60" s="12">
        <v>15.64</v>
      </c>
      <c r="AR60" s="70">
        <v>5.91</v>
      </c>
      <c r="AS60" s="72">
        <f t="shared" si="4"/>
        <v>11.640000000000004</v>
      </c>
      <c r="AT60" s="72">
        <f t="shared" si="5"/>
        <v>13.959999999999999</v>
      </c>
      <c r="AU60" s="17"/>
      <c r="AV60" s="18">
        <v>33.58</v>
      </c>
      <c r="AW60" s="18">
        <v>19.72</v>
      </c>
      <c r="AX60" s="67">
        <v>8.6</v>
      </c>
      <c r="AY60" s="34"/>
      <c r="AZ60" s="34"/>
      <c r="BA60" s="34"/>
      <c r="BB60" s="19"/>
      <c r="BC60" s="72"/>
      <c r="BD60" s="70">
        <f t="shared" si="3"/>
        <v>13.86</v>
      </c>
      <c r="BE60" s="33"/>
      <c r="BF60" s="34"/>
      <c r="BG60" s="34"/>
      <c r="BH60" s="34"/>
      <c r="BI60" s="34"/>
      <c r="BJ60" s="34"/>
      <c r="BK60" s="34"/>
      <c r="BL60" s="64"/>
      <c r="BM60" s="72"/>
      <c r="BN60" s="70"/>
      <c r="BO60" s="17"/>
      <c r="BP60" s="18"/>
      <c r="BQ60" s="18"/>
      <c r="BR60" s="19"/>
      <c r="BS60" s="17"/>
      <c r="BT60" s="18"/>
      <c r="BU60" s="18"/>
      <c r="BV60" s="18"/>
      <c r="BW60" s="19"/>
      <c r="BX60" s="33"/>
      <c r="BY60" s="34"/>
      <c r="BZ60" s="34">
        <v>30.15</v>
      </c>
      <c r="CA60" s="34"/>
      <c r="CB60" s="34">
        <v>14.38</v>
      </c>
      <c r="CC60" s="34"/>
      <c r="CD60" s="34">
        <v>4.6900000000000004</v>
      </c>
      <c r="CE60" s="34"/>
      <c r="CF60" s="34"/>
      <c r="CG60" s="34"/>
      <c r="CH60" s="34"/>
      <c r="CI60" s="34"/>
      <c r="CJ60" s="34"/>
      <c r="CK60" s="34"/>
      <c r="CL60" s="34"/>
      <c r="CM60" s="64"/>
      <c r="CN60" s="17">
        <v>40.97</v>
      </c>
      <c r="CO60" s="18"/>
      <c r="CP60" s="18">
        <v>29.14</v>
      </c>
      <c r="CQ60" s="18"/>
      <c r="CR60" s="18">
        <v>13.86</v>
      </c>
      <c r="CS60" s="18"/>
      <c r="CT60" s="18">
        <v>4.8099999999999996</v>
      </c>
      <c r="CU60" s="19"/>
      <c r="CV60" s="17"/>
      <c r="CW60" s="18"/>
      <c r="CX60" s="18">
        <v>11.76</v>
      </c>
      <c r="CY60" s="19">
        <v>3.98</v>
      </c>
      <c r="CZ60" s="17"/>
      <c r="DA60" s="18">
        <v>24.72</v>
      </c>
      <c r="DB60" s="18">
        <v>10.94</v>
      </c>
      <c r="DC60" s="19">
        <v>2.96</v>
      </c>
      <c r="DD60" s="118"/>
      <c r="DE60" s="119"/>
      <c r="DF60" s="118"/>
      <c r="DG60" s="123"/>
      <c r="DH60" s="119"/>
      <c r="DK60" s="121">
        <v>13.39</v>
      </c>
      <c r="DL60" s="122">
        <v>5.91</v>
      </c>
      <c r="DM60" s="117">
        <v>14.81</v>
      </c>
      <c r="DN60" s="117">
        <v>5.69</v>
      </c>
      <c r="DO60" s="121"/>
      <c r="DP60" s="125"/>
      <c r="DQ60" s="125">
        <v>19.53</v>
      </c>
      <c r="DR60" s="125"/>
      <c r="DS60" s="125">
        <v>6.03</v>
      </c>
      <c r="DT60" s="122"/>
      <c r="DU60" s="137">
        <v>16.45</v>
      </c>
      <c r="DV60" s="138">
        <v>6.3</v>
      </c>
    </row>
    <row r="61" spans="1:126">
      <c r="A61" s="4">
        <v>1924</v>
      </c>
      <c r="B61" s="11">
        <v>42.14</v>
      </c>
      <c r="C61" s="12">
        <v>32.270000000000003</v>
      </c>
      <c r="D61" s="12">
        <v>17.96</v>
      </c>
      <c r="E61" s="19">
        <v>7.05</v>
      </c>
      <c r="F61" s="12">
        <f t="shared" si="6"/>
        <v>9.8699999999999974</v>
      </c>
      <c r="G61" s="12">
        <f t="shared" si="7"/>
        <v>14.310000000000002</v>
      </c>
      <c r="H61" s="11"/>
      <c r="I61" s="12"/>
      <c r="J61" s="12"/>
      <c r="K61" s="69"/>
      <c r="L61" s="12"/>
      <c r="M61" s="12"/>
      <c r="N61" s="12"/>
      <c r="O61" s="19"/>
      <c r="P61" s="12"/>
      <c r="Q61" s="12"/>
      <c r="R61" s="38"/>
      <c r="S61" s="116"/>
      <c r="T61" s="116"/>
      <c r="U61" s="11"/>
      <c r="V61" s="12"/>
      <c r="W61" s="12"/>
      <c r="X61" s="12"/>
      <c r="Y61" s="12"/>
      <c r="Z61" s="12"/>
      <c r="AA61" s="25"/>
      <c r="AB61" s="25"/>
      <c r="AC61" s="25">
        <v>9.0500000000000007</v>
      </c>
      <c r="AD61" s="25"/>
      <c r="AE61" s="25">
        <v>6.74</v>
      </c>
      <c r="AF61" s="25"/>
      <c r="AG61" s="26">
        <v>3.23</v>
      </c>
      <c r="AH61" s="8">
        <f>(DetailsWTIDSeries!AC61+1.1*(DetailsWTIDSeries!U$56-DetailsWTIDSeries!AC$56))/100</f>
        <v>0.41775000000000007</v>
      </c>
      <c r="AI61" s="115">
        <f t="shared" si="8"/>
        <v>0.19666443514644349</v>
      </c>
      <c r="AJ61" s="115">
        <f t="shared" si="2"/>
        <v>9.0500000000000011E-2</v>
      </c>
      <c r="AK61" s="17">
        <v>43.26</v>
      </c>
      <c r="AL61" s="18">
        <v>30.93</v>
      </c>
      <c r="AM61" s="18">
        <v>16.32</v>
      </c>
      <c r="AN61" s="67">
        <v>6.14</v>
      </c>
      <c r="AO61" s="12">
        <v>44.41</v>
      </c>
      <c r="AP61" s="12">
        <v>32.11</v>
      </c>
      <c r="AQ61" s="12">
        <v>17.420000000000002</v>
      </c>
      <c r="AR61" s="70">
        <v>6.79</v>
      </c>
      <c r="AS61" s="72">
        <f t="shared" si="4"/>
        <v>12.329999999999998</v>
      </c>
      <c r="AT61" s="72">
        <f t="shared" si="5"/>
        <v>14.61</v>
      </c>
      <c r="AU61" s="17"/>
      <c r="AV61" s="18">
        <v>33.6</v>
      </c>
      <c r="AW61" s="18">
        <v>19.72</v>
      </c>
      <c r="AX61" s="67">
        <v>8.6199999999999992</v>
      </c>
      <c r="AY61" s="34"/>
      <c r="AZ61" s="34"/>
      <c r="BA61" s="34"/>
      <c r="BB61" s="19"/>
      <c r="BC61" s="72"/>
      <c r="BD61" s="70">
        <f t="shared" si="3"/>
        <v>13.880000000000003</v>
      </c>
      <c r="BE61" s="33"/>
      <c r="BF61" s="34"/>
      <c r="BG61" s="34"/>
      <c r="BH61" s="34"/>
      <c r="BI61" s="34"/>
      <c r="BJ61" s="34"/>
      <c r="BK61" s="34"/>
      <c r="BL61" s="64"/>
      <c r="BM61" s="72"/>
      <c r="BN61" s="70"/>
      <c r="BO61" s="17"/>
      <c r="BP61" s="18"/>
      <c r="BQ61" s="18"/>
      <c r="BR61" s="19"/>
      <c r="BS61" s="17"/>
      <c r="BT61" s="18"/>
      <c r="BU61" s="18"/>
      <c r="BV61" s="18"/>
      <c r="BW61" s="19"/>
      <c r="BX61" s="33"/>
      <c r="BY61" s="34"/>
      <c r="BZ61" s="34">
        <v>30.65</v>
      </c>
      <c r="CA61" s="34"/>
      <c r="CB61" s="34">
        <v>14.53</v>
      </c>
      <c r="CC61" s="34"/>
      <c r="CD61" s="34">
        <v>4.8899999999999997</v>
      </c>
      <c r="CE61" s="34"/>
      <c r="CF61" s="34"/>
      <c r="CG61" s="34"/>
      <c r="CH61" s="34"/>
      <c r="CI61" s="34"/>
      <c r="CJ61" s="34"/>
      <c r="CK61" s="34"/>
      <c r="CL61" s="34"/>
      <c r="CM61" s="64"/>
      <c r="CN61" s="17">
        <v>40.770000000000003</v>
      </c>
      <c r="CO61" s="18"/>
      <c r="CP61" s="18">
        <v>29.02</v>
      </c>
      <c r="CQ61" s="18"/>
      <c r="CR61" s="18">
        <v>13.78</v>
      </c>
      <c r="CS61" s="18"/>
      <c r="CT61" s="18">
        <v>4.84</v>
      </c>
      <c r="CU61" s="19"/>
      <c r="CV61" s="17"/>
      <c r="CW61" s="18"/>
      <c r="CX61" s="18">
        <v>11.67</v>
      </c>
      <c r="CY61" s="19">
        <v>4.25</v>
      </c>
      <c r="CZ61" s="17">
        <v>33.729999999999997</v>
      </c>
      <c r="DA61" s="18">
        <v>24.47</v>
      </c>
      <c r="DB61" s="18">
        <v>10.89</v>
      </c>
      <c r="DC61" s="19">
        <v>2.91</v>
      </c>
      <c r="DD61" s="118"/>
      <c r="DE61" s="119"/>
      <c r="DF61" s="118"/>
      <c r="DG61" s="123"/>
      <c r="DH61" s="119"/>
      <c r="DK61" s="121">
        <v>11.46</v>
      </c>
      <c r="DL61" s="122">
        <v>5.37</v>
      </c>
      <c r="DM61" s="117">
        <v>14.42</v>
      </c>
      <c r="DN61" s="117">
        <v>5.67</v>
      </c>
      <c r="DO61" s="121"/>
      <c r="DP61" s="125"/>
      <c r="DQ61" s="125">
        <v>19.97</v>
      </c>
      <c r="DR61" s="125"/>
      <c r="DS61" s="125">
        <v>6.22</v>
      </c>
      <c r="DT61" s="122"/>
      <c r="DU61" s="137">
        <v>17.34</v>
      </c>
      <c r="DV61" s="138">
        <v>6.88</v>
      </c>
    </row>
    <row r="62" spans="1:126">
      <c r="A62" s="4">
        <v>1925</v>
      </c>
      <c r="B62" s="11">
        <v>44.07</v>
      </c>
      <c r="C62" s="12">
        <v>33.630000000000003</v>
      </c>
      <c r="D62" s="12">
        <v>18.16</v>
      </c>
      <c r="E62" s="19">
        <v>7.07</v>
      </c>
      <c r="F62" s="12">
        <f t="shared" si="6"/>
        <v>10.439999999999998</v>
      </c>
      <c r="G62" s="12">
        <f t="shared" si="7"/>
        <v>15.470000000000002</v>
      </c>
      <c r="H62" s="11"/>
      <c r="I62" s="12"/>
      <c r="J62" s="12">
        <v>11.3</v>
      </c>
      <c r="K62" s="69">
        <v>3.9</v>
      </c>
      <c r="L62" s="12"/>
      <c r="M62" s="12"/>
      <c r="N62" s="12"/>
      <c r="O62" s="19"/>
      <c r="P62" s="12"/>
      <c r="Q62" s="12"/>
      <c r="R62" s="38">
        <f>R$63+1.1*(DetailsWTIDSeries!J62-DetailsWTIDSeries!J$63)/100</f>
        <v>0.38731000000000004</v>
      </c>
      <c r="S62" s="116">
        <f>DetailsWTIDSeries!J62/100</f>
        <v>0.113</v>
      </c>
      <c r="T62" s="116">
        <f>DetailsWTIDSeries!K62/100</f>
        <v>3.9E-2</v>
      </c>
      <c r="U62" s="11"/>
      <c r="V62" s="12"/>
      <c r="W62" s="12"/>
      <c r="X62" s="12"/>
      <c r="Y62" s="12"/>
      <c r="Z62" s="12"/>
      <c r="AA62" s="25"/>
      <c r="AB62" s="25"/>
      <c r="AC62" s="25">
        <v>8.7899999999999991</v>
      </c>
      <c r="AD62" s="25"/>
      <c r="AE62" s="25">
        <v>6.53</v>
      </c>
      <c r="AF62" s="25"/>
      <c r="AG62" s="26">
        <v>3.13</v>
      </c>
      <c r="AH62" s="8">
        <f>(DetailsWTIDSeries!AC62+1.1*(DetailsWTIDSeries!U$56-DetailsWTIDSeries!AC$56))/100</f>
        <v>0.41515000000000002</v>
      </c>
      <c r="AI62" s="115">
        <f t="shared" si="8"/>
        <v>0.19382510460251043</v>
      </c>
      <c r="AJ62" s="115">
        <f t="shared" si="2"/>
        <v>8.7899999999999992E-2</v>
      </c>
      <c r="AK62" s="17">
        <v>44.17</v>
      </c>
      <c r="AL62" s="18">
        <v>32.47</v>
      </c>
      <c r="AM62" s="18">
        <v>17.600000000000001</v>
      </c>
      <c r="AN62" s="67">
        <v>6.75</v>
      </c>
      <c r="AO62" s="12">
        <v>46.35</v>
      </c>
      <c r="AP62" s="12">
        <v>35.01</v>
      </c>
      <c r="AQ62" s="12">
        <v>20.239999999999998</v>
      </c>
      <c r="AR62" s="70">
        <v>8.52</v>
      </c>
      <c r="AS62" s="72">
        <f t="shared" si="4"/>
        <v>11.700000000000003</v>
      </c>
      <c r="AT62" s="72">
        <f t="shared" si="5"/>
        <v>14.869999999999997</v>
      </c>
      <c r="AU62" s="17"/>
      <c r="AV62" s="18"/>
      <c r="AW62" s="18">
        <v>18.32</v>
      </c>
      <c r="AX62" s="67">
        <v>7.96</v>
      </c>
      <c r="AY62" s="34"/>
      <c r="AZ62" s="34"/>
      <c r="BA62" s="34"/>
      <c r="BB62" s="19"/>
      <c r="BC62" s="72"/>
      <c r="BD62" s="70"/>
      <c r="BE62" s="33"/>
      <c r="BF62" s="34"/>
      <c r="BG62" s="34"/>
      <c r="BH62" s="34"/>
      <c r="BI62" s="34"/>
      <c r="BJ62" s="34"/>
      <c r="BK62" s="34"/>
      <c r="BL62" s="64"/>
      <c r="BM62" s="72"/>
      <c r="BN62" s="70"/>
      <c r="BO62" s="17"/>
      <c r="BP62" s="18"/>
      <c r="BQ62" s="18"/>
      <c r="BR62" s="19"/>
      <c r="BS62" s="17"/>
      <c r="BT62" s="18"/>
      <c r="BU62" s="18"/>
      <c r="BV62" s="18"/>
      <c r="BW62" s="19"/>
      <c r="BX62" s="33"/>
      <c r="BY62" s="34"/>
      <c r="BZ62" s="34">
        <v>29.76</v>
      </c>
      <c r="CA62" s="34"/>
      <c r="CB62" s="34">
        <v>13.18</v>
      </c>
      <c r="CC62" s="34"/>
      <c r="CD62" s="34">
        <v>4.34</v>
      </c>
      <c r="CE62" s="34"/>
      <c r="CF62" s="34"/>
      <c r="CG62" s="34"/>
      <c r="CH62" s="34"/>
      <c r="CI62" s="34"/>
      <c r="CJ62" s="34"/>
      <c r="CK62" s="34"/>
      <c r="CL62" s="34"/>
      <c r="CM62" s="64"/>
      <c r="CN62" s="17">
        <v>39.31</v>
      </c>
      <c r="CO62" s="18"/>
      <c r="CP62" s="18">
        <v>27.48</v>
      </c>
      <c r="CQ62" s="18"/>
      <c r="CR62" s="18">
        <v>12.54</v>
      </c>
      <c r="CS62" s="18"/>
      <c r="CT62" s="18">
        <v>4.0999999999999996</v>
      </c>
      <c r="CU62" s="19"/>
      <c r="CV62" s="17"/>
      <c r="CW62" s="18"/>
      <c r="CX62" s="18">
        <v>11.31</v>
      </c>
      <c r="CY62" s="19">
        <v>3.99</v>
      </c>
      <c r="CZ62" s="17">
        <v>34.97</v>
      </c>
      <c r="DA62" s="18">
        <v>25.16</v>
      </c>
      <c r="DB62" s="18">
        <v>11.08</v>
      </c>
      <c r="DC62" s="19">
        <v>2.92</v>
      </c>
      <c r="DD62" s="118"/>
      <c r="DE62" s="119"/>
      <c r="DF62" s="118"/>
      <c r="DG62" s="123"/>
      <c r="DH62" s="119"/>
      <c r="DK62" s="121">
        <v>12.38</v>
      </c>
      <c r="DL62" s="122">
        <v>5.39</v>
      </c>
      <c r="DM62" s="117">
        <v>14.19</v>
      </c>
      <c r="DN62" s="117">
        <v>5.65</v>
      </c>
      <c r="DO62" s="121"/>
      <c r="DP62" s="125"/>
      <c r="DQ62" s="125">
        <v>20.61</v>
      </c>
      <c r="DR62" s="125"/>
      <c r="DS62" s="125">
        <v>6.43</v>
      </c>
      <c r="DT62" s="122"/>
      <c r="DU62" s="137">
        <v>17.75</v>
      </c>
      <c r="DV62" s="138">
        <v>7.19</v>
      </c>
    </row>
    <row r="63" spans="1:126">
      <c r="A63" s="4">
        <v>1926</v>
      </c>
      <c r="B63" s="11">
        <v>42.06</v>
      </c>
      <c r="C63" s="12">
        <v>32.340000000000003</v>
      </c>
      <c r="D63" s="12">
        <v>17.82</v>
      </c>
      <c r="E63" s="19">
        <v>6.98</v>
      </c>
      <c r="F63" s="12">
        <f t="shared" si="6"/>
        <v>9.7199999999999989</v>
      </c>
      <c r="G63" s="12">
        <f t="shared" si="7"/>
        <v>14.520000000000003</v>
      </c>
      <c r="H63" s="11">
        <v>32.5</v>
      </c>
      <c r="I63" s="12">
        <v>22.1</v>
      </c>
      <c r="J63" s="12">
        <v>11.3</v>
      </c>
      <c r="K63" s="69">
        <v>4</v>
      </c>
      <c r="L63" s="12"/>
      <c r="M63" s="12"/>
      <c r="N63" s="12"/>
      <c r="O63" s="19"/>
      <c r="P63" s="12">
        <f t="shared" si="0"/>
        <v>10.399999999999999</v>
      </c>
      <c r="Q63" s="12">
        <f t="shared" si="1"/>
        <v>10.8</v>
      </c>
      <c r="R63" s="38">
        <f>1.1*AVERAGE(DetailsWTIDSeries!H56:H63)/100</f>
        <v>0.38731000000000004</v>
      </c>
      <c r="S63" s="116">
        <f>DetailsWTIDSeries!J63/100</f>
        <v>0.113</v>
      </c>
      <c r="T63" s="116">
        <f>DetailsWTIDSeries!K63/100</f>
        <v>0.04</v>
      </c>
      <c r="U63" s="11"/>
      <c r="V63" s="12"/>
      <c r="W63" s="12"/>
      <c r="X63" s="12"/>
      <c r="Y63" s="12"/>
      <c r="Z63" s="12"/>
      <c r="AA63" s="25"/>
      <c r="AB63" s="25"/>
      <c r="AC63" s="25">
        <v>8.67</v>
      </c>
      <c r="AD63" s="25"/>
      <c r="AE63" s="25">
        <v>6.42</v>
      </c>
      <c r="AF63" s="25"/>
      <c r="AG63" s="26">
        <v>3.07</v>
      </c>
      <c r="AH63" s="8">
        <f>(DetailsWTIDSeries!AC63+1.1*(DetailsWTIDSeries!U$56-DetailsWTIDSeries!AC$56))/100</f>
        <v>0.41395000000000004</v>
      </c>
      <c r="AI63" s="115">
        <f t="shared" si="8"/>
        <v>0.19251464435146443</v>
      </c>
      <c r="AJ63" s="115">
        <f t="shared" si="2"/>
        <v>8.6699999999999999E-2</v>
      </c>
      <c r="AK63" s="17">
        <v>44.07</v>
      </c>
      <c r="AL63" s="18">
        <v>32.75</v>
      </c>
      <c r="AM63" s="18">
        <v>18.010000000000002</v>
      </c>
      <c r="AN63" s="67">
        <v>7.07</v>
      </c>
      <c r="AO63" s="12">
        <v>45.71</v>
      </c>
      <c r="AP63" s="12">
        <v>34.61</v>
      </c>
      <c r="AQ63" s="12">
        <v>19.91</v>
      </c>
      <c r="AR63" s="70">
        <v>8.4600000000000009</v>
      </c>
      <c r="AS63" s="72">
        <f t="shared" si="4"/>
        <v>11.32</v>
      </c>
      <c r="AT63" s="72">
        <f t="shared" si="5"/>
        <v>14.739999999999998</v>
      </c>
      <c r="AU63" s="17"/>
      <c r="AV63" s="18"/>
      <c r="AW63" s="18">
        <v>18.55</v>
      </c>
      <c r="AX63" s="67">
        <v>8.2899999999999991</v>
      </c>
      <c r="AY63" s="34"/>
      <c r="AZ63" s="34"/>
      <c r="BA63" s="34"/>
      <c r="BB63" s="19"/>
      <c r="BC63" s="72"/>
      <c r="BD63" s="70"/>
      <c r="BE63" s="33"/>
      <c r="BF63" s="34"/>
      <c r="BG63" s="34"/>
      <c r="BH63" s="34"/>
      <c r="BI63" s="34"/>
      <c r="BJ63" s="34"/>
      <c r="BK63" s="34"/>
      <c r="BL63" s="64"/>
      <c r="BM63" s="72"/>
      <c r="BN63" s="70"/>
      <c r="BO63" s="17"/>
      <c r="BP63" s="18"/>
      <c r="BQ63" s="18"/>
      <c r="BR63" s="19"/>
      <c r="BS63" s="17"/>
      <c r="BT63" s="18"/>
      <c r="BU63" s="18"/>
      <c r="BV63" s="18"/>
      <c r="BW63" s="19"/>
      <c r="BX63" s="33"/>
      <c r="BY63" s="34"/>
      <c r="BZ63" s="34">
        <v>30.15</v>
      </c>
      <c r="CA63" s="34"/>
      <c r="CB63" s="34">
        <v>14.01</v>
      </c>
      <c r="CC63" s="34"/>
      <c r="CD63" s="34">
        <v>4.8099999999999996</v>
      </c>
      <c r="CE63" s="34"/>
      <c r="CF63" s="34"/>
      <c r="CG63" s="34"/>
      <c r="CH63" s="34"/>
      <c r="CI63" s="34"/>
      <c r="CJ63" s="34"/>
      <c r="CK63" s="34"/>
      <c r="CL63" s="34"/>
      <c r="CM63" s="64"/>
      <c r="CN63" s="17">
        <v>38.69</v>
      </c>
      <c r="CO63" s="18"/>
      <c r="CP63" s="18">
        <v>26.83</v>
      </c>
      <c r="CQ63" s="18"/>
      <c r="CR63" s="18">
        <v>12.1</v>
      </c>
      <c r="CS63" s="18"/>
      <c r="CT63" s="18">
        <v>3.79</v>
      </c>
      <c r="CU63" s="19"/>
      <c r="CV63" s="17"/>
      <c r="CW63" s="18"/>
      <c r="CX63" s="18">
        <v>11.07</v>
      </c>
      <c r="CY63" s="19">
        <v>3.88</v>
      </c>
      <c r="CZ63" s="17">
        <v>35.729999999999997</v>
      </c>
      <c r="DA63" s="18">
        <v>25.18</v>
      </c>
      <c r="DB63" s="18">
        <v>10.84</v>
      </c>
      <c r="DC63" s="19">
        <v>2.79</v>
      </c>
      <c r="DD63" s="118"/>
      <c r="DE63" s="119"/>
      <c r="DF63" s="118"/>
      <c r="DG63" s="123"/>
      <c r="DH63" s="119"/>
      <c r="DK63" s="121">
        <v>12.89</v>
      </c>
      <c r="DL63" s="122">
        <v>5.57</v>
      </c>
      <c r="DM63" s="117">
        <v>15</v>
      </c>
      <c r="DN63" s="117">
        <v>5.97</v>
      </c>
      <c r="DO63" s="121"/>
      <c r="DP63" s="125"/>
      <c r="DQ63" s="125">
        <v>20.2</v>
      </c>
      <c r="DR63" s="125"/>
      <c r="DS63" s="125">
        <v>6.36</v>
      </c>
      <c r="DT63" s="122"/>
      <c r="DU63" s="137">
        <v>17.989999999999998</v>
      </c>
      <c r="DV63" s="138">
        <v>7.26</v>
      </c>
    </row>
    <row r="64" spans="1:126">
      <c r="A64" s="4">
        <v>1927</v>
      </c>
      <c r="B64" s="11">
        <v>42.95</v>
      </c>
      <c r="C64" s="12">
        <v>32.47</v>
      </c>
      <c r="D64" s="12">
        <v>17.45</v>
      </c>
      <c r="E64" s="19">
        <v>6.87</v>
      </c>
      <c r="F64" s="12">
        <f t="shared" si="6"/>
        <v>10.480000000000004</v>
      </c>
      <c r="G64" s="12">
        <f t="shared" si="7"/>
        <v>15.02</v>
      </c>
      <c r="H64" s="11"/>
      <c r="I64" s="12"/>
      <c r="J64" s="12">
        <v>11.5</v>
      </c>
      <c r="K64" s="69">
        <v>4.0999999999999996</v>
      </c>
      <c r="L64" s="12"/>
      <c r="M64" s="12"/>
      <c r="N64" s="12"/>
      <c r="O64" s="19"/>
      <c r="P64" s="12"/>
      <c r="Q64" s="12"/>
      <c r="R64" s="38">
        <f>R$63+1.1*(DetailsWTIDSeries!J64-DetailsWTIDSeries!J$63)/100</f>
        <v>0.38951000000000002</v>
      </c>
      <c r="S64" s="116">
        <f>DetailsWTIDSeries!J64/100</f>
        <v>0.115</v>
      </c>
      <c r="T64" s="116">
        <f>DetailsWTIDSeries!K64/100</f>
        <v>4.0999999999999995E-2</v>
      </c>
      <c r="U64" s="11"/>
      <c r="V64" s="12"/>
      <c r="W64" s="12"/>
      <c r="X64" s="12"/>
      <c r="Y64" s="12"/>
      <c r="Z64" s="12"/>
      <c r="AA64" s="25"/>
      <c r="AB64" s="25"/>
      <c r="AC64" s="25">
        <v>8.49</v>
      </c>
      <c r="AD64" s="25"/>
      <c r="AE64" s="25">
        <v>6.28</v>
      </c>
      <c r="AF64" s="25"/>
      <c r="AG64" s="26">
        <v>3.01</v>
      </c>
      <c r="AH64" s="8">
        <f>(DetailsWTIDSeries!AC64+1.1*(DetailsWTIDSeries!U$56-DetailsWTIDSeries!AC$56))/100</f>
        <v>0.41215000000000002</v>
      </c>
      <c r="AI64" s="115">
        <f t="shared" si="8"/>
        <v>0.19054895397489538</v>
      </c>
      <c r="AJ64" s="115">
        <f t="shared" si="2"/>
        <v>8.4900000000000003E-2</v>
      </c>
      <c r="AK64" s="17">
        <v>44.67</v>
      </c>
      <c r="AL64" s="18">
        <v>33.43</v>
      </c>
      <c r="AM64" s="18">
        <v>18.68</v>
      </c>
      <c r="AN64" s="67">
        <v>7.47</v>
      </c>
      <c r="AO64" s="12">
        <v>46.67</v>
      </c>
      <c r="AP64" s="12">
        <v>35.69</v>
      </c>
      <c r="AQ64" s="12">
        <v>21.03</v>
      </c>
      <c r="AR64" s="70">
        <v>9.25</v>
      </c>
      <c r="AS64" s="72">
        <f t="shared" si="4"/>
        <v>11.240000000000002</v>
      </c>
      <c r="AT64" s="72">
        <f t="shared" si="5"/>
        <v>14.75</v>
      </c>
      <c r="AU64" s="17"/>
      <c r="AV64" s="18"/>
      <c r="AW64" s="18">
        <v>17.89</v>
      </c>
      <c r="AX64" s="67">
        <v>7.96</v>
      </c>
      <c r="AY64" s="34"/>
      <c r="AZ64" s="34"/>
      <c r="BA64" s="34"/>
      <c r="BB64" s="19"/>
      <c r="BC64" s="72"/>
      <c r="BD64" s="70"/>
      <c r="BE64" s="33"/>
      <c r="BF64" s="34"/>
      <c r="BG64" s="34"/>
      <c r="BH64" s="34"/>
      <c r="BI64" s="34"/>
      <c r="BJ64" s="34"/>
      <c r="BK64" s="34"/>
      <c r="BL64" s="64"/>
      <c r="BM64" s="72"/>
      <c r="BN64" s="70"/>
      <c r="BO64" s="17"/>
      <c r="BP64" s="18"/>
      <c r="BQ64" s="18"/>
      <c r="BR64" s="19"/>
      <c r="BS64" s="17"/>
      <c r="BT64" s="18"/>
      <c r="BU64" s="18"/>
      <c r="BV64" s="18"/>
      <c r="BW64" s="19"/>
      <c r="BX64" s="33"/>
      <c r="BY64" s="34"/>
      <c r="BZ64" s="34">
        <v>30.7</v>
      </c>
      <c r="CA64" s="34"/>
      <c r="CB64" s="34">
        <v>14.69</v>
      </c>
      <c r="CC64" s="34"/>
      <c r="CD64" s="34">
        <v>5.13</v>
      </c>
      <c r="CE64" s="34"/>
      <c r="CF64" s="34"/>
      <c r="CG64" s="34"/>
      <c r="CH64" s="34"/>
      <c r="CI64" s="34"/>
      <c r="CJ64" s="34"/>
      <c r="CK64" s="34"/>
      <c r="CL64" s="34"/>
      <c r="CM64" s="64"/>
      <c r="CN64" s="17">
        <v>39.69</v>
      </c>
      <c r="CO64" s="18"/>
      <c r="CP64" s="18">
        <v>27.89</v>
      </c>
      <c r="CQ64" s="18"/>
      <c r="CR64" s="18">
        <v>12.96</v>
      </c>
      <c r="CS64" s="18"/>
      <c r="CT64" s="18">
        <v>4.2699999999999996</v>
      </c>
      <c r="CU64" s="19"/>
      <c r="CV64" s="17"/>
      <c r="CW64" s="18"/>
      <c r="CX64" s="18">
        <v>11.68</v>
      </c>
      <c r="CY64" s="19">
        <v>3.86</v>
      </c>
      <c r="CZ64" s="17">
        <v>35.69</v>
      </c>
      <c r="DA64" s="18">
        <v>24.99</v>
      </c>
      <c r="DB64" s="18">
        <v>10.64</v>
      </c>
      <c r="DC64" s="19">
        <v>2.69</v>
      </c>
      <c r="DD64" s="118"/>
      <c r="DE64" s="119"/>
      <c r="DF64" s="118"/>
      <c r="DG64" s="123"/>
      <c r="DH64" s="119"/>
      <c r="DK64" s="121">
        <v>13.32</v>
      </c>
      <c r="DL64" s="122">
        <v>5.82</v>
      </c>
      <c r="DM64" s="117">
        <v>15.52</v>
      </c>
      <c r="DN64" s="117">
        <v>5.98</v>
      </c>
      <c r="DO64" s="121"/>
      <c r="DP64" s="125"/>
      <c r="DQ64" s="125">
        <v>19.989999999999998</v>
      </c>
      <c r="DR64" s="125"/>
      <c r="DS64" s="125">
        <v>6.27</v>
      </c>
      <c r="DT64" s="122"/>
      <c r="DU64" s="137">
        <v>18.37</v>
      </c>
      <c r="DV64" s="138">
        <v>7.39</v>
      </c>
    </row>
    <row r="65" spans="1:126">
      <c r="A65" s="4">
        <v>1928</v>
      </c>
      <c r="B65" s="11">
        <v>42.75</v>
      </c>
      <c r="C65" s="12">
        <v>32.19</v>
      </c>
      <c r="D65" s="12">
        <v>17.27</v>
      </c>
      <c r="E65" s="19">
        <v>6.77</v>
      </c>
      <c r="F65" s="12">
        <f t="shared" si="6"/>
        <v>10.560000000000002</v>
      </c>
      <c r="G65" s="12">
        <f t="shared" si="7"/>
        <v>14.919999999999998</v>
      </c>
      <c r="H65" s="11">
        <v>32.200000000000003</v>
      </c>
      <c r="I65" s="12">
        <v>22.6</v>
      </c>
      <c r="J65" s="12">
        <v>11.2</v>
      </c>
      <c r="K65" s="69">
        <v>4</v>
      </c>
      <c r="L65" s="12"/>
      <c r="M65" s="12"/>
      <c r="N65" s="12"/>
      <c r="O65" s="19"/>
      <c r="P65" s="12">
        <f t="shared" si="0"/>
        <v>9.6000000000000014</v>
      </c>
      <c r="Q65" s="12">
        <f t="shared" si="1"/>
        <v>11.400000000000002</v>
      </c>
      <c r="R65" s="38">
        <f>R$63+1.1*(DetailsWTIDSeries!J65-DetailsWTIDSeries!J$63)/100</f>
        <v>0.38621000000000005</v>
      </c>
      <c r="S65" s="116">
        <f>DetailsWTIDSeries!J65/100</f>
        <v>0.11199999999999999</v>
      </c>
      <c r="T65" s="116">
        <f>DetailsWTIDSeries!K65/100</f>
        <v>0.04</v>
      </c>
      <c r="U65" s="11"/>
      <c r="V65" s="12"/>
      <c r="W65" s="12"/>
      <c r="X65" s="12"/>
      <c r="Y65" s="12"/>
      <c r="Z65" s="12"/>
      <c r="AA65" s="25"/>
      <c r="AB65" s="25"/>
      <c r="AC65" s="25">
        <v>8.5399999999999991</v>
      </c>
      <c r="AD65" s="25"/>
      <c r="AE65" s="25">
        <v>6.34</v>
      </c>
      <c r="AF65" s="25"/>
      <c r="AG65" s="26">
        <v>3.04</v>
      </c>
      <c r="AH65" s="8">
        <f>(DetailsWTIDSeries!AC65+1.1*(DetailsWTIDSeries!U$56-DetailsWTIDSeries!AC$56))/100</f>
        <v>0.41265000000000002</v>
      </c>
      <c r="AI65" s="115">
        <f t="shared" si="8"/>
        <v>0.19109497907949788</v>
      </c>
      <c r="AJ65" s="115">
        <f t="shared" si="2"/>
        <v>8.539999999999999E-2</v>
      </c>
      <c r="AK65" s="17">
        <v>46.09</v>
      </c>
      <c r="AL65" s="18">
        <v>34.770000000000003</v>
      </c>
      <c r="AM65" s="18">
        <v>19.600000000000001</v>
      </c>
      <c r="AN65" s="67">
        <v>8.19</v>
      </c>
      <c r="AO65" s="12">
        <v>49.29</v>
      </c>
      <c r="AP65" s="12">
        <v>38.56</v>
      </c>
      <c r="AQ65" s="12">
        <v>23.94</v>
      </c>
      <c r="AR65" s="70">
        <v>11.54</v>
      </c>
      <c r="AS65" s="72">
        <f t="shared" si="4"/>
        <v>11.32</v>
      </c>
      <c r="AT65" s="72">
        <f t="shared" si="5"/>
        <v>15.170000000000002</v>
      </c>
      <c r="AU65" s="17"/>
      <c r="AV65" s="18"/>
      <c r="AW65" s="18">
        <v>18.510000000000002</v>
      </c>
      <c r="AX65" s="67">
        <v>8.2799999999999994</v>
      </c>
      <c r="AY65" s="34"/>
      <c r="AZ65" s="34"/>
      <c r="BA65" s="34"/>
      <c r="BB65" s="19"/>
      <c r="BC65" s="72"/>
      <c r="BD65" s="70"/>
      <c r="BE65" s="33"/>
      <c r="BF65" s="34"/>
      <c r="BG65" s="34"/>
      <c r="BH65" s="34"/>
      <c r="BI65" s="34"/>
      <c r="BJ65" s="34"/>
      <c r="BK65" s="34"/>
      <c r="BL65" s="64"/>
      <c r="BM65" s="72"/>
      <c r="BN65" s="70"/>
      <c r="BO65" s="17"/>
      <c r="BP65" s="18"/>
      <c r="BQ65" s="18"/>
      <c r="BR65" s="19"/>
      <c r="BS65" s="17"/>
      <c r="BT65" s="18"/>
      <c r="BU65" s="18"/>
      <c r="BV65" s="18"/>
      <c r="BW65" s="19"/>
      <c r="BX65" s="33"/>
      <c r="BY65" s="34"/>
      <c r="BZ65" s="34">
        <v>31.31</v>
      </c>
      <c r="CA65" s="34"/>
      <c r="CB65" s="34">
        <v>15.32</v>
      </c>
      <c r="CC65" s="34"/>
      <c r="CD65" s="34">
        <v>5.29</v>
      </c>
      <c r="CE65" s="34"/>
      <c r="CF65" s="34"/>
      <c r="CG65" s="34"/>
      <c r="CH65" s="34"/>
      <c r="CI65" s="34"/>
      <c r="CJ65" s="34"/>
      <c r="CK65" s="34"/>
      <c r="CL65" s="34"/>
      <c r="CM65" s="64"/>
      <c r="CN65" s="17">
        <v>40.1</v>
      </c>
      <c r="CO65" s="18"/>
      <c r="CP65" s="18">
        <v>28.27</v>
      </c>
      <c r="CQ65" s="18"/>
      <c r="CR65" s="18">
        <v>13.25</v>
      </c>
      <c r="CS65" s="18"/>
      <c r="CT65" s="18">
        <v>4.38</v>
      </c>
      <c r="CU65" s="19"/>
      <c r="CV65" s="17"/>
      <c r="CW65" s="18"/>
      <c r="CX65" s="18">
        <v>11.85</v>
      </c>
      <c r="CY65" s="19">
        <v>4.26</v>
      </c>
      <c r="CZ65" s="17">
        <v>35.85</v>
      </c>
      <c r="DA65" s="18">
        <v>25.42</v>
      </c>
      <c r="DB65" s="18">
        <v>11.47</v>
      </c>
      <c r="DC65" s="19">
        <v>3.17</v>
      </c>
      <c r="DD65" s="118"/>
      <c r="DE65" s="119"/>
      <c r="DF65" s="118"/>
      <c r="DG65" s="123"/>
      <c r="DH65" s="119"/>
      <c r="DK65" s="121">
        <v>13.62</v>
      </c>
      <c r="DL65" s="122">
        <v>5.92</v>
      </c>
      <c r="DM65" s="117">
        <v>16.38</v>
      </c>
      <c r="DN65" s="117">
        <v>6.14</v>
      </c>
      <c r="DO65" s="121"/>
      <c r="DP65" s="125"/>
      <c r="DQ65" s="125">
        <v>20.079999999999998</v>
      </c>
      <c r="DR65" s="125"/>
      <c r="DS65" s="125">
        <v>6.31</v>
      </c>
      <c r="DT65" s="122"/>
      <c r="DU65" s="137">
        <v>18.63</v>
      </c>
      <c r="DV65" s="138">
        <v>7.57</v>
      </c>
    </row>
    <row r="66" spans="1:126">
      <c r="A66" s="4">
        <v>1929</v>
      </c>
      <c r="B66" s="11">
        <v>41.59</v>
      </c>
      <c r="C66" s="12">
        <v>30.9</v>
      </c>
      <c r="D66" s="12">
        <v>16.149999999999999</v>
      </c>
      <c r="E66" s="19">
        <v>6.25</v>
      </c>
      <c r="F66" s="12">
        <f t="shared" si="6"/>
        <v>10.690000000000005</v>
      </c>
      <c r="G66" s="12">
        <f t="shared" si="7"/>
        <v>14.75</v>
      </c>
      <c r="H66" s="11"/>
      <c r="I66" s="12"/>
      <c r="J66" s="12">
        <v>11.1</v>
      </c>
      <c r="K66" s="69">
        <v>3.9</v>
      </c>
      <c r="L66" s="12"/>
      <c r="M66" s="12"/>
      <c r="N66" s="12"/>
      <c r="O66" s="19"/>
      <c r="P66" s="12"/>
      <c r="Q66" s="12"/>
      <c r="R66" s="38">
        <f>R$63+1.1*(DetailsWTIDSeries!J66-DetailsWTIDSeries!J$63)/100</f>
        <v>0.38511000000000001</v>
      </c>
      <c r="S66" s="116">
        <f>DetailsWTIDSeries!J66/100</f>
        <v>0.111</v>
      </c>
      <c r="T66" s="116">
        <f>DetailsWTIDSeries!K66/100</f>
        <v>3.9E-2</v>
      </c>
      <c r="U66" s="11"/>
      <c r="V66" s="12"/>
      <c r="W66" s="12"/>
      <c r="X66" s="12"/>
      <c r="Y66" s="12"/>
      <c r="Z66" s="12"/>
      <c r="AA66" s="25"/>
      <c r="AB66" s="25"/>
      <c r="AC66" s="25">
        <v>8.33</v>
      </c>
      <c r="AD66" s="25"/>
      <c r="AE66" s="25">
        <v>6.15</v>
      </c>
      <c r="AF66" s="25"/>
      <c r="AG66" s="26">
        <v>2.93</v>
      </c>
      <c r="AH66" s="8">
        <f>(DetailsWTIDSeries!AC66+1.1*(DetailsWTIDSeries!U$56-DetailsWTIDSeries!AC$56))/100</f>
        <v>0.41054999999999997</v>
      </c>
      <c r="AI66" s="115">
        <f t="shared" si="8"/>
        <v>0.18880167364016737</v>
      </c>
      <c r="AJ66" s="115">
        <f t="shared" si="2"/>
        <v>8.3299999999999999E-2</v>
      </c>
      <c r="AK66" s="17">
        <v>43.76</v>
      </c>
      <c r="AL66" s="18">
        <v>33.049999999999997</v>
      </c>
      <c r="AM66" s="18">
        <v>18.420000000000002</v>
      </c>
      <c r="AN66" s="67">
        <v>7.62</v>
      </c>
      <c r="AO66" s="12">
        <v>46.71</v>
      </c>
      <c r="AP66" s="12">
        <v>36.479999999999997</v>
      </c>
      <c r="AQ66" s="12">
        <v>22.35</v>
      </c>
      <c r="AR66" s="70">
        <v>10.91</v>
      </c>
      <c r="AS66" s="72">
        <f t="shared" si="4"/>
        <v>10.71</v>
      </c>
      <c r="AT66" s="72">
        <f t="shared" si="5"/>
        <v>14.629999999999995</v>
      </c>
      <c r="AU66" s="17"/>
      <c r="AV66" s="18"/>
      <c r="AW66" s="18">
        <v>18.350000000000001</v>
      </c>
      <c r="AX66" s="67">
        <v>8.17</v>
      </c>
      <c r="AY66" s="34"/>
      <c r="AZ66" s="34"/>
      <c r="BA66" s="34"/>
      <c r="BB66" s="19"/>
      <c r="BC66" s="72"/>
      <c r="BD66" s="70"/>
      <c r="BE66" s="33"/>
      <c r="BF66" s="34"/>
      <c r="BG66" s="34"/>
      <c r="BH66" s="34"/>
      <c r="BI66" s="34"/>
      <c r="BJ66" s="34"/>
      <c r="BK66" s="34"/>
      <c r="BL66" s="64"/>
      <c r="BM66" s="72"/>
      <c r="BN66" s="70"/>
      <c r="BO66" s="17"/>
      <c r="BP66" s="18"/>
      <c r="BQ66" s="18"/>
      <c r="BR66" s="19"/>
      <c r="BS66" s="17"/>
      <c r="BT66" s="18"/>
      <c r="BU66" s="18"/>
      <c r="BV66" s="18"/>
      <c r="BW66" s="19"/>
      <c r="BX66" s="33"/>
      <c r="BY66" s="34"/>
      <c r="BZ66" s="34">
        <v>31.73</v>
      </c>
      <c r="CA66" s="34"/>
      <c r="CB66" s="34">
        <v>15.64</v>
      </c>
      <c r="CC66" s="34"/>
      <c r="CD66" s="34">
        <v>5.34</v>
      </c>
      <c r="CE66" s="34"/>
      <c r="CF66" s="34"/>
      <c r="CG66" s="34"/>
      <c r="CH66" s="34"/>
      <c r="CI66" s="34"/>
      <c r="CJ66" s="34"/>
      <c r="CK66" s="34"/>
      <c r="CL66" s="34"/>
      <c r="CM66" s="64"/>
      <c r="CN66" s="17">
        <v>40.25</v>
      </c>
      <c r="CO66" s="18"/>
      <c r="CP66" s="18">
        <v>28.41</v>
      </c>
      <c r="CQ66" s="18"/>
      <c r="CR66" s="18">
        <v>13.29</v>
      </c>
      <c r="CS66" s="18"/>
      <c r="CT66" s="18">
        <v>4.3600000000000003</v>
      </c>
      <c r="CU66" s="19"/>
      <c r="CV66" s="17"/>
      <c r="CW66" s="18"/>
      <c r="CX66" s="18">
        <v>10.67</v>
      </c>
      <c r="CY66" s="19">
        <v>3.58</v>
      </c>
      <c r="CZ66" s="17">
        <v>36.54</v>
      </c>
      <c r="DA66" s="18">
        <v>25.48</v>
      </c>
      <c r="DB66" s="18">
        <v>10.99</v>
      </c>
      <c r="DC66" s="19">
        <v>2.88</v>
      </c>
      <c r="DD66" s="118"/>
      <c r="DE66" s="119"/>
      <c r="DF66" s="118"/>
      <c r="DG66" s="123"/>
      <c r="DH66" s="119"/>
      <c r="DK66" s="121">
        <v>13.07</v>
      </c>
      <c r="DL66" s="122">
        <v>5.77</v>
      </c>
      <c r="DM66" s="117">
        <v>16.71</v>
      </c>
      <c r="DN66" s="117">
        <v>6.32</v>
      </c>
      <c r="DO66" s="121"/>
      <c r="DP66" s="125"/>
      <c r="DQ66" s="125">
        <v>20.149999999999999</v>
      </c>
      <c r="DR66" s="125"/>
      <c r="DS66" s="125">
        <v>6.19</v>
      </c>
      <c r="DT66" s="122"/>
      <c r="DU66" s="137">
        <v>18.09</v>
      </c>
      <c r="DV66" s="138">
        <v>7.1</v>
      </c>
    </row>
    <row r="67" spans="1:126">
      <c r="A67" s="4">
        <v>1930</v>
      </c>
      <c r="B67" s="11">
        <v>41.08</v>
      </c>
      <c r="C67" s="12">
        <v>30.14</v>
      </c>
      <c r="D67" s="12">
        <v>15.31</v>
      </c>
      <c r="E67" s="19">
        <v>5.79</v>
      </c>
      <c r="F67" s="12">
        <f t="shared" si="6"/>
        <v>10.939999999999998</v>
      </c>
      <c r="G67" s="12">
        <f t="shared" si="7"/>
        <v>14.83</v>
      </c>
      <c r="H67" s="11"/>
      <c r="I67" s="12"/>
      <c r="J67" s="12"/>
      <c r="K67" s="69"/>
      <c r="L67" s="12"/>
      <c r="M67" s="12"/>
      <c r="N67" s="12"/>
      <c r="O67" s="19"/>
      <c r="P67" s="12"/>
      <c r="Q67" s="12"/>
      <c r="R67" s="38"/>
      <c r="S67" s="116"/>
      <c r="T67" s="116"/>
      <c r="U67" s="11"/>
      <c r="V67" s="12"/>
      <c r="W67" s="12"/>
      <c r="X67" s="12"/>
      <c r="Y67" s="12"/>
      <c r="Z67" s="12"/>
      <c r="AA67" s="25"/>
      <c r="AB67" s="25"/>
      <c r="AC67" s="25">
        <v>7.81</v>
      </c>
      <c r="AD67" s="25"/>
      <c r="AE67" s="25">
        <v>5.74</v>
      </c>
      <c r="AF67" s="25"/>
      <c r="AG67" s="26">
        <v>2.71</v>
      </c>
      <c r="AH67" s="8">
        <f>(DetailsWTIDSeries!AC67+1.1*(DetailsWTIDSeries!U$56-DetailsWTIDSeries!AC$56))/100</f>
        <v>0.40535000000000004</v>
      </c>
      <c r="AI67" s="115">
        <f t="shared" si="8"/>
        <v>0.18312301255230123</v>
      </c>
      <c r="AJ67" s="115">
        <f t="shared" si="2"/>
        <v>7.8100000000000003E-2</v>
      </c>
      <c r="AK67" s="17">
        <v>43.07</v>
      </c>
      <c r="AL67" s="18">
        <v>31.18</v>
      </c>
      <c r="AM67" s="18">
        <v>16.420000000000002</v>
      </c>
      <c r="AN67" s="67">
        <v>6.4</v>
      </c>
      <c r="AO67" s="12">
        <v>43.87</v>
      </c>
      <c r="AP67" s="12">
        <v>32.06</v>
      </c>
      <c r="AQ67" s="12">
        <v>17.22</v>
      </c>
      <c r="AR67" s="70">
        <v>7.07</v>
      </c>
      <c r="AS67" s="72">
        <f t="shared" si="4"/>
        <v>11.89</v>
      </c>
      <c r="AT67" s="72">
        <f t="shared" si="5"/>
        <v>14.759999999999998</v>
      </c>
      <c r="AU67" s="17"/>
      <c r="AV67" s="18"/>
      <c r="AW67" s="18">
        <v>16.78</v>
      </c>
      <c r="AX67" s="67">
        <v>7.32</v>
      </c>
      <c r="AY67" s="34"/>
      <c r="AZ67" s="34"/>
      <c r="BA67" s="34"/>
      <c r="BB67" s="19"/>
      <c r="BC67" s="72"/>
      <c r="BD67" s="70"/>
      <c r="BE67" s="33">
        <v>38.409999999999997</v>
      </c>
      <c r="BF67" s="34">
        <v>27.87</v>
      </c>
      <c r="BG67" s="34">
        <v>13.74</v>
      </c>
      <c r="BH67" s="34">
        <v>4.82</v>
      </c>
      <c r="BI67" s="34">
        <v>38.39</v>
      </c>
      <c r="BJ67" s="34">
        <v>27.86</v>
      </c>
      <c r="BK67" s="34">
        <v>13.75</v>
      </c>
      <c r="BL67" s="64">
        <v>4.8499999999999996</v>
      </c>
      <c r="BM67" s="12">
        <f>BE67-BF67</f>
        <v>10.539999999999996</v>
      </c>
      <c r="BN67" s="13">
        <f>BF67-BG67</f>
        <v>14.13</v>
      </c>
      <c r="BO67" s="17"/>
      <c r="BP67" s="18"/>
      <c r="BQ67" s="18"/>
      <c r="BR67" s="19"/>
      <c r="BS67" s="17"/>
      <c r="BT67" s="18"/>
      <c r="BU67" s="18"/>
      <c r="BV67" s="18"/>
      <c r="BW67" s="19"/>
      <c r="BX67" s="33"/>
      <c r="BY67" s="34"/>
      <c r="BZ67" s="34">
        <v>32.74</v>
      </c>
      <c r="CA67" s="34"/>
      <c r="CB67" s="34">
        <v>16.100000000000001</v>
      </c>
      <c r="CC67" s="34"/>
      <c r="CD67" s="34">
        <v>5.68</v>
      </c>
      <c r="CE67" s="34"/>
      <c r="CF67" s="34"/>
      <c r="CG67" s="34"/>
      <c r="CH67" s="34"/>
      <c r="CI67" s="34"/>
      <c r="CJ67" s="34"/>
      <c r="CK67" s="34"/>
      <c r="CL67" s="34"/>
      <c r="CM67" s="64"/>
      <c r="CN67" s="17">
        <v>40.01</v>
      </c>
      <c r="CO67" s="18"/>
      <c r="CP67" s="18">
        <v>28.26</v>
      </c>
      <c r="CQ67" s="18"/>
      <c r="CR67" s="18">
        <v>13.28</v>
      </c>
      <c r="CS67" s="18"/>
      <c r="CT67" s="18">
        <v>4.32</v>
      </c>
      <c r="CU67" s="19"/>
      <c r="CV67" s="17"/>
      <c r="CW67" s="18"/>
      <c r="CX67" s="18">
        <v>9.75</v>
      </c>
      <c r="CY67" s="19">
        <v>3.2</v>
      </c>
      <c r="CZ67" s="17">
        <v>38.380000000000003</v>
      </c>
      <c r="DA67" s="18">
        <v>26.17</v>
      </c>
      <c r="DB67" s="18">
        <v>10.57</v>
      </c>
      <c r="DC67" s="19">
        <v>2.6</v>
      </c>
      <c r="DD67" s="118"/>
      <c r="DE67" s="119"/>
      <c r="DF67" s="118"/>
      <c r="DG67" s="123"/>
      <c r="DH67" s="119"/>
      <c r="DK67" s="121">
        <v>14.53</v>
      </c>
      <c r="DL67" s="122">
        <v>6.39</v>
      </c>
      <c r="DM67" s="117">
        <v>16.64</v>
      </c>
      <c r="DN67" s="117">
        <v>5.87</v>
      </c>
      <c r="DO67" s="121"/>
      <c r="DP67" s="125"/>
      <c r="DQ67" s="125">
        <v>20.53</v>
      </c>
      <c r="DR67" s="125"/>
      <c r="DS67" s="125">
        <v>6.23</v>
      </c>
      <c r="DT67" s="122"/>
      <c r="DU67" s="137">
        <v>17.149999999999999</v>
      </c>
      <c r="DV67" s="138">
        <v>6.47</v>
      </c>
    </row>
    <row r="68" spans="1:126">
      <c r="A68" s="4">
        <v>1931</v>
      </c>
      <c r="B68" s="11">
        <v>41.12</v>
      </c>
      <c r="C68" s="12">
        <v>29.67</v>
      </c>
      <c r="D68" s="12">
        <v>14.63</v>
      </c>
      <c r="E68" s="19">
        <v>5.37</v>
      </c>
      <c r="F68" s="12">
        <f t="shared" si="6"/>
        <v>11.449999999999996</v>
      </c>
      <c r="G68" s="12">
        <f t="shared" si="7"/>
        <v>15.040000000000001</v>
      </c>
      <c r="H68" s="11"/>
      <c r="I68" s="12"/>
      <c r="J68" s="12"/>
      <c r="K68" s="69"/>
      <c r="L68" s="12"/>
      <c r="M68" s="12"/>
      <c r="N68" s="12"/>
      <c r="O68" s="19"/>
      <c r="P68" s="12"/>
      <c r="Q68" s="12"/>
      <c r="R68" s="38"/>
      <c r="S68" s="116"/>
      <c r="T68" s="116"/>
      <c r="U68" s="11"/>
      <c r="V68" s="12"/>
      <c r="W68" s="12"/>
      <c r="X68" s="12"/>
      <c r="Y68" s="12"/>
      <c r="Z68" s="12"/>
      <c r="AA68" s="25"/>
      <c r="AB68" s="25"/>
      <c r="AC68" s="25">
        <v>7.17</v>
      </c>
      <c r="AD68" s="25"/>
      <c r="AE68" s="25">
        <v>5.24</v>
      </c>
      <c r="AF68" s="25"/>
      <c r="AG68" s="26">
        <v>2.44</v>
      </c>
      <c r="AH68" s="8">
        <f>(DetailsWTIDSeries!AC68+1.1*(DetailsWTIDSeries!U$56-DetailsWTIDSeries!AC$56))/100</f>
        <v>0.39895000000000003</v>
      </c>
      <c r="AI68" s="115">
        <f t="shared" si="8"/>
        <v>0.17613389121338913</v>
      </c>
      <c r="AJ68" s="115">
        <f t="shared" si="2"/>
        <v>7.17E-2</v>
      </c>
      <c r="AK68" s="17">
        <v>44.4</v>
      </c>
      <c r="AL68" s="18">
        <v>31.01</v>
      </c>
      <c r="AM68" s="18">
        <v>15.27</v>
      </c>
      <c r="AN68" s="67">
        <v>5.68</v>
      </c>
      <c r="AO68" s="12">
        <v>44.54</v>
      </c>
      <c r="AP68" s="12">
        <v>31.23</v>
      </c>
      <c r="AQ68" s="12">
        <v>15.5</v>
      </c>
      <c r="AR68" s="70">
        <v>5.89</v>
      </c>
      <c r="AS68" s="72">
        <f t="shared" si="4"/>
        <v>13.389999999999997</v>
      </c>
      <c r="AT68" s="72">
        <f t="shared" si="5"/>
        <v>15.740000000000002</v>
      </c>
      <c r="AU68" s="17"/>
      <c r="AV68" s="18"/>
      <c r="AW68" s="18">
        <v>17.38</v>
      </c>
      <c r="AX68" s="67">
        <v>7.42</v>
      </c>
      <c r="AY68" s="34"/>
      <c r="AZ68" s="34"/>
      <c r="BA68" s="34"/>
      <c r="BB68" s="19"/>
      <c r="BC68" s="72"/>
      <c r="BD68" s="70"/>
      <c r="BE68" s="33"/>
      <c r="BF68" s="34"/>
      <c r="BG68" s="34"/>
      <c r="BH68" s="34"/>
      <c r="BI68" s="34"/>
      <c r="BJ68" s="34"/>
      <c r="BK68" s="34"/>
      <c r="BL68" s="64"/>
      <c r="BM68" s="72"/>
      <c r="BN68" s="70"/>
      <c r="BO68" s="17"/>
      <c r="BP68" s="18"/>
      <c r="BQ68" s="18"/>
      <c r="BR68" s="19"/>
      <c r="BS68" s="17"/>
      <c r="BT68" s="18"/>
      <c r="BU68" s="18"/>
      <c r="BV68" s="18"/>
      <c r="BW68" s="19"/>
      <c r="BX68" s="33"/>
      <c r="BY68" s="34"/>
      <c r="BZ68" s="34">
        <v>36.03</v>
      </c>
      <c r="CA68" s="34"/>
      <c r="CB68" s="34">
        <v>16.600000000000001</v>
      </c>
      <c r="CC68" s="34"/>
      <c r="CD68" s="34">
        <v>5.55</v>
      </c>
      <c r="CE68" s="34"/>
      <c r="CF68" s="34"/>
      <c r="CG68" s="34"/>
      <c r="CH68" s="34"/>
      <c r="CI68" s="34"/>
      <c r="CJ68" s="34"/>
      <c r="CK68" s="34"/>
      <c r="CL68" s="34"/>
      <c r="CM68" s="64"/>
      <c r="CN68" s="17">
        <v>40.479999999999997</v>
      </c>
      <c r="CO68" s="18"/>
      <c r="CP68" s="18">
        <v>28.61</v>
      </c>
      <c r="CQ68" s="18"/>
      <c r="CR68" s="18">
        <v>13.44</v>
      </c>
      <c r="CS68" s="18"/>
      <c r="CT68" s="18">
        <v>4.3600000000000003</v>
      </c>
      <c r="CU68" s="19"/>
      <c r="CV68" s="17"/>
      <c r="CW68" s="18"/>
      <c r="CX68" s="18">
        <v>9.34</v>
      </c>
      <c r="CY68" s="19">
        <v>3.07</v>
      </c>
      <c r="CZ68" s="17"/>
      <c r="DA68" s="18"/>
      <c r="DB68" s="18"/>
      <c r="DC68" s="19"/>
      <c r="DD68" s="118"/>
      <c r="DE68" s="119"/>
      <c r="DF68" s="118"/>
      <c r="DG68" s="123"/>
      <c r="DH68" s="119"/>
      <c r="DK68" s="121">
        <v>16.09</v>
      </c>
      <c r="DL68" s="122">
        <v>6.94</v>
      </c>
      <c r="DM68" s="117">
        <v>20.03</v>
      </c>
      <c r="DN68" s="117">
        <v>6.77</v>
      </c>
      <c r="DO68" s="121"/>
      <c r="DP68" s="125"/>
      <c r="DQ68" s="125">
        <v>20.34</v>
      </c>
      <c r="DR68" s="125"/>
      <c r="DS68" s="125">
        <v>6.18</v>
      </c>
      <c r="DT68" s="122"/>
      <c r="DU68" s="137">
        <v>15.59</v>
      </c>
      <c r="DV68" s="138">
        <v>5.47</v>
      </c>
    </row>
    <row r="69" spans="1:126">
      <c r="A69" s="4">
        <v>1932</v>
      </c>
      <c r="B69" s="11">
        <v>43.44</v>
      </c>
      <c r="C69" s="12">
        <v>31.06</v>
      </c>
      <c r="D69" s="12">
        <v>14.8</v>
      </c>
      <c r="E69" s="19">
        <v>5.22</v>
      </c>
      <c r="F69" s="12">
        <f t="shared" si="6"/>
        <v>12.379999999999999</v>
      </c>
      <c r="G69" s="12">
        <f t="shared" si="7"/>
        <v>16.259999999999998</v>
      </c>
      <c r="H69" s="11">
        <v>38.4</v>
      </c>
      <c r="I69" s="12">
        <v>26.6</v>
      </c>
      <c r="J69" s="12">
        <v>11.4</v>
      </c>
      <c r="K69" s="69">
        <v>3.8</v>
      </c>
      <c r="L69" s="12"/>
      <c r="M69" s="12"/>
      <c r="N69" s="12"/>
      <c r="O69" s="19"/>
      <c r="P69" s="12">
        <f t="shared" si="0"/>
        <v>11.799999999999997</v>
      </c>
      <c r="Q69" s="12">
        <f t="shared" si="1"/>
        <v>15.200000000000001</v>
      </c>
      <c r="R69" s="38">
        <f>1.1*DetailsWTIDSeries!H69/100</f>
        <v>0.4224</v>
      </c>
      <c r="S69" s="116">
        <f>DetailsWTIDSeries!J69/100</f>
        <v>0.114</v>
      </c>
      <c r="T69" s="116">
        <f>DetailsWTIDSeries!K69/100</f>
        <v>3.7999999999999999E-2</v>
      </c>
      <c r="U69" s="11"/>
      <c r="V69" s="12"/>
      <c r="W69" s="12"/>
      <c r="X69" s="12"/>
      <c r="Y69" s="12"/>
      <c r="Z69" s="12"/>
      <c r="AA69" s="25"/>
      <c r="AB69" s="25"/>
      <c r="AC69" s="25">
        <v>6.87</v>
      </c>
      <c r="AD69" s="25"/>
      <c r="AE69" s="25">
        <v>5</v>
      </c>
      <c r="AF69" s="25"/>
      <c r="AG69" s="26">
        <v>2.3199999999999998</v>
      </c>
      <c r="AH69" s="8">
        <f>(DetailsWTIDSeries!AC69+1.1*(DetailsWTIDSeries!U$56-DetailsWTIDSeries!AC$56))/100</f>
        <v>0.39594999999999997</v>
      </c>
      <c r="AI69" s="115">
        <f t="shared" si="8"/>
        <v>0.17285774058577405</v>
      </c>
      <c r="AJ69" s="115">
        <f t="shared" si="2"/>
        <v>6.8699999999999997E-2</v>
      </c>
      <c r="AK69" s="17">
        <v>46.3</v>
      </c>
      <c r="AL69" s="18">
        <v>32.590000000000003</v>
      </c>
      <c r="AM69" s="18">
        <v>15.48</v>
      </c>
      <c r="AN69" s="67">
        <v>5.9</v>
      </c>
      <c r="AO69" s="12">
        <v>46.37</v>
      </c>
      <c r="AP69" s="12">
        <v>32.67</v>
      </c>
      <c r="AQ69" s="12">
        <v>15.56</v>
      </c>
      <c r="AR69" s="70">
        <v>5.97</v>
      </c>
      <c r="AS69" s="72">
        <f t="shared" si="4"/>
        <v>13.709999999999994</v>
      </c>
      <c r="AT69" s="72">
        <f t="shared" si="5"/>
        <v>17.110000000000003</v>
      </c>
      <c r="AU69" s="17"/>
      <c r="AV69" s="18"/>
      <c r="AW69" s="18">
        <v>17.559999999999999</v>
      </c>
      <c r="AX69" s="67">
        <v>7.61</v>
      </c>
      <c r="AY69" s="34"/>
      <c r="AZ69" s="34"/>
      <c r="BA69" s="34"/>
      <c r="BB69" s="19"/>
      <c r="BC69" s="72"/>
      <c r="BD69" s="70"/>
      <c r="BE69" s="33"/>
      <c r="BF69" s="34"/>
      <c r="BG69" s="34"/>
      <c r="BH69" s="34"/>
      <c r="BI69" s="34"/>
      <c r="BJ69" s="34"/>
      <c r="BK69" s="34"/>
      <c r="BL69" s="64"/>
      <c r="BM69" s="72"/>
      <c r="BN69" s="70"/>
      <c r="BO69" s="17"/>
      <c r="BP69" s="18"/>
      <c r="BQ69" s="18"/>
      <c r="BR69" s="19"/>
      <c r="BS69" s="17"/>
      <c r="BT69" s="18"/>
      <c r="BU69" s="18"/>
      <c r="BV69" s="18"/>
      <c r="BW69" s="19"/>
      <c r="BX69" s="33"/>
      <c r="BY69" s="34"/>
      <c r="BZ69" s="34">
        <v>39.42</v>
      </c>
      <c r="CA69" s="34"/>
      <c r="CB69" s="34">
        <v>17.670000000000002</v>
      </c>
      <c r="CC69" s="34"/>
      <c r="CD69" s="34">
        <v>5.98</v>
      </c>
      <c r="CE69" s="34"/>
      <c r="CF69" s="34"/>
      <c r="CG69" s="34"/>
      <c r="CH69" s="34"/>
      <c r="CI69" s="34"/>
      <c r="CJ69" s="34"/>
      <c r="CK69" s="34"/>
      <c r="CL69" s="34"/>
      <c r="CM69" s="64"/>
      <c r="CN69" s="17">
        <v>41.2</v>
      </c>
      <c r="CO69" s="18"/>
      <c r="CP69" s="18">
        <v>29.03</v>
      </c>
      <c r="CQ69" s="18"/>
      <c r="CR69" s="18">
        <v>13.53</v>
      </c>
      <c r="CS69" s="18"/>
      <c r="CT69" s="18">
        <v>4.4000000000000004</v>
      </c>
      <c r="CU69" s="19"/>
      <c r="CV69" s="17"/>
      <c r="CW69" s="18"/>
      <c r="CX69" s="18">
        <v>9.27</v>
      </c>
      <c r="CY69" s="19">
        <v>3.08</v>
      </c>
      <c r="CZ69" s="17"/>
      <c r="DA69" s="18"/>
      <c r="DB69" s="18"/>
      <c r="DC69" s="19"/>
      <c r="DD69" s="121">
        <v>18.77</v>
      </c>
      <c r="DE69" s="122">
        <v>7.52</v>
      </c>
      <c r="DF69" s="118"/>
      <c r="DG69" s="123"/>
      <c r="DH69" s="119"/>
      <c r="DK69" s="121">
        <v>16.14</v>
      </c>
      <c r="DL69" s="122">
        <v>7.03</v>
      </c>
      <c r="DM69" s="117">
        <v>21.13</v>
      </c>
      <c r="DN69" s="117">
        <v>7.02</v>
      </c>
      <c r="DO69" s="121"/>
      <c r="DP69" s="125"/>
      <c r="DQ69" s="125">
        <v>19.77</v>
      </c>
      <c r="DR69" s="125"/>
      <c r="DS69" s="125">
        <v>6.57</v>
      </c>
      <c r="DT69" s="122"/>
      <c r="DU69" s="137">
        <v>14.43</v>
      </c>
      <c r="DV69" s="138">
        <v>4.79</v>
      </c>
    </row>
    <row r="70" spans="1:126">
      <c r="A70" s="4">
        <v>1933</v>
      </c>
      <c r="B70" s="11">
        <v>44.87</v>
      </c>
      <c r="C70" s="12">
        <v>31.95</v>
      </c>
      <c r="D70" s="12">
        <v>14.95</v>
      </c>
      <c r="E70" s="19">
        <v>5.2</v>
      </c>
      <c r="F70" s="12">
        <f t="shared" si="6"/>
        <v>12.919999999999998</v>
      </c>
      <c r="G70" s="12">
        <f t="shared" si="7"/>
        <v>17</v>
      </c>
      <c r="H70" s="11"/>
      <c r="I70" s="12"/>
      <c r="J70" s="12">
        <v>10.9</v>
      </c>
      <c r="K70" s="69">
        <v>3.8</v>
      </c>
      <c r="L70" s="12"/>
      <c r="M70" s="12"/>
      <c r="N70" s="12"/>
      <c r="O70" s="19"/>
      <c r="P70" s="12"/>
      <c r="Q70" s="12"/>
      <c r="R70" s="38">
        <f>1.1*(DetailsWTIDSeries!J70+DetailsWTIDSeries!H$69-DetailsWTIDSeries!J$69)/100</f>
        <v>0.41690000000000005</v>
      </c>
      <c r="S70" s="116">
        <f>DetailsWTIDSeries!J70/100</f>
        <v>0.109</v>
      </c>
      <c r="T70" s="116">
        <f>DetailsWTIDSeries!K70/100</f>
        <v>3.7999999999999999E-2</v>
      </c>
      <c r="U70" s="11"/>
      <c r="V70" s="12"/>
      <c r="W70" s="12"/>
      <c r="X70" s="12"/>
      <c r="Y70" s="12"/>
      <c r="Z70" s="12"/>
      <c r="AA70" s="25"/>
      <c r="AB70" s="25"/>
      <c r="AC70" s="25">
        <v>6.75</v>
      </c>
      <c r="AD70" s="25"/>
      <c r="AE70" s="25">
        <v>4.91</v>
      </c>
      <c r="AF70" s="25"/>
      <c r="AG70" s="26">
        <v>2.2400000000000002</v>
      </c>
      <c r="AH70" s="8">
        <f>(DetailsWTIDSeries!AC70+1.1*(DetailsWTIDSeries!U$56-DetailsWTIDSeries!AC$56))/100</f>
        <v>0.39474999999999999</v>
      </c>
      <c r="AI70" s="115">
        <f t="shared" si="8"/>
        <v>0.17154728033472805</v>
      </c>
      <c r="AJ70" s="115">
        <f t="shared" si="2"/>
        <v>6.7500000000000004E-2</v>
      </c>
      <c r="AK70" s="17">
        <v>45.03</v>
      </c>
      <c r="AL70" s="18">
        <v>32.49</v>
      </c>
      <c r="AM70" s="18">
        <v>15.77</v>
      </c>
      <c r="AN70" s="67">
        <v>6.05</v>
      </c>
      <c r="AO70" s="12">
        <v>45.6</v>
      </c>
      <c r="AP70" s="12">
        <v>33.19</v>
      </c>
      <c r="AQ70" s="12">
        <v>16.46</v>
      </c>
      <c r="AR70" s="70">
        <v>6.61</v>
      </c>
      <c r="AS70" s="72">
        <f t="shared" si="4"/>
        <v>12.54</v>
      </c>
      <c r="AT70" s="72">
        <f t="shared" si="5"/>
        <v>16.720000000000002</v>
      </c>
      <c r="AU70" s="17"/>
      <c r="AV70" s="18"/>
      <c r="AW70" s="18">
        <v>18.28</v>
      </c>
      <c r="AX70" s="67">
        <v>8.16</v>
      </c>
      <c r="AY70" s="34"/>
      <c r="AZ70" s="34"/>
      <c r="BA70" s="34"/>
      <c r="BB70" s="19"/>
      <c r="BC70" s="72"/>
      <c r="BD70" s="70"/>
      <c r="BE70" s="33"/>
      <c r="BF70" s="34"/>
      <c r="BG70" s="34"/>
      <c r="BH70" s="34"/>
      <c r="BI70" s="34"/>
      <c r="BJ70" s="34"/>
      <c r="BK70" s="34"/>
      <c r="BL70" s="64"/>
      <c r="BM70" s="72"/>
      <c r="BN70" s="70"/>
      <c r="BO70" s="17"/>
      <c r="BP70" s="18"/>
      <c r="BQ70" s="18"/>
      <c r="BR70" s="19"/>
      <c r="BS70" s="17"/>
      <c r="BT70" s="18"/>
      <c r="BU70" s="18"/>
      <c r="BV70" s="18"/>
      <c r="BW70" s="19">
        <v>1.41</v>
      </c>
      <c r="BX70" s="33"/>
      <c r="BY70" s="34"/>
      <c r="BZ70" s="34">
        <v>40.880000000000003</v>
      </c>
      <c r="CA70" s="34"/>
      <c r="CB70" s="34">
        <v>18.03</v>
      </c>
      <c r="CC70" s="34"/>
      <c r="CD70" s="34">
        <v>5.91</v>
      </c>
      <c r="CE70" s="34"/>
      <c r="CF70" s="34"/>
      <c r="CG70" s="34"/>
      <c r="CH70" s="34"/>
      <c r="CI70" s="34"/>
      <c r="CJ70" s="34"/>
      <c r="CK70" s="34"/>
      <c r="CL70" s="34"/>
      <c r="CM70" s="64"/>
      <c r="CN70" s="17">
        <v>40.9</v>
      </c>
      <c r="CO70" s="18"/>
      <c r="CP70" s="18">
        <v>29.03</v>
      </c>
      <c r="CQ70" s="18"/>
      <c r="CR70" s="18">
        <v>13.86</v>
      </c>
      <c r="CS70" s="18"/>
      <c r="CT70" s="18">
        <v>4.71</v>
      </c>
      <c r="CU70" s="19"/>
      <c r="CV70" s="17"/>
      <c r="CW70" s="18"/>
      <c r="CX70" s="18">
        <v>10.32</v>
      </c>
      <c r="CY70" s="19">
        <v>3.53</v>
      </c>
      <c r="CZ70" s="17">
        <v>38.130000000000003</v>
      </c>
      <c r="DA70" s="18">
        <v>25.99</v>
      </c>
      <c r="DB70" s="18">
        <v>10.86</v>
      </c>
      <c r="DC70" s="19">
        <v>2.81</v>
      </c>
      <c r="DD70" s="121">
        <v>17.18</v>
      </c>
      <c r="DE70" s="122">
        <v>6.8</v>
      </c>
      <c r="DF70" s="118"/>
      <c r="DG70" s="123"/>
      <c r="DH70" s="119"/>
      <c r="DK70" s="121">
        <v>17.11</v>
      </c>
      <c r="DL70" s="122">
        <v>7.39</v>
      </c>
      <c r="DM70" s="117">
        <v>21.55</v>
      </c>
      <c r="DN70" s="117">
        <v>7.18</v>
      </c>
      <c r="DO70" s="121"/>
      <c r="DP70" s="125"/>
      <c r="DQ70" s="125">
        <v>19.46</v>
      </c>
      <c r="DR70" s="125"/>
      <c r="DS70" s="125">
        <v>6.83</v>
      </c>
      <c r="DT70" s="122"/>
      <c r="DU70" s="137">
        <v>14.2</v>
      </c>
      <c r="DV70" s="138">
        <v>4.63</v>
      </c>
    </row>
    <row r="71" spans="1:126">
      <c r="A71" s="4">
        <v>1934</v>
      </c>
      <c r="B71" s="11">
        <v>46.01</v>
      </c>
      <c r="C71" s="12">
        <v>32.68</v>
      </c>
      <c r="D71" s="12">
        <v>15.28</v>
      </c>
      <c r="E71" s="19">
        <v>5.31</v>
      </c>
      <c r="F71" s="12">
        <f t="shared" si="6"/>
        <v>13.329999999999998</v>
      </c>
      <c r="G71" s="12">
        <f t="shared" si="7"/>
        <v>17.399999999999999</v>
      </c>
      <c r="H71" s="11">
        <v>36.299999999999997</v>
      </c>
      <c r="I71" s="12">
        <v>25.3</v>
      </c>
      <c r="J71" s="12">
        <v>11.3</v>
      </c>
      <c r="K71" s="69">
        <v>3.8</v>
      </c>
      <c r="L71" s="12"/>
      <c r="M71" s="12"/>
      <c r="N71" s="12"/>
      <c r="O71" s="19"/>
      <c r="P71" s="12">
        <f t="shared" si="0"/>
        <v>10.999999999999996</v>
      </c>
      <c r="Q71" s="12">
        <f t="shared" si="1"/>
        <v>14</v>
      </c>
      <c r="R71" s="38">
        <f>1.1*DetailsWTIDSeries!H71/100</f>
        <v>0.39929999999999999</v>
      </c>
      <c r="S71" s="116">
        <f>DetailsWTIDSeries!J71/100</f>
        <v>0.113</v>
      </c>
      <c r="T71" s="116">
        <f>DetailsWTIDSeries!K71/100</f>
        <v>3.7999999999999999E-2</v>
      </c>
      <c r="U71" s="11"/>
      <c r="V71" s="12"/>
      <c r="W71" s="12"/>
      <c r="X71" s="12"/>
      <c r="Y71" s="12"/>
      <c r="Z71" s="12"/>
      <c r="AA71" s="25"/>
      <c r="AB71" s="25"/>
      <c r="AC71" s="25">
        <v>6.78</v>
      </c>
      <c r="AD71" s="25"/>
      <c r="AE71" s="25">
        <v>4.92</v>
      </c>
      <c r="AF71" s="25"/>
      <c r="AG71" s="26">
        <v>2.23</v>
      </c>
      <c r="AH71" s="8">
        <f>(DetailsWTIDSeries!AC71+1.1*(DetailsWTIDSeries!U$56-DetailsWTIDSeries!AC$56))/100</f>
        <v>0.39505000000000001</v>
      </c>
      <c r="AI71" s="115">
        <f t="shared" si="8"/>
        <v>0.17187489539748954</v>
      </c>
      <c r="AJ71" s="115">
        <f t="shared" si="2"/>
        <v>6.7799999999999999E-2</v>
      </c>
      <c r="AK71" s="17">
        <v>45.16</v>
      </c>
      <c r="AL71" s="18">
        <v>32.99</v>
      </c>
      <c r="AM71" s="18">
        <v>15.87</v>
      </c>
      <c r="AN71" s="67">
        <v>5.82</v>
      </c>
      <c r="AO71" s="12">
        <v>45.78</v>
      </c>
      <c r="AP71" s="12">
        <v>33.71</v>
      </c>
      <c r="AQ71" s="12">
        <v>16.399999999999999</v>
      </c>
      <c r="AR71" s="70">
        <v>6.13</v>
      </c>
      <c r="AS71" s="72">
        <f t="shared" si="4"/>
        <v>12.169999999999995</v>
      </c>
      <c r="AT71" s="72">
        <f t="shared" si="5"/>
        <v>17.120000000000005</v>
      </c>
      <c r="AU71" s="17"/>
      <c r="AV71" s="18"/>
      <c r="AW71" s="18">
        <v>18.96</v>
      </c>
      <c r="AX71" s="67">
        <v>8.4600000000000009</v>
      </c>
      <c r="AY71" s="34"/>
      <c r="AZ71" s="34"/>
      <c r="BA71" s="34"/>
      <c r="BB71" s="19"/>
      <c r="BC71" s="72"/>
      <c r="BD71" s="70"/>
      <c r="BE71" s="33">
        <v>38.06</v>
      </c>
      <c r="BF71" s="34">
        <v>26.73</v>
      </c>
      <c r="BG71" s="34">
        <v>11.95</v>
      </c>
      <c r="BH71" s="34">
        <v>3.83</v>
      </c>
      <c r="BI71" s="34">
        <v>38.04</v>
      </c>
      <c r="BJ71" s="34">
        <v>26.72</v>
      </c>
      <c r="BK71" s="34">
        <v>11.95</v>
      </c>
      <c r="BL71" s="64">
        <v>3.85</v>
      </c>
      <c r="BM71" s="12">
        <f>BE71-BF71</f>
        <v>11.330000000000002</v>
      </c>
      <c r="BN71" s="13">
        <f>BF71-BG71</f>
        <v>14.780000000000001</v>
      </c>
      <c r="BO71" s="17"/>
      <c r="BP71" s="18"/>
      <c r="BQ71" s="18"/>
      <c r="BR71" s="19"/>
      <c r="BS71" s="17"/>
      <c r="BT71" s="18"/>
      <c r="BU71" s="18"/>
      <c r="BV71" s="18"/>
      <c r="BW71" s="19">
        <v>1.4</v>
      </c>
      <c r="BX71" s="33"/>
      <c r="BY71" s="34"/>
      <c r="BZ71" s="34">
        <v>39.11</v>
      </c>
      <c r="CA71" s="34"/>
      <c r="CB71" s="34">
        <v>17.5</v>
      </c>
      <c r="CC71" s="34"/>
      <c r="CD71" s="34">
        <v>5.86</v>
      </c>
      <c r="CE71" s="34"/>
      <c r="CF71" s="34"/>
      <c r="CG71" s="34"/>
      <c r="CH71" s="34"/>
      <c r="CI71" s="34"/>
      <c r="CJ71" s="34"/>
      <c r="CK71" s="34"/>
      <c r="CL71" s="34"/>
      <c r="CM71" s="64"/>
      <c r="CN71" s="17">
        <v>40.92</v>
      </c>
      <c r="CO71" s="18"/>
      <c r="CP71" s="18">
        <v>29.31</v>
      </c>
      <c r="CQ71" s="18"/>
      <c r="CR71" s="18">
        <v>14.36</v>
      </c>
      <c r="CS71" s="18"/>
      <c r="CT71" s="18">
        <v>4.93</v>
      </c>
      <c r="CU71" s="19"/>
      <c r="CV71" s="17"/>
      <c r="CW71" s="18"/>
      <c r="CX71" s="18">
        <v>10.36</v>
      </c>
      <c r="CY71" s="19">
        <v>3.49</v>
      </c>
      <c r="CZ71" s="17">
        <v>37.97</v>
      </c>
      <c r="DA71" s="18">
        <v>25.64</v>
      </c>
      <c r="DB71" s="18">
        <v>10.42</v>
      </c>
      <c r="DC71" s="19">
        <v>2.4900000000000002</v>
      </c>
      <c r="DD71" s="121">
        <v>18.059999999999999</v>
      </c>
      <c r="DE71" s="122">
        <v>7.28</v>
      </c>
      <c r="DF71" s="118"/>
      <c r="DG71" s="123"/>
      <c r="DH71" s="119"/>
      <c r="DK71" s="121">
        <v>16.899999999999999</v>
      </c>
      <c r="DL71" s="122">
        <v>7.28</v>
      </c>
      <c r="DM71" s="117">
        <v>21.51</v>
      </c>
      <c r="DN71" s="117">
        <v>7.22</v>
      </c>
      <c r="DO71" s="121"/>
      <c r="DP71" s="125"/>
      <c r="DQ71" s="125">
        <v>18.54</v>
      </c>
      <c r="DR71" s="125"/>
      <c r="DS71" s="125">
        <v>6.17</v>
      </c>
      <c r="DT71" s="122"/>
      <c r="DU71" s="137">
        <v>14.02</v>
      </c>
      <c r="DV71" s="138">
        <v>4.53</v>
      </c>
    </row>
    <row r="72" spans="1:126">
      <c r="A72" s="4">
        <v>1935</v>
      </c>
      <c r="B72" s="11">
        <v>46.61</v>
      </c>
      <c r="C72" s="12">
        <v>33.1</v>
      </c>
      <c r="D72" s="12">
        <v>15.4</v>
      </c>
      <c r="E72" s="19">
        <v>5.31</v>
      </c>
      <c r="F72" s="12">
        <f t="shared" si="6"/>
        <v>13.509999999999998</v>
      </c>
      <c r="G72" s="12">
        <f t="shared" si="7"/>
        <v>17.700000000000003</v>
      </c>
      <c r="H72" s="11"/>
      <c r="I72" s="12"/>
      <c r="J72" s="12">
        <v>12</v>
      </c>
      <c r="K72" s="69">
        <v>4.4000000000000004</v>
      </c>
      <c r="L72" s="12"/>
      <c r="M72" s="12"/>
      <c r="N72" s="12"/>
      <c r="O72" s="19"/>
      <c r="P72" s="12"/>
      <c r="Q72" s="12"/>
      <c r="R72" s="38">
        <f>1.1*(DetailsWTIDSeries!J72+DetailsWTIDSeries!H$69-DetailsWTIDSeries!J$69)/100</f>
        <v>0.42900000000000005</v>
      </c>
      <c r="S72" s="116">
        <f>DetailsWTIDSeries!J72/100</f>
        <v>0.12</v>
      </c>
      <c r="T72" s="116">
        <f>DetailsWTIDSeries!K72/100</f>
        <v>4.4000000000000004E-2</v>
      </c>
      <c r="U72" s="11"/>
      <c r="V72" s="12"/>
      <c r="W72" s="12"/>
      <c r="X72" s="12"/>
      <c r="Y72" s="12"/>
      <c r="Z72" s="12"/>
      <c r="AA72" s="25"/>
      <c r="AB72" s="25"/>
      <c r="AC72" s="25">
        <v>6.96</v>
      </c>
      <c r="AD72" s="25"/>
      <c r="AE72" s="25">
        <v>5.08</v>
      </c>
      <c r="AF72" s="25"/>
      <c r="AG72" s="26">
        <v>2.35</v>
      </c>
      <c r="AH72" s="8">
        <f>(DetailsWTIDSeries!AC72+1.1*(DetailsWTIDSeries!U$56-DetailsWTIDSeries!AC$56))/100</f>
        <v>0.39685000000000004</v>
      </c>
      <c r="AI72" s="115">
        <f t="shared" si="8"/>
        <v>0.17384058577405859</v>
      </c>
      <c r="AJ72" s="115">
        <f t="shared" si="2"/>
        <v>6.9599999999999995E-2</v>
      </c>
      <c r="AK72" s="17">
        <v>43.39</v>
      </c>
      <c r="AL72" s="18">
        <v>30.99</v>
      </c>
      <c r="AM72" s="18">
        <v>15.63</v>
      </c>
      <c r="AN72" s="67">
        <v>5.8</v>
      </c>
      <c r="AO72" s="12">
        <v>44.49</v>
      </c>
      <c r="AP72" s="12">
        <v>32.28</v>
      </c>
      <c r="AQ72" s="12">
        <v>16.68</v>
      </c>
      <c r="AR72" s="70">
        <v>6.39</v>
      </c>
      <c r="AS72" s="72">
        <f t="shared" si="4"/>
        <v>12.400000000000002</v>
      </c>
      <c r="AT72" s="72">
        <f t="shared" si="5"/>
        <v>15.359999999999998</v>
      </c>
      <c r="AU72" s="17"/>
      <c r="AV72" s="18"/>
      <c r="AW72" s="18">
        <v>18.739999999999998</v>
      </c>
      <c r="AX72" s="67">
        <v>8.41</v>
      </c>
      <c r="AY72" s="34"/>
      <c r="AZ72" s="34"/>
      <c r="BA72" s="34"/>
      <c r="BB72" s="19"/>
      <c r="BC72" s="72"/>
      <c r="BD72" s="70"/>
      <c r="BE72" s="33">
        <v>36.18</v>
      </c>
      <c r="BF72" s="34">
        <v>25.74</v>
      </c>
      <c r="BG72" s="34">
        <v>12.32</v>
      </c>
      <c r="BH72" s="34">
        <v>4.22</v>
      </c>
      <c r="BI72" s="34">
        <v>36.159999999999997</v>
      </c>
      <c r="BJ72" s="34">
        <v>25.73</v>
      </c>
      <c r="BK72" s="34">
        <v>12.32</v>
      </c>
      <c r="BL72" s="64">
        <v>4.24</v>
      </c>
      <c r="BM72" s="12">
        <f>BE72-BF72</f>
        <v>10.440000000000001</v>
      </c>
      <c r="BN72" s="13">
        <f>BF72-BG72</f>
        <v>13.419999999999998</v>
      </c>
      <c r="BO72" s="17"/>
      <c r="BP72" s="18"/>
      <c r="BQ72" s="18"/>
      <c r="BR72" s="19"/>
      <c r="BS72" s="17"/>
      <c r="BT72" s="18"/>
      <c r="BU72" s="18"/>
      <c r="BV72" s="18"/>
      <c r="BW72" s="19">
        <v>1.53</v>
      </c>
      <c r="BX72" s="33"/>
      <c r="BY72" s="34"/>
      <c r="BZ72" s="34">
        <v>38.08</v>
      </c>
      <c r="CA72" s="34"/>
      <c r="CB72" s="34">
        <v>16.989999999999998</v>
      </c>
      <c r="CC72" s="34"/>
      <c r="CD72" s="34">
        <v>5.63</v>
      </c>
      <c r="CE72" s="34"/>
      <c r="CF72" s="34"/>
      <c r="CG72" s="34"/>
      <c r="CH72" s="34"/>
      <c r="CI72" s="34"/>
      <c r="CJ72" s="34"/>
      <c r="CK72" s="34"/>
      <c r="CL72" s="34"/>
      <c r="CM72" s="64"/>
      <c r="CN72" s="17">
        <v>40.24</v>
      </c>
      <c r="CO72" s="18"/>
      <c r="CP72" s="18">
        <v>28.84</v>
      </c>
      <c r="CQ72" s="18"/>
      <c r="CR72" s="18">
        <v>14.2</v>
      </c>
      <c r="CS72" s="18"/>
      <c r="CT72" s="18">
        <v>4.99</v>
      </c>
      <c r="CU72" s="19"/>
      <c r="CV72" s="17"/>
      <c r="CW72" s="18"/>
      <c r="CX72" s="18">
        <v>10.54</v>
      </c>
      <c r="CY72" s="19">
        <v>3.49</v>
      </c>
      <c r="CZ72" s="17"/>
      <c r="DA72" s="18">
        <v>24.65</v>
      </c>
      <c r="DB72" s="18">
        <v>10.36</v>
      </c>
      <c r="DC72" s="19">
        <v>2.77</v>
      </c>
      <c r="DD72" s="121">
        <v>18.440000000000001</v>
      </c>
      <c r="DE72" s="122">
        <v>7.41</v>
      </c>
      <c r="DF72" s="118"/>
      <c r="DG72" s="123"/>
      <c r="DH72" s="119"/>
      <c r="DK72" s="121">
        <v>17.329999999999998</v>
      </c>
      <c r="DL72" s="122">
        <v>7.34</v>
      </c>
      <c r="DM72" s="117"/>
      <c r="DN72" s="117">
        <v>6.81</v>
      </c>
      <c r="DO72" s="121"/>
      <c r="DP72" s="125"/>
      <c r="DQ72" s="125">
        <v>18.87</v>
      </c>
      <c r="DR72" s="125"/>
      <c r="DS72" s="125">
        <v>6.27</v>
      </c>
      <c r="DT72" s="122"/>
      <c r="DU72" s="137">
        <v>14</v>
      </c>
      <c r="DV72" s="138">
        <v>4.55</v>
      </c>
    </row>
    <row r="73" spans="1:126">
      <c r="A73" s="4">
        <v>1936</v>
      </c>
      <c r="B73" s="11">
        <v>44.1</v>
      </c>
      <c r="C73" s="12">
        <v>31.58</v>
      </c>
      <c r="D73" s="12">
        <v>14.74</v>
      </c>
      <c r="E73" s="19">
        <v>5.17</v>
      </c>
      <c r="F73" s="12">
        <f t="shared" si="6"/>
        <v>12.520000000000003</v>
      </c>
      <c r="G73" s="12">
        <f t="shared" si="7"/>
        <v>16.839999999999996</v>
      </c>
      <c r="H73" s="11">
        <v>37.299999999999997</v>
      </c>
      <c r="I73" s="12">
        <v>27</v>
      </c>
      <c r="J73" s="12">
        <v>13.7</v>
      </c>
      <c r="K73" s="69">
        <v>5.5</v>
      </c>
      <c r="L73" s="12"/>
      <c r="M73" s="12"/>
      <c r="N73" s="12"/>
      <c r="O73" s="19"/>
      <c r="P73" s="12">
        <f t="shared" si="0"/>
        <v>10.299999999999997</v>
      </c>
      <c r="Q73" s="12">
        <f t="shared" si="1"/>
        <v>13.3</v>
      </c>
      <c r="R73" s="38">
        <f>1.1*DetailsWTIDSeries!H73/100</f>
        <v>0.4103</v>
      </c>
      <c r="S73" s="116">
        <f>DetailsWTIDSeries!J73/100</f>
        <v>0.13699999999999998</v>
      </c>
      <c r="T73" s="116">
        <f>DetailsWTIDSeries!K73/100</f>
        <v>5.5E-2</v>
      </c>
      <c r="U73" s="11"/>
      <c r="V73" s="12"/>
      <c r="W73" s="12"/>
      <c r="X73" s="12"/>
      <c r="Y73" s="12"/>
      <c r="Z73" s="12"/>
      <c r="AA73" s="25"/>
      <c r="AB73" s="25"/>
      <c r="AC73" s="25">
        <v>7.03</v>
      </c>
      <c r="AD73" s="25"/>
      <c r="AE73" s="25">
        <v>5.12</v>
      </c>
      <c r="AF73" s="25"/>
      <c r="AG73" s="26">
        <v>2.35</v>
      </c>
      <c r="AH73" s="8">
        <f>(DetailsWTIDSeries!AC73+1.1*(DetailsWTIDSeries!U$56-DetailsWTIDSeries!AC$56))/100</f>
        <v>0.39755000000000001</v>
      </c>
      <c r="AI73" s="115">
        <f t="shared" si="8"/>
        <v>0.17460502092050209</v>
      </c>
      <c r="AJ73" s="115">
        <f t="shared" si="2"/>
        <v>7.0300000000000001E-2</v>
      </c>
      <c r="AK73" s="17">
        <v>44.77</v>
      </c>
      <c r="AL73" s="18">
        <v>32.65</v>
      </c>
      <c r="AM73" s="18">
        <v>17.64</v>
      </c>
      <c r="AN73" s="67">
        <v>6.69</v>
      </c>
      <c r="AO73" s="12">
        <v>46.59</v>
      </c>
      <c r="AP73" s="12">
        <v>34.64</v>
      </c>
      <c r="AQ73" s="12">
        <v>19.29</v>
      </c>
      <c r="AR73" s="70">
        <v>7.57</v>
      </c>
      <c r="AS73" s="72">
        <f t="shared" si="4"/>
        <v>12.120000000000005</v>
      </c>
      <c r="AT73" s="72">
        <f t="shared" si="5"/>
        <v>15.009999999999998</v>
      </c>
      <c r="AU73" s="17"/>
      <c r="AV73" s="18"/>
      <c r="AW73" s="18">
        <v>18.68</v>
      </c>
      <c r="AX73" s="67">
        <v>8.4</v>
      </c>
      <c r="AY73" s="34"/>
      <c r="AZ73" s="34"/>
      <c r="BA73" s="34"/>
      <c r="BB73" s="19"/>
      <c r="BC73" s="72"/>
      <c r="BD73" s="70"/>
      <c r="BE73" s="33"/>
      <c r="BF73" s="34"/>
      <c r="BG73" s="34"/>
      <c r="BH73" s="34"/>
      <c r="BI73" s="34"/>
      <c r="BJ73" s="34"/>
      <c r="BK73" s="34"/>
      <c r="BL73" s="64"/>
      <c r="BM73" s="72"/>
      <c r="BN73" s="70"/>
      <c r="BO73" s="17"/>
      <c r="BP73" s="18"/>
      <c r="BQ73" s="18"/>
      <c r="BR73" s="19"/>
      <c r="BS73" s="17"/>
      <c r="BT73" s="18"/>
      <c r="BU73" s="18"/>
      <c r="BV73" s="18"/>
      <c r="BW73" s="19"/>
      <c r="BX73" s="33"/>
      <c r="BY73" s="34"/>
      <c r="BZ73" s="34">
        <v>38.35</v>
      </c>
      <c r="CA73" s="34"/>
      <c r="CB73" s="34">
        <v>17.45</v>
      </c>
      <c r="CC73" s="34"/>
      <c r="CD73" s="34">
        <v>6</v>
      </c>
      <c r="CE73" s="34"/>
      <c r="CF73" s="34"/>
      <c r="CG73" s="34"/>
      <c r="CH73" s="34"/>
      <c r="CI73" s="34"/>
      <c r="CJ73" s="34"/>
      <c r="CK73" s="34"/>
      <c r="CL73" s="34"/>
      <c r="CM73" s="64"/>
      <c r="CN73" s="17">
        <v>40.31</v>
      </c>
      <c r="CO73" s="18"/>
      <c r="CP73" s="18">
        <v>29.03</v>
      </c>
      <c r="CQ73" s="18"/>
      <c r="CR73" s="18">
        <v>14.43</v>
      </c>
      <c r="CS73" s="18"/>
      <c r="CT73" s="18">
        <v>5.07</v>
      </c>
      <c r="CU73" s="19"/>
      <c r="CV73" s="17"/>
      <c r="CW73" s="18"/>
      <c r="CX73" s="18">
        <v>11.28</v>
      </c>
      <c r="CY73" s="19">
        <v>3.71</v>
      </c>
      <c r="CZ73" s="17">
        <v>34.49</v>
      </c>
      <c r="DA73" s="18">
        <v>24.15</v>
      </c>
      <c r="DB73" s="18">
        <v>10.66</v>
      </c>
      <c r="DC73" s="19">
        <v>2.81</v>
      </c>
      <c r="DD73" s="121">
        <v>20.399999999999999</v>
      </c>
      <c r="DE73" s="122">
        <v>7.76</v>
      </c>
      <c r="DF73" s="118"/>
      <c r="DG73" s="123"/>
      <c r="DH73" s="119"/>
      <c r="DK73" s="121">
        <v>15.58</v>
      </c>
      <c r="DL73" s="122">
        <v>6.73</v>
      </c>
      <c r="DM73" s="117"/>
      <c r="DN73" s="117">
        <v>6.93</v>
      </c>
      <c r="DO73" s="121"/>
      <c r="DP73" s="125"/>
      <c r="DQ73" s="125">
        <v>18.489999999999998</v>
      </c>
      <c r="DR73" s="125"/>
      <c r="DS73" s="125">
        <v>6.18</v>
      </c>
      <c r="DT73" s="122"/>
      <c r="DU73" s="137">
        <v>14.83</v>
      </c>
      <c r="DV73" s="138">
        <v>5.15</v>
      </c>
    </row>
    <row r="74" spans="1:126">
      <c r="A74" s="4">
        <v>1937</v>
      </c>
      <c r="B74" s="11">
        <v>42.9</v>
      </c>
      <c r="C74" s="12">
        <v>30.21</v>
      </c>
      <c r="D74" s="12">
        <v>14.46</v>
      </c>
      <c r="E74" s="19">
        <v>5.24</v>
      </c>
      <c r="F74" s="12">
        <f t="shared" si="6"/>
        <v>12.689999999999998</v>
      </c>
      <c r="G74" s="12">
        <f t="shared" si="7"/>
        <v>15.75</v>
      </c>
      <c r="H74" s="11"/>
      <c r="I74" s="12"/>
      <c r="J74" s="12">
        <v>15</v>
      </c>
      <c r="K74" s="69">
        <v>6.2</v>
      </c>
      <c r="L74" s="12"/>
      <c r="M74" s="12"/>
      <c r="N74" s="12"/>
      <c r="O74" s="19"/>
      <c r="P74" s="12"/>
      <c r="Q74" s="12"/>
      <c r="R74" s="38">
        <f>1.1*(DetailsWTIDSeries!J74+DetailsWTIDSeries!H$73-DetailsWTIDSeries!J$73)/100</f>
        <v>0.42459999999999992</v>
      </c>
      <c r="S74" s="116">
        <f>DetailsWTIDSeries!J74/100</f>
        <v>0.15</v>
      </c>
      <c r="T74" s="116">
        <f>DetailsWTIDSeries!K74/100</f>
        <v>6.2E-2</v>
      </c>
      <c r="U74" s="11">
        <v>38.369999999999997</v>
      </c>
      <c r="V74" s="12"/>
      <c r="W74" s="12">
        <v>29.75</v>
      </c>
      <c r="X74" s="12"/>
      <c r="Y74" s="12">
        <v>16.98</v>
      </c>
      <c r="Z74" s="12"/>
      <c r="AA74" s="25">
        <v>13.07</v>
      </c>
      <c r="AB74" s="25"/>
      <c r="AC74" s="25">
        <v>6.59</v>
      </c>
      <c r="AD74" s="25"/>
      <c r="AE74" s="25">
        <v>4.78</v>
      </c>
      <c r="AF74" s="25"/>
      <c r="AG74" s="26">
        <v>2.1800000000000002</v>
      </c>
      <c r="AH74" s="7">
        <f>DetailsWTIDSeries!U74/100</f>
        <v>0.38369999999999999</v>
      </c>
      <c r="AI74" s="115">
        <f>Y74/100</f>
        <v>0.16980000000000001</v>
      </c>
      <c r="AJ74" s="115">
        <f t="shared" si="2"/>
        <v>6.59E-2</v>
      </c>
      <c r="AK74" s="17">
        <v>43.35</v>
      </c>
      <c r="AL74" s="18">
        <v>31.38</v>
      </c>
      <c r="AM74" s="18">
        <v>16.45</v>
      </c>
      <c r="AN74" s="67">
        <v>6.16</v>
      </c>
      <c r="AO74" s="12">
        <v>44.23</v>
      </c>
      <c r="AP74" s="12">
        <v>32.270000000000003</v>
      </c>
      <c r="AQ74" s="12">
        <v>17.149999999999999</v>
      </c>
      <c r="AR74" s="70">
        <v>6.49</v>
      </c>
      <c r="AS74" s="72">
        <f t="shared" si="4"/>
        <v>11.970000000000002</v>
      </c>
      <c r="AT74" s="72">
        <f t="shared" si="5"/>
        <v>14.93</v>
      </c>
      <c r="AU74" s="17"/>
      <c r="AV74" s="18">
        <v>31.34</v>
      </c>
      <c r="AW74" s="18">
        <v>19.260000000000002</v>
      </c>
      <c r="AX74" s="67">
        <v>8.83</v>
      </c>
      <c r="AY74" s="34"/>
      <c r="AZ74" s="34"/>
      <c r="BA74" s="34"/>
      <c r="BB74" s="19"/>
      <c r="BC74" s="72"/>
      <c r="BD74" s="70">
        <f>AV74-AW74</f>
        <v>12.079999999999998</v>
      </c>
      <c r="BE74" s="33"/>
      <c r="BF74" s="34"/>
      <c r="BG74" s="34"/>
      <c r="BH74" s="34"/>
      <c r="BI74" s="34"/>
      <c r="BJ74" s="34"/>
      <c r="BK74" s="34"/>
      <c r="BL74" s="64"/>
      <c r="BM74" s="72"/>
      <c r="BN74" s="70"/>
      <c r="BO74" s="17"/>
      <c r="BP74" s="18"/>
      <c r="BQ74" s="18"/>
      <c r="BR74" s="19"/>
      <c r="BS74" s="17"/>
      <c r="BT74" s="18"/>
      <c r="BU74" s="18"/>
      <c r="BV74" s="18"/>
      <c r="BW74" s="19"/>
      <c r="BX74" s="33"/>
      <c r="BY74" s="34"/>
      <c r="BZ74" s="34">
        <v>35.81</v>
      </c>
      <c r="CA74" s="34"/>
      <c r="CB74" s="34">
        <v>16.260000000000002</v>
      </c>
      <c r="CC74" s="34"/>
      <c r="CD74" s="34">
        <v>5.48</v>
      </c>
      <c r="CE74" s="34"/>
      <c r="CF74" s="34"/>
      <c r="CG74" s="34"/>
      <c r="CH74" s="34"/>
      <c r="CI74" s="34"/>
      <c r="CJ74" s="34"/>
      <c r="CK74" s="34"/>
      <c r="CL74" s="34"/>
      <c r="CM74" s="64"/>
      <c r="CN74" s="17">
        <v>40.11</v>
      </c>
      <c r="CO74" s="18"/>
      <c r="CP74" s="18">
        <v>28.86</v>
      </c>
      <c r="CQ74" s="18"/>
      <c r="CR74" s="18">
        <v>14.31</v>
      </c>
      <c r="CS74" s="18"/>
      <c r="CT74" s="18">
        <v>4.9800000000000004</v>
      </c>
      <c r="CU74" s="19"/>
      <c r="CV74" s="17"/>
      <c r="CW74" s="18"/>
      <c r="CX74" s="18">
        <v>9.83</v>
      </c>
      <c r="CY74" s="19">
        <v>3.19</v>
      </c>
      <c r="CZ74" s="17">
        <v>30.36</v>
      </c>
      <c r="DA74" s="18">
        <v>20.51</v>
      </c>
      <c r="DB74" s="18">
        <v>8.33</v>
      </c>
      <c r="DC74" s="19">
        <v>1.91</v>
      </c>
      <c r="DD74" s="121">
        <v>20.440000000000001</v>
      </c>
      <c r="DE74" s="122">
        <v>8.11</v>
      </c>
      <c r="DF74" s="118"/>
      <c r="DG74" s="123"/>
      <c r="DH74" s="119"/>
      <c r="DK74" s="121">
        <v>15.54</v>
      </c>
      <c r="DL74" s="122">
        <v>6.71</v>
      </c>
      <c r="DM74" s="117"/>
      <c r="DN74" s="117">
        <v>6.56</v>
      </c>
      <c r="DO74" s="121"/>
      <c r="DP74" s="125"/>
      <c r="DQ74" s="125">
        <v>17.760000000000002</v>
      </c>
      <c r="DR74" s="125"/>
      <c r="DS74" s="125">
        <v>5.62</v>
      </c>
      <c r="DT74" s="122"/>
      <c r="DU74" s="137">
        <v>16.05</v>
      </c>
      <c r="DV74" s="138">
        <v>6.13</v>
      </c>
    </row>
    <row r="75" spans="1:126">
      <c r="A75" s="4">
        <v>1938</v>
      </c>
      <c r="B75" s="11">
        <v>42.52</v>
      </c>
      <c r="C75" s="12">
        <v>29.79</v>
      </c>
      <c r="D75" s="12">
        <v>14.27</v>
      </c>
      <c r="E75" s="19">
        <v>5.05</v>
      </c>
      <c r="F75" s="12">
        <f t="shared" si="6"/>
        <v>12.730000000000004</v>
      </c>
      <c r="G75" s="12">
        <f t="shared" si="7"/>
        <v>15.52</v>
      </c>
      <c r="H75" s="11"/>
      <c r="I75" s="12"/>
      <c r="J75" s="12">
        <v>16.3</v>
      </c>
      <c r="K75" s="69">
        <v>6.7</v>
      </c>
      <c r="L75" s="12"/>
      <c r="M75" s="12"/>
      <c r="N75" s="12"/>
      <c r="O75" s="19"/>
      <c r="P75" s="12"/>
      <c r="Q75" s="12"/>
      <c r="R75" s="38">
        <f>1.1*(DetailsWTIDSeries!J75+DetailsWTIDSeries!H$73-DetailsWTIDSeries!J$73)/100</f>
        <v>0.43889999999999996</v>
      </c>
      <c r="S75" s="116">
        <f>DetailsWTIDSeries!J75/100</f>
        <v>0.16300000000000001</v>
      </c>
      <c r="T75" s="116">
        <f>DetailsWTIDSeries!K75/100</f>
        <v>6.7000000000000004E-2</v>
      </c>
      <c r="U75" s="11"/>
      <c r="V75" s="12"/>
      <c r="W75" s="12"/>
      <c r="X75" s="12"/>
      <c r="Y75" s="12"/>
      <c r="Z75" s="12"/>
      <c r="AA75" s="25"/>
      <c r="AB75" s="25"/>
      <c r="AC75" s="25">
        <v>6.57</v>
      </c>
      <c r="AD75" s="25"/>
      <c r="AE75" s="25">
        <v>4.79</v>
      </c>
      <c r="AF75" s="25"/>
      <c r="AG75" s="26">
        <v>2.21</v>
      </c>
      <c r="AH75" s="8">
        <f>(DetailsWTIDSeries!U$74-2*DetailsWTIDSeries!AC$74+2*DetailsWTIDSeries!AC75)/100</f>
        <v>0.38329999999999997</v>
      </c>
      <c r="AI75" s="115">
        <f t="shared" ref="AI75:AI85" si="9">AI$74+(AC75-AC$74)*(Y$86-Y$74)/(100*(AC$86-AC$74))</f>
        <v>0.16944904458598728</v>
      </c>
      <c r="AJ75" s="115">
        <f t="shared" si="2"/>
        <v>6.5700000000000008E-2</v>
      </c>
      <c r="AK75" s="17">
        <v>43</v>
      </c>
      <c r="AL75" s="18">
        <v>30.18</v>
      </c>
      <c r="AM75" s="18">
        <v>14.73</v>
      </c>
      <c r="AN75" s="67">
        <v>5.16</v>
      </c>
      <c r="AO75" s="12">
        <v>44.07</v>
      </c>
      <c r="AP75" s="12">
        <v>31.34</v>
      </c>
      <c r="AQ75" s="12">
        <v>15.75</v>
      </c>
      <c r="AR75" s="70">
        <v>5.88</v>
      </c>
      <c r="AS75" s="72">
        <f t="shared" si="4"/>
        <v>12.82</v>
      </c>
      <c r="AT75" s="72">
        <f t="shared" si="5"/>
        <v>15.45</v>
      </c>
      <c r="AU75" s="17"/>
      <c r="AV75" s="18">
        <v>31.81</v>
      </c>
      <c r="AW75" s="18">
        <v>19.920000000000002</v>
      </c>
      <c r="AX75" s="67">
        <v>9.19</v>
      </c>
      <c r="AY75" s="34"/>
      <c r="AZ75" s="34"/>
      <c r="BA75" s="34"/>
      <c r="BB75" s="19"/>
      <c r="BC75" s="72"/>
      <c r="BD75" s="70">
        <f>AV75-AW75</f>
        <v>11.889999999999997</v>
      </c>
      <c r="BE75" s="33"/>
      <c r="BF75" s="34"/>
      <c r="BG75" s="34"/>
      <c r="BH75" s="34"/>
      <c r="BI75" s="34"/>
      <c r="BJ75" s="34"/>
      <c r="BK75" s="34"/>
      <c r="BL75" s="64"/>
      <c r="BM75" s="72"/>
      <c r="BN75" s="70"/>
      <c r="BO75" s="17"/>
      <c r="BP75" s="18"/>
      <c r="BQ75" s="18"/>
      <c r="BR75" s="19"/>
      <c r="BS75" s="17"/>
      <c r="BT75" s="18"/>
      <c r="BU75" s="18"/>
      <c r="BV75" s="18"/>
      <c r="BW75" s="19"/>
      <c r="BX75" s="33"/>
      <c r="BY75" s="34"/>
      <c r="BZ75" s="34">
        <v>39.549999999999997</v>
      </c>
      <c r="CA75" s="34"/>
      <c r="CB75" s="34">
        <v>18.399999999999999</v>
      </c>
      <c r="CC75" s="34"/>
      <c r="CD75" s="34">
        <v>6.05</v>
      </c>
      <c r="CE75" s="34"/>
      <c r="CF75" s="34"/>
      <c r="CG75" s="34"/>
      <c r="CH75" s="34"/>
      <c r="CI75" s="34"/>
      <c r="CJ75" s="34"/>
      <c r="CK75" s="34"/>
      <c r="CL75" s="34"/>
      <c r="CM75" s="64"/>
      <c r="CN75" s="17">
        <v>39.130000000000003</v>
      </c>
      <c r="CO75" s="18"/>
      <c r="CP75" s="18">
        <v>27.78</v>
      </c>
      <c r="CQ75" s="18"/>
      <c r="CR75" s="18">
        <v>13.33</v>
      </c>
      <c r="CS75" s="18"/>
      <c r="CT75" s="18">
        <v>4.47</v>
      </c>
      <c r="CU75" s="19"/>
      <c r="CV75" s="17"/>
      <c r="CW75" s="18"/>
      <c r="CX75" s="18">
        <v>10.39</v>
      </c>
      <c r="CY75" s="19">
        <v>3.41</v>
      </c>
      <c r="CZ75" s="17">
        <v>27.64</v>
      </c>
      <c r="DA75" s="18">
        <v>18.47</v>
      </c>
      <c r="DB75" s="18">
        <v>7.32</v>
      </c>
      <c r="DC75" s="19">
        <v>1.66</v>
      </c>
      <c r="DD75" s="121">
        <v>20.47</v>
      </c>
      <c r="DE75" s="122">
        <v>8.1</v>
      </c>
      <c r="DF75" s="118"/>
      <c r="DG75" s="123"/>
      <c r="DH75" s="119"/>
      <c r="DK75" s="121">
        <v>17.82</v>
      </c>
      <c r="DL75" s="122">
        <v>7.63</v>
      </c>
      <c r="DM75" s="117">
        <v>19.8</v>
      </c>
      <c r="DN75" s="117">
        <v>7.24</v>
      </c>
      <c r="DO75" s="121"/>
      <c r="DP75" s="125"/>
      <c r="DQ75" s="125">
        <v>17.09</v>
      </c>
      <c r="DR75" s="125"/>
      <c r="DS75" s="125">
        <v>5.35</v>
      </c>
      <c r="DT75" s="122"/>
      <c r="DU75" s="137">
        <v>15.68</v>
      </c>
      <c r="DV75" s="138">
        <v>5.6</v>
      </c>
    </row>
    <row r="76" spans="1:126">
      <c r="A76" s="4">
        <v>1939</v>
      </c>
      <c r="B76" s="11">
        <v>38.24</v>
      </c>
      <c r="C76" s="12">
        <v>27.21</v>
      </c>
      <c r="D76" s="12">
        <v>13.3</v>
      </c>
      <c r="E76" s="19">
        <v>4.99</v>
      </c>
      <c r="F76" s="12">
        <f t="shared" si="6"/>
        <v>11.030000000000001</v>
      </c>
      <c r="G76" s="12">
        <f t="shared" si="7"/>
        <v>13.91</v>
      </c>
      <c r="H76" s="11"/>
      <c r="I76" s="12"/>
      <c r="J76" s="12"/>
      <c r="K76" s="69"/>
      <c r="L76" s="12"/>
      <c r="M76" s="12"/>
      <c r="N76" s="12"/>
      <c r="O76" s="19"/>
      <c r="P76" s="12"/>
      <c r="Q76" s="12"/>
      <c r="R76" s="38"/>
      <c r="S76" s="116"/>
      <c r="T76" s="116"/>
      <c r="U76" s="11"/>
      <c r="V76" s="12"/>
      <c r="W76" s="12"/>
      <c r="X76" s="12"/>
      <c r="Y76" s="12"/>
      <c r="Z76" s="12"/>
      <c r="AA76" s="25"/>
      <c r="AB76" s="25"/>
      <c r="AC76" s="25">
        <v>6.35</v>
      </c>
      <c r="AD76" s="25"/>
      <c r="AE76" s="25">
        <v>4.6100000000000003</v>
      </c>
      <c r="AF76" s="25"/>
      <c r="AG76" s="26">
        <v>2.13</v>
      </c>
      <c r="AH76" s="8">
        <f>(DetailsWTIDSeries!U$74-2*DetailsWTIDSeries!AC$74+2*DetailsWTIDSeries!AC76)/100</f>
        <v>0.37890000000000001</v>
      </c>
      <c r="AI76" s="115">
        <f t="shared" si="9"/>
        <v>0.16558853503184714</v>
      </c>
      <c r="AJ76" s="115">
        <f t="shared" si="2"/>
        <v>6.3500000000000001E-2</v>
      </c>
      <c r="AK76" s="17">
        <v>44.57</v>
      </c>
      <c r="AL76" s="18">
        <v>31.29</v>
      </c>
      <c r="AM76" s="18">
        <v>15.39</v>
      </c>
      <c r="AN76" s="67">
        <v>5.45</v>
      </c>
      <c r="AO76" s="12">
        <v>45.52</v>
      </c>
      <c r="AP76" s="12">
        <v>32.28</v>
      </c>
      <c r="AQ76" s="12">
        <v>16.18</v>
      </c>
      <c r="AR76" s="70">
        <v>5.87</v>
      </c>
      <c r="AS76" s="72">
        <f t="shared" si="4"/>
        <v>13.280000000000001</v>
      </c>
      <c r="AT76" s="72">
        <f t="shared" si="5"/>
        <v>15.899999999999999</v>
      </c>
      <c r="AU76" s="17"/>
      <c r="AV76" s="18"/>
      <c r="AW76" s="18">
        <v>17.95</v>
      </c>
      <c r="AX76" s="67">
        <v>7.83</v>
      </c>
      <c r="AY76" s="34"/>
      <c r="AZ76" s="34"/>
      <c r="BA76" s="34"/>
      <c r="BB76" s="19"/>
      <c r="BC76" s="72"/>
      <c r="BD76" s="70"/>
      <c r="BE76" s="33"/>
      <c r="BF76" s="34"/>
      <c r="BG76" s="34"/>
      <c r="BH76" s="34"/>
      <c r="BI76" s="34"/>
      <c r="BJ76" s="34"/>
      <c r="BK76" s="34"/>
      <c r="BL76" s="64"/>
      <c r="BM76" s="72"/>
      <c r="BN76" s="70"/>
      <c r="BO76" s="17"/>
      <c r="BP76" s="18"/>
      <c r="BQ76" s="18"/>
      <c r="BR76" s="19"/>
      <c r="BS76" s="17"/>
      <c r="BT76" s="18"/>
      <c r="BU76" s="18"/>
      <c r="BV76" s="18"/>
      <c r="BW76" s="19"/>
      <c r="BX76" s="33"/>
      <c r="BY76" s="34"/>
      <c r="BZ76" s="34">
        <v>37.22</v>
      </c>
      <c r="CA76" s="34"/>
      <c r="CB76" s="34">
        <v>16.88</v>
      </c>
      <c r="CC76" s="34"/>
      <c r="CD76" s="34">
        <v>5.63</v>
      </c>
      <c r="CE76" s="34"/>
      <c r="CF76" s="34"/>
      <c r="CG76" s="34"/>
      <c r="CH76" s="34"/>
      <c r="CI76" s="34"/>
      <c r="CJ76" s="34"/>
      <c r="CK76" s="34"/>
      <c r="CL76" s="34"/>
      <c r="CM76" s="64"/>
      <c r="CN76" s="17">
        <v>38.97</v>
      </c>
      <c r="CO76" s="18"/>
      <c r="CP76" s="18">
        <v>27.76</v>
      </c>
      <c r="CQ76" s="18"/>
      <c r="CR76" s="18">
        <v>13.46</v>
      </c>
      <c r="CS76" s="18"/>
      <c r="CT76" s="18">
        <v>4.57</v>
      </c>
      <c r="CU76" s="19"/>
      <c r="CV76" s="17"/>
      <c r="CW76" s="18">
        <v>20.71</v>
      </c>
      <c r="CX76" s="18">
        <v>10.73</v>
      </c>
      <c r="CY76" s="19">
        <v>3.5</v>
      </c>
      <c r="CZ76" s="17">
        <v>29.72</v>
      </c>
      <c r="DA76" s="18">
        <v>19.920000000000002</v>
      </c>
      <c r="DB76" s="18">
        <v>7.85</v>
      </c>
      <c r="DC76" s="19">
        <v>1.86</v>
      </c>
      <c r="DD76" s="121">
        <v>20.88</v>
      </c>
      <c r="DE76" s="122">
        <v>8.34</v>
      </c>
      <c r="DF76" s="118"/>
      <c r="DG76" s="123"/>
      <c r="DH76" s="119"/>
      <c r="DK76" s="121">
        <v>16.11</v>
      </c>
      <c r="DL76" s="122">
        <v>7.38</v>
      </c>
      <c r="DM76" s="117">
        <v>19.87</v>
      </c>
      <c r="DN76" s="117">
        <v>7.03</v>
      </c>
      <c r="DO76" s="121"/>
      <c r="DP76" s="125"/>
      <c r="DQ76" s="125">
        <v>16.02</v>
      </c>
      <c r="DR76" s="125"/>
      <c r="DS76" s="125">
        <v>4.9400000000000004</v>
      </c>
      <c r="DT76" s="122"/>
      <c r="DU76" s="137">
        <v>15.79</v>
      </c>
      <c r="DV76" s="138">
        <v>5.54</v>
      </c>
    </row>
    <row r="77" spans="1:126">
      <c r="A77" s="4">
        <v>1940</v>
      </c>
      <c r="B77" s="11">
        <v>39.11</v>
      </c>
      <c r="C77" s="12">
        <v>27.85</v>
      </c>
      <c r="D77" s="12">
        <v>13.35</v>
      </c>
      <c r="E77" s="19">
        <v>4.9000000000000004</v>
      </c>
      <c r="F77" s="12">
        <f t="shared" si="6"/>
        <v>11.259999999999998</v>
      </c>
      <c r="G77" s="12">
        <f t="shared" si="7"/>
        <v>14.500000000000002</v>
      </c>
      <c r="H77" s="11"/>
      <c r="I77" s="12"/>
      <c r="J77" s="12"/>
      <c r="K77" s="69"/>
      <c r="L77" s="12"/>
      <c r="M77" s="12"/>
      <c r="N77" s="12"/>
      <c r="O77" s="19"/>
      <c r="P77" s="12"/>
      <c r="Q77" s="12"/>
      <c r="R77" s="38"/>
      <c r="S77" s="116"/>
      <c r="T77" s="116"/>
      <c r="U77" s="11"/>
      <c r="V77" s="12"/>
      <c r="W77" s="12"/>
      <c r="X77" s="12"/>
      <c r="Y77" s="12"/>
      <c r="Z77" s="12"/>
      <c r="AA77" s="25"/>
      <c r="AB77" s="25"/>
      <c r="AC77" s="25">
        <v>5.67</v>
      </c>
      <c r="AD77" s="25"/>
      <c r="AE77" s="25">
        <v>4.09</v>
      </c>
      <c r="AF77" s="25"/>
      <c r="AG77" s="26">
        <v>1.84</v>
      </c>
      <c r="AH77" s="8">
        <f>(DetailsWTIDSeries!U$74-2*DetailsWTIDSeries!AC$74+2*DetailsWTIDSeries!AC77)/100</f>
        <v>0.36530000000000001</v>
      </c>
      <c r="AI77" s="115">
        <f t="shared" si="9"/>
        <v>0.15365605095541401</v>
      </c>
      <c r="AJ77" s="115">
        <f t="shared" si="2"/>
        <v>5.67E-2</v>
      </c>
      <c r="AK77" s="17">
        <v>44.43</v>
      </c>
      <c r="AL77" s="18">
        <v>31.29</v>
      </c>
      <c r="AM77" s="18">
        <v>15.73</v>
      </c>
      <c r="AN77" s="67">
        <v>5.57</v>
      </c>
      <c r="AO77" s="12">
        <v>45.29</v>
      </c>
      <c r="AP77" s="12">
        <v>32.22</v>
      </c>
      <c r="AQ77" s="12">
        <v>16.48</v>
      </c>
      <c r="AR77" s="70">
        <v>6.01</v>
      </c>
      <c r="AS77" s="72">
        <f t="shared" si="4"/>
        <v>13.14</v>
      </c>
      <c r="AT77" s="72">
        <f t="shared" si="5"/>
        <v>15.559999999999999</v>
      </c>
      <c r="AU77" s="17"/>
      <c r="AV77" s="18"/>
      <c r="AW77" s="18">
        <v>16.45</v>
      </c>
      <c r="AX77" s="67">
        <v>6.82</v>
      </c>
      <c r="AY77" s="34"/>
      <c r="AZ77" s="34"/>
      <c r="BA77" s="34"/>
      <c r="BB77" s="19"/>
      <c r="BC77" s="72"/>
      <c r="BD77" s="70"/>
      <c r="BE77" s="33"/>
      <c r="BF77" s="34"/>
      <c r="BG77" s="34"/>
      <c r="BH77" s="34"/>
      <c r="BI77" s="34"/>
      <c r="BJ77" s="34"/>
      <c r="BK77" s="34"/>
      <c r="BL77" s="64"/>
      <c r="BM77" s="72"/>
      <c r="BN77" s="70"/>
      <c r="BO77" s="17"/>
      <c r="BP77" s="18"/>
      <c r="BQ77" s="18"/>
      <c r="BR77" s="19"/>
      <c r="BS77" s="17"/>
      <c r="BT77" s="18"/>
      <c r="BU77" s="18"/>
      <c r="BV77" s="18"/>
      <c r="BW77" s="19">
        <v>1.31</v>
      </c>
      <c r="BX77" s="33"/>
      <c r="BY77" s="34"/>
      <c r="BZ77" s="34">
        <v>33.68</v>
      </c>
      <c r="CA77" s="34"/>
      <c r="CB77" s="34">
        <v>14.71</v>
      </c>
      <c r="CC77" s="34"/>
      <c r="CD77" s="34">
        <v>4.5199999999999996</v>
      </c>
      <c r="CE77" s="34"/>
      <c r="CF77" s="34"/>
      <c r="CG77" s="34"/>
      <c r="CH77" s="34"/>
      <c r="CI77" s="34"/>
      <c r="CJ77" s="34"/>
      <c r="CK77" s="34"/>
      <c r="CL77" s="34"/>
      <c r="CM77" s="64"/>
      <c r="CN77" s="17">
        <v>38.99</v>
      </c>
      <c r="CO77" s="18"/>
      <c r="CP77" s="18">
        <v>27.98</v>
      </c>
      <c r="CQ77" s="18"/>
      <c r="CR77" s="18">
        <v>13.82</v>
      </c>
      <c r="CS77" s="18"/>
      <c r="CT77" s="18">
        <v>4.91</v>
      </c>
      <c r="CU77" s="19"/>
      <c r="CV77" s="17"/>
      <c r="CW77" s="18">
        <v>20.57</v>
      </c>
      <c r="CX77" s="18">
        <v>10.3</v>
      </c>
      <c r="CY77" s="19">
        <v>3.37</v>
      </c>
      <c r="CZ77" s="17">
        <v>28.67</v>
      </c>
      <c r="DA77" s="18">
        <v>19.16</v>
      </c>
      <c r="DB77" s="18">
        <v>7.42</v>
      </c>
      <c r="DC77" s="19">
        <v>1.67</v>
      </c>
      <c r="DD77" s="121">
        <v>20.11</v>
      </c>
      <c r="DE77" s="122">
        <v>8.25</v>
      </c>
      <c r="DF77" s="118"/>
      <c r="DG77" s="123"/>
      <c r="DH77" s="119"/>
      <c r="DK77" s="121">
        <v>16.149999999999999</v>
      </c>
      <c r="DL77" s="122">
        <v>7.53</v>
      </c>
      <c r="DM77" s="117"/>
      <c r="DN77" s="117"/>
      <c r="DO77" s="121"/>
      <c r="DP77" s="125"/>
      <c r="DQ77" s="125"/>
      <c r="DR77" s="125"/>
      <c r="DS77" s="125"/>
      <c r="DT77" s="122"/>
      <c r="DU77" s="137"/>
      <c r="DV77" s="138"/>
    </row>
    <row r="78" spans="1:126">
      <c r="A78" s="4">
        <v>1941</v>
      </c>
      <c r="B78" s="11">
        <v>38.700000000000003</v>
      </c>
      <c r="C78" s="12">
        <v>27.37</v>
      </c>
      <c r="D78" s="12">
        <v>12.88</v>
      </c>
      <c r="E78" s="19">
        <v>4.2699999999999996</v>
      </c>
      <c r="F78" s="12">
        <f t="shared" si="6"/>
        <v>11.330000000000002</v>
      </c>
      <c r="G78" s="12">
        <f t="shared" si="7"/>
        <v>14.49</v>
      </c>
      <c r="H78" s="11"/>
      <c r="I78" s="12"/>
      <c r="J78" s="12"/>
      <c r="K78" s="69"/>
      <c r="L78" s="12"/>
      <c r="M78" s="12"/>
      <c r="N78" s="12"/>
      <c r="O78" s="19"/>
      <c r="P78" s="12"/>
      <c r="Q78" s="12"/>
      <c r="R78" s="38"/>
      <c r="S78" s="116"/>
      <c r="T78" s="116"/>
      <c r="U78" s="11"/>
      <c r="V78" s="12"/>
      <c r="W78" s="12"/>
      <c r="X78" s="12"/>
      <c r="Y78" s="12"/>
      <c r="Z78" s="12"/>
      <c r="AA78" s="25"/>
      <c r="AB78" s="25"/>
      <c r="AC78" s="25">
        <v>5</v>
      </c>
      <c r="AD78" s="25"/>
      <c r="AE78" s="25">
        <v>3.57</v>
      </c>
      <c r="AF78" s="25"/>
      <c r="AG78" s="26">
        <v>1.57</v>
      </c>
      <c r="AH78" s="8">
        <f>(DetailsWTIDSeries!U$74-2*DetailsWTIDSeries!AC$74+2*DetailsWTIDSeries!AC78)/100</f>
        <v>0.35189999999999999</v>
      </c>
      <c r="AI78" s="115">
        <f t="shared" si="9"/>
        <v>0.14189904458598726</v>
      </c>
      <c r="AJ78" s="115">
        <f t="shared" si="2"/>
        <v>0.05</v>
      </c>
      <c r="AK78" s="17">
        <v>41.02</v>
      </c>
      <c r="AL78" s="18">
        <v>29.02</v>
      </c>
      <c r="AM78" s="18">
        <v>15.01</v>
      </c>
      <c r="AN78" s="67">
        <v>5.29</v>
      </c>
      <c r="AO78" s="12">
        <v>41.93</v>
      </c>
      <c r="AP78" s="12">
        <v>29.99</v>
      </c>
      <c r="AQ78" s="12">
        <v>15.79</v>
      </c>
      <c r="AR78" s="70">
        <v>5.81</v>
      </c>
      <c r="AS78" s="72">
        <f t="shared" si="4"/>
        <v>12.000000000000004</v>
      </c>
      <c r="AT78" s="72">
        <f t="shared" si="5"/>
        <v>14.01</v>
      </c>
      <c r="AU78" s="17"/>
      <c r="AV78" s="18"/>
      <c r="AW78" s="18">
        <v>16.670000000000002</v>
      </c>
      <c r="AX78" s="67">
        <v>6.36</v>
      </c>
      <c r="AY78" s="34"/>
      <c r="AZ78" s="34"/>
      <c r="BA78" s="34"/>
      <c r="BB78" s="19"/>
      <c r="BC78" s="72"/>
      <c r="BD78" s="70"/>
      <c r="BE78" s="33">
        <v>34.090000000000003</v>
      </c>
      <c r="BF78" s="34">
        <v>23.67</v>
      </c>
      <c r="BG78" s="34">
        <v>10.29</v>
      </c>
      <c r="BH78" s="34">
        <v>3.01</v>
      </c>
      <c r="BI78" s="34">
        <v>34.08</v>
      </c>
      <c r="BJ78" s="34">
        <v>23.67</v>
      </c>
      <c r="BK78" s="34">
        <v>10.3</v>
      </c>
      <c r="BL78" s="64">
        <v>3.02</v>
      </c>
      <c r="BM78" s="12">
        <f>BE78-BF78</f>
        <v>10.420000000000002</v>
      </c>
      <c r="BN78" s="13">
        <f>BF78-BG78</f>
        <v>13.380000000000003</v>
      </c>
      <c r="BO78" s="17"/>
      <c r="BP78" s="18"/>
      <c r="BQ78" s="18"/>
      <c r="BR78" s="19"/>
      <c r="BS78" s="17"/>
      <c r="BT78" s="18"/>
      <c r="BU78" s="18"/>
      <c r="BV78" s="18"/>
      <c r="BW78" s="19">
        <v>1.38</v>
      </c>
      <c r="BX78" s="33">
        <v>45.3</v>
      </c>
      <c r="BY78" s="34"/>
      <c r="BZ78" s="34">
        <v>30.74</v>
      </c>
      <c r="CA78" s="34"/>
      <c r="CB78" s="34">
        <v>13.3</v>
      </c>
      <c r="CC78" s="34"/>
      <c r="CD78" s="34">
        <v>4.24</v>
      </c>
      <c r="CE78" s="34"/>
      <c r="CF78" s="34"/>
      <c r="CG78" s="34"/>
      <c r="CH78" s="34"/>
      <c r="CI78" s="34"/>
      <c r="CJ78" s="34"/>
      <c r="CK78" s="34"/>
      <c r="CL78" s="34"/>
      <c r="CM78" s="64"/>
      <c r="CN78" s="17">
        <v>39.03</v>
      </c>
      <c r="CO78" s="18"/>
      <c r="CP78" s="18">
        <v>28.17</v>
      </c>
      <c r="CQ78" s="18"/>
      <c r="CR78" s="18">
        <v>13.68</v>
      </c>
      <c r="CS78" s="18"/>
      <c r="CT78" s="18">
        <v>4.6500000000000004</v>
      </c>
      <c r="CU78" s="19"/>
      <c r="CV78" s="17">
        <v>34.61</v>
      </c>
      <c r="CW78" s="18">
        <v>23.67</v>
      </c>
      <c r="CX78" s="18">
        <v>10.78</v>
      </c>
      <c r="CY78" s="19">
        <v>3.34</v>
      </c>
      <c r="CZ78" s="17"/>
      <c r="DA78" s="18"/>
      <c r="DB78" s="18"/>
      <c r="DC78" s="19"/>
      <c r="DD78" s="121">
        <v>22.43</v>
      </c>
      <c r="DE78" s="122">
        <v>9.44</v>
      </c>
      <c r="DF78" s="118"/>
      <c r="DG78" s="123"/>
      <c r="DH78" s="119"/>
      <c r="DK78" s="121">
        <v>14.06</v>
      </c>
      <c r="DL78" s="122">
        <v>6.85</v>
      </c>
      <c r="DM78" s="117"/>
      <c r="DN78" s="117"/>
      <c r="DO78" s="121"/>
      <c r="DP78" s="125"/>
      <c r="DQ78" s="125"/>
      <c r="DR78" s="125"/>
      <c r="DS78" s="125"/>
      <c r="DT78" s="122"/>
      <c r="DU78" s="137">
        <v>17.64</v>
      </c>
      <c r="DV78" s="138">
        <v>6.36</v>
      </c>
    </row>
    <row r="79" spans="1:126">
      <c r="A79" s="4">
        <v>1942</v>
      </c>
      <c r="B79" s="11">
        <v>35.04</v>
      </c>
      <c r="C79" s="12">
        <v>24.9</v>
      </c>
      <c r="D79" s="12">
        <v>11.53</v>
      </c>
      <c r="E79" s="19">
        <v>3.64</v>
      </c>
      <c r="F79" s="12">
        <f t="shared" si="6"/>
        <v>10.14</v>
      </c>
      <c r="G79" s="12">
        <f t="shared" si="7"/>
        <v>13.37</v>
      </c>
      <c r="H79" s="11"/>
      <c r="I79" s="12"/>
      <c r="J79" s="12"/>
      <c r="K79" s="69"/>
      <c r="L79" s="12"/>
      <c r="M79" s="12"/>
      <c r="N79" s="12"/>
      <c r="O79" s="19"/>
      <c r="P79" s="12"/>
      <c r="Q79" s="12"/>
      <c r="R79" s="38"/>
      <c r="S79" s="116"/>
      <c r="T79" s="116"/>
      <c r="U79" s="11"/>
      <c r="V79" s="12"/>
      <c r="W79" s="12"/>
      <c r="X79" s="12"/>
      <c r="Y79" s="12"/>
      <c r="Z79" s="12"/>
      <c r="AA79" s="25"/>
      <c r="AB79" s="25"/>
      <c r="AC79" s="25">
        <v>4.4400000000000004</v>
      </c>
      <c r="AD79" s="25"/>
      <c r="AE79" s="25">
        <v>3.15</v>
      </c>
      <c r="AF79" s="25"/>
      <c r="AG79" s="26">
        <v>1.37</v>
      </c>
      <c r="AH79" s="8">
        <f>(DetailsWTIDSeries!U$74-2*DetailsWTIDSeries!AC$74+2*DetailsWTIDSeries!AC79)/100</f>
        <v>0.3407</v>
      </c>
      <c r="AI79" s="115">
        <f t="shared" si="9"/>
        <v>0.13207229299363057</v>
      </c>
      <c r="AJ79" s="115">
        <f t="shared" si="2"/>
        <v>4.4400000000000002E-2</v>
      </c>
      <c r="AK79" s="17">
        <v>35.49</v>
      </c>
      <c r="AL79" s="18">
        <v>25.11</v>
      </c>
      <c r="AM79" s="18">
        <v>12.91</v>
      </c>
      <c r="AN79" s="67">
        <v>4.4800000000000004</v>
      </c>
      <c r="AO79" s="12">
        <v>36.130000000000003</v>
      </c>
      <c r="AP79" s="12">
        <v>25.8</v>
      </c>
      <c r="AQ79" s="12">
        <v>13.43</v>
      </c>
      <c r="AR79" s="70">
        <v>4.8099999999999996</v>
      </c>
      <c r="AS79" s="72">
        <f t="shared" si="4"/>
        <v>10.380000000000003</v>
      </c>
      <c r="AT79" s="72">
        <f t="shared" si="5"/>
        <v>12.2</v>
      </c>
      <c r="AU79" s="17"/>
      <c r="AV79" s="18"/>
      <c r="AW79" s="18">
        <v>15.11</v>
      </c>
      <c r="AX79" s="67">
        <v>5.69</v>
      </c>
      <c r="AY79" s="34"/>
      <c r="AZ79" s="34"/>
      <c r="BA79" s="34"/>
      <c r="BB79" s="19"/>
      <c r="BC79" s="72"/>
      <c r="BD79" s="70"/>
      <c r="BE79" s="33"/>
      <c r="BF79" s="34"/>
      <c r="BG79" s="34"/>
      <c r="BH79" s="34"/>
      <c r="BI79" s="34"/>
      <c r="BJ79" s="34"/>
      <c r="BK79" s="34"/>
      <c r="BL79" s="64"/>
      <c r="BM79" s="72"/>
      <c r="BN79" s="70"/>
      <c r="BO79" s="17"/>
      <c r="BP79" s="18"/>
      <c r="BQ79" s="18"/>
      <c r="BR79" s="19"/>
      <c r="BS79" s="17"/>
      <c r="BT79" s="18"/>
      <c r="BU79" s="18"/>
      <c r="BV79" s="18"/>
      <c r="BW79" s="19">
        <v>1.2</v>
      </c>
      <c r="BX79" s="33">
        <v>39.56</v>
      </c>
      <c r="BY79" s="34"/>
      <c r="BZ79" s="34">
        <v>26.42</v>
      </c>
      <c r="CA79" s="34"/>
      <c r="CB79" s="34">
        <v>11.3</v>
      </c>
      <c r="CC79" s="34"/>
      <c r="CD79" s="34">
        <v>3.53</v>
      </c>
      <c r="CE79" s="34"/>
      <c r="CF79" s="34"/>
      <c r="CG79" s="34"/>
      <c r="CH79" s="34"/>
      <c r="CI79" s="34"/>
      <c r="CJ79" s="34"/>
      <c r="CK79" s="34"/>
      <c r="CL79" s="34"/>
      <c r="CM79" s="64"/>
      <c r="CN79" s="17">
        <v>38.39</v>
      </c>
      <c r="CO79" s="18"/>
      <c r="CP79" s="18">
        <v>27.65</v>
      </c>
      <c r="CQ79" s="18"/>
      <c r="CR79" s="18">
        <v>13.4</v>
      </c>
      <c r="CS79" s="18"/>
      <c r="CT79" s="18">
        <v>4.37</v>
      </c>
      <c r="CU79" s="19"/>
      <c r="CV79" s="17">
        <v>34.119999999999997</v>
      </c>
      <c r="CW79" s="18">
        <v>23.26</v>
      </c>
      <c r="CX79" s="18">
        <v>10.43</v>
      </c>
      <c r="CY79" s="19">
        <v>3.11</v>
      </c>
      <c r="CZ79" s="17"/>
      <c r="DA79" s="18"/>
      <c r="DB79" s="18"/>
      <c r="DC79" s="19"/>
      <c r="DD79" s="121">
        <v>23.77</v>
      </c>
      <c r="DE79" s="122">
        <v>11.38</v>
      </c>
      <c r="DF79" s="118"/>
      <c r="DG79" s="123"/>
      <c r="DH79" s="119"/>
      <c r="DK79" s="121"/>
      <c r="DL79" s="122"/>
      <c r="DM79" s="117"/>
      <c r="DN79" s="117"/>
      <c r="DO79" s="121"/>
      <c r="DP79" s="125"/>
      <c r="DQ79" s="125"/>
      <c r="DR79" s="125"/>
      <c r="DS79" s="125"/>
      <c r="DT79" s="122"/>
      <c r="DU79" s="137"/>
      <c r="DV79" s="138"/>
    </row>
    <row r="80" spans="1:126">
      <c r="A80" s="4">
        <v>1943</v>
      </c>
      <c r="B80" s="11">
        <v>32.26</v>
      </c>
      <c r="C80" s="12">
        <v>22.68</v>
      </c>
      <c r="D80" s="12">
        <v>10.130000000000001</v>
      </c>
      <c r="E80" s="19">
        <v>3.01</v>
      </c>
      <c r="F80" s="12">
        <f t="shared" si="6"/>
        <v>9.5799999999999983</v>
      </c>
      <c r="G80" s="12">
        <f t="shared" si="7"/>
        <v>12.549999999999999</v>
      </c>
      <c r="H80" s="11"/>
      <c r="I80" s="12"/>
      <c r="J80" s="12"/>
      <c r="K80" s="69"/>
      <c r="L80" s="12"/>
      <c r="M80" s="12"/>
      <c r="N80" s="12"/>
      <c r="O80" s="19"/>
      <c r="P80" s="12"/>
      <c r="Q80" s="12"/>
      <c r="R80" s="38"/>
      <c r="S80" s="116"/>
      <c r="T80" s="116"/>
      <c r="U80" s="11"/>
      <c r="V80" s="12"/>
      <c r="W80" s="12"/>
      <c r="X80" s="12"/>
      <c r="Y80" s="12"/>
      <c r="Z80" s="12"/>
      <c r="AA80" s="25">
        <v>9.0399999999999991</v>
      </c>
      <c r="AB80" s="25"/>
      <c r="AC80" s="25">
        <v>4.2300000000000004</v>
      </c>
      <c r="AD80" s="25"/>
      <c r="AE80" s="25">
        <v>2.98</v>
      </c>
      <c r="AF80" s="25"/>
      <c r="AG80" s="26">
        <v>1.28</v>
      </c>
      <c r="AH80" s="8">
        <f>(DetailsWTIDSeries!U$74-2*DetailsWTIDSeries!AC$74+2*DetailsWTIDSeries!AC80)/100</f>
        <v>0.33649999999999997</v>
      </c>
      <c r="AI80" s="115">
        <f t="shared" si="9"/>
        <v>0.12838726114649682</v>
      </c>
      <c r="AJ80" s="115">
        <f t="shared" si="2"/>
        <v>4.2300000000000004E-2</v>
      </c>
      <c r="AK80" s="17">
        <v>32.67</v>
      </c>
      <c r="AL80" s="18">
        <v>23.02</v>
      </c>
      <c r="AM80" s="18">
        <v>11.48</v>
      </c>
      <c r="AN80" s="67">
        <v>3.78</v>
      </c>
      <c r="AO80" s="12">
        <v>33.69</v>
      </c>
      <c r="AP80" s="12">
        <v>24.08</v>
      </c>
      <c r="AQ80" s="12">
        <v>12.31</v>
      </c>
      <c r="AR80" s="70">
        <v>4.26</v>
      </c>
      <c r="AS80" s="72">
        <f t="shared" si="4"/>
        <v>9.6500000000000021</v>
      </c>
      <c r="AT80" s="72">
        <f t="shared" si="5"/>
        <v>11.54</v>
      </c>
      <c r="AU80" s="17"/>
      <c r="AV80" s="18"/>
      <c r="AW80" s="18">
        <v>13.62</v>
      </c>
      <c r="AX80" s="67">
        <v>4.96</v>
      </c>
      <c r="AY80" s="34"/>
      <c r="AZ80" s="34"/>
      <c r="BA80" s="34"/>
      <c r="BB80" s="19"/>
      <c r="BC80" s="72"/>
      <c r="BD80" s="70"/>
      <c r="BE80" s="33">
        <v>35.61</v>
      </c>
      <c r="BF80" s="34">
        <v>24.48</v>
      </c>
      <c r="BG80" s="34">
        <v>10.44</v>
      </c>
      <c r="BH80" s="34">
        <v>2.99</v>
      </c>
      <c r="BI80" s="34">
        <v>35.590000000000003</v>
      </c>
      <c r="BJ80" s="34">
        <v>24.47</v>
      </c>
      <c r="BK80" s="34">
        <v>10.45</v>
      </c>
      <c r="BL80" s="64">
        <v>3</v>
      </c>
      <c r="BM80" s="12">
        <f t="shared" ref="BM80:BN84" si="10">BE80-BF80</f>
        <v>11.129999999999999</v>
      </c>
      <c r="BN80" s="13">
        <f t="shared" si="10"/>
        <v>14.040000000000001</v>
      </c>
      <c r="BO80" s="17"/>
      <c r="BP80" s="18"/>
      <c r="BQ80" s="18"/>
      <c r="BR80" s="19"/>
      <c r="BS80" s="17"/>
      <c r="BT80" s="18"/>
      <c r="BU80" s="18"/>
      <c r="BV80" s="18"/>
      <c r="BW80" s="19">
        <v>1.1599999999999999</v>
      </c>
      <c r="BX80" s="33">
        <v>39.29</v>
      </c>
      <c r="BY80" s="34"/>
      <c r="BZ80" s="34">
        <v>25.84</v>
      </c>
      <c r="CA80" s="34"/>
      <c r="CB80" s="34">
        <v>10.72</v>
      </c>
      <c r="CC80" s="34"/>
      <c r="CD80" s="34">
        <v>3.22</v>
      </c>
      <c r="CE80" s="34"/>
      <c r="CF80" s="34"/>
      <c r="CG80" s="34"/>
      <c r="CH80" s="34"/>
      <c r="CI80" s="34"/>
      <c r="CJ80" s="34"/>
      <c r="CK80" s="34"/>
      <c r="CL80" s="34"/>
      <c r="CM80" s="64"/>
      <c r="CN80" s="17">
        <v>36.89</v>
      </c>
      <c r="CO80" s="18"/>
      <c r="CP80" s="18">
        <v>26.17</v>
      </c>
      <c r="CQ80" s="18"/>
      <c r="CR80" s="18">
        <v>12.06</v>
      </c>
      <c r="CS80" s="18"/>
      <c r="CT80" s="18">
        <v>3.69</v>
      </c>
      <c r="CU80" s="19"/>
      <c r="CV80" s="17">
        <v>34.229999999999997</v>
      </c>
      <c r="CW80" s="18">
        <v>23.42</v>
      </c>
      <c r="CX80" s="18">
        <v>10.45</v>
      </c>
      <c r="CY80" s="19">
        <v>3.09</v>
      </c>
      <c r="CZ80" s="17"/>
      <c r="DA80" s="18"/>
      <c r="DB80" s="18"/>
      <c r="DC80" s="19"/>
      <c r="DD80" s="121">
        <v>25.96</v>
      </c>
      <c r="DE80" s="122">
        <v>11.62</v>
      </c>
      <c r="DF80" s="118"/>
      <c r="DG80" s="123"/>
      <c r="DH80" s="119"/>
      <c r="DK80" s="121">
        <v>10.32</v>
      </c>
      <c r="DL80" s="122">
        <v>4.84</v>
      </c>
      <c r="DM80" s="117"/>
      <c r="DN80" s="117"/>
      <c r="DO80" s="121"/>
      <c r="DP80" s="125"/>
      <c r="DQ80" s="125"/>
      <c r="DR80" s="125"/>
      <c r="DS80" s="125"/>
      <c r="DT80" s="122"/>
      <c r="DU80" s="137"/>
      <c r="DV80" s="138"/>
    </row>
    <row r="81" spans="1:126">
      <c r="A81" s="4">
        <v>1944</v>
      </c>
      <c r="B81" s="11">
        <v>29.42</v>
      </c>
      <c r="C81" s="12">
        <v>20.18</v>
      </c>
      <c r="D81" s="12">
        <v>8.3699999999999992</v>
      </c>
      <c r="E81" s="19">
        <v>2.3199999999999998</v>
      </c>
      <c r="F81" s="12">
        <f t="shared" si="6"/>
        <v>9.240000000000002</v>
      </c>
      <c r="G81" s="12">
        <f t="shared" si="7"/>
        <v>11.81</v>
      </c>
      <c r="H81" s="11"/>
      <c r="I81" s="12"/>
      <c r="J81" s="12"/>
      <c r="K81" s="69"/>
      <c r="L81" s="12"/>
      <c r="M81" s="12"/>
      <c r="N81" s="12"/>
      <c r="O81" s="19"/>
      <c r="P81" s="12"/>
      <c r="Q81" s="12"/>
      <c r="R81" s="38"/>
      <c r="S81" s="116"/>
      <c r="T81" s="116"/>
      <c r="U81" s="11"/>
      <c r="V81" s="12"/>
      <c r="W81" s="12"/>
      <c r="X81" s="12"/>
      <c r="Y81" s="12"/>
      <c r="Z81" s="12"/>
      <c r="AA81" s="25">
        <v>8.9700000000000006</v>
      </c>
      <c r="AB81" s="25"/>
      <c r="AC81" s="25">
        <v>4.13</v>
      </c>
      <c r="AD81" s="25"/>
      <c r="AE81" s="25">
        <v>2.9</v>
      </c>
      <c r="AF81" s="25"/>
      <c r="AG81" s="26">
        <v>1.22</v>
      </c>
      <c r="AH81" s="8">
        <f>(DetailsWTIDSeries!U$74-2*DetailsWTIDSeries!AC$74+2*DetailsWTIDSeries!AC81)/100</f>
        <v>0.33449999999999996</v>
      </c>
      <c r="AI81" s="115">
        <f t="shared" si="9"/>
        <v>0.12663248407643313</v>
      </c>
      <c r="AJ81" s="115">
        <f t="shared" si="2"/>
        <v>4.1299999999999996E-2</v>
      </c>
      <c r="AK81" s="17">
        <v>31.55</v>
      </c>
      <c r="AL81" s="18">
        <v>21.76</v>
      </c>
      <c r="AM81" s="18">
        <v>10.54</v>
      </c>
      <c r="AN81" s="67">
        <v>3.33</v>
      </c>
      <c r="AO81" s="12">
        <v>32.51</v>
      </c>
      <c r="AP81" s="12">
        <v>22.77</v>
      </c>
      <c r="AQ81" s="12">
        <v>11.28</v>
      </c>
      <c r="AR81" s="70">
        <v>3.76</v>
      </c>
      <c r="AS81" s="72">
        <f t="shared" si="4"/>
        <v>9.7899999999999991</v>
      </c>
      <c r="AT81" s="72">
        <f t="shared" si="5"/>
        <v>11.220000000000002</v>
      </c>
      <c r="AU81" s="17"/>
      <c r="AV81" s="18"/>
      <c r="AW81" s="18">
        <v>10.74</v>
      </c>
      <c r="AX81" s="67">
        <v>3.93</v>
      </c>
      <c r="AY81" s="34"/>
      <c r="AZ81" s="34"/>
      <c r="BA81" s="34"/>
      <c r="BB81" s="19"/>
      <c r="BC81" s="72"/>
      <c r="BD81" s="70"/>
      <c r="BE81" s="33">
        <v>34.840000000000003</v>
      </c>
      <c r="BF81" s="34">
        <v>23.82</v>
      </c>
      <c r="BG81" s="34">
        <v>10.039999999999999</v>
      </c>
      <c r="BH81" s="34">
        <v>2.85</v>
      </c>
      <c r="BI81" s="34">
        <v>34.83</v>
      </c>
      <c r="BJ81" s="34">
        <v>23.81</v>
      </c>
      <c r="BK81" s="34">
        <v>10.050000000000001</v>
      </c>
      <c r="BL81" s="64">
        <v>2.87</v>
      </c>
      <c r="BM81" s="12">
        <f t="shared" si="10"/>
        <v>11.020000000000003</v>
      </c>
      <c r="BN81" s="13">
        <f t="shared" si="10"/>
        <v>13.780000000000001</v>
      </c>
      <c r="BO81" s="17"/>
      <c r="BP81" s="18"/>
      <c r="BQ81" s="18"/>
      <c r="BR81" s="19"/>
      <c r="BS81" s="17"/>
      <c r="BT81" s="18"/>
      <c r="BU81" s="18"/>
      <c r="BV81" s="18"/>
      <c r="BW81" s="19">
        <v>1.06</v>
      </c>
      <c r="BX81" s="33">
        <v>37.380000000000003</v>
      </c>
      <c r="BY81" s="34"/>
      <c r="BZ81" s="34">
        <v>24.49</v>
      </c>
      <c r="CA81" s="34"/>
      <c r="CB81" s="34">
        <v>10.01</v>
      </c>
      <c r="CC81" s="34"/>
      <c r="CD81" s="34">
        <v>2.92</v>
      </c>
      <c r="CE81" s="34"/>
      <c r="CF81" s="34"/>
      <c r="CG81" s="34"/>
      <c r="CH81" s="34"/>
      <c r="CI81" s="34"/>
      <c r="CJ81" s="34"/>
      <c r="CK81" s="34"/>
      <c r="CL81" s="34"/>
      <c r="CM81" s="64"/>
      <c r="CN81" s="17">
        <v>36.049999999999997</v>
      </c>
      <c r="CO81" s="18"/>
      <c r="CP81" s="18">
        <v>25.25</v>
      </c>
      <c r="CQ81" s="18"/>
      <c r="CR81" s="18">
        <v>11.16</v>
      </c>
      <c r="CS81" s="18"/>
      <c r="CT81" s="18">
        <v>3.3</v>
      </c>
      <c r="CU81" s="19"/>
      <c r="CV81" s="17">
        <v>31.25</v>
      </c>
      <c r="CW81" s="18">
        <v>21.09</v>
      </c>
      <c r="CX81" s="18">
        <v>9.0299999999999994</v>
      </c>
      <c r="CY81" s="19">
        <v>2.4900000000000002</v>
      </c>
      <c r="CZ81" s="17"/>
      <c r="DA81" s="18"/>
      <c r="DB81" s="18"/>
      <c r="DC81" s="19"/>
      <c r="DD81" s="121">
        <v>24.75</v>
      </c>
      <c r="DE81" s="122">
        <v>10.63</v>
      </c>
      <c r="DF81" s="118"/>
      <c r="DG81" s="123"/>
      <c r="DH81" s="119"/>
      <c r="DK81" s="121">
        <v>11.13</v>
      </c>
      <c r="DL81" s="122">
        <v>5.0999999999999996</v>
      </c>
      <c r="DM81" s="117"/>
      <c r="DN81" s="117"/>
      <c r="DO81" s="121"/>
      <c r="DP81" s="125"/>
      <c r="DQ81" s="125">
        <v>18.239999999999998</v>
      </c>
      <c r="DR81" s="125"/>
      <c r="DS81" s="125">
        <v>5.8</v>
      </c>
      <c r="DT81" s="122"/>
      <c r="DU81" s="137"/>
      <c r="DV81" s="138"/>
    </row>
    <row r="82" spans="1:126">
      <c r="A82" s="4">
        <v>1945</v>
      </c>
      <c r="B82" s="11">
        <v>29.7</v>
      </c>
      <c r="C82" s="12">
        <v>19.579999999999998</v>
      </c>
      <c r="D82" s="12">
        <v>7.54</v>
      </c>
      <c r="E82" s="19">
        <v>1.96</v>
      </c>
      <c r="F82" s="12">
        <f t="shared" si="6"/>
        <v>10.120000000000001</v>
      </c>
      <c r="G82" s="12">
        <f t="shared" si="7"/>
        <v>12.04</v>
      </c>
      <c r="H82" s="11"/>
      <c r="I82" s="12"/>
      <c r="J82" s="12"/>
      <c r="K82" s="69"/>
      <c r="L82" s="12"/>
      <c r="M82" s="12"/>
      <c r="N82" s="12"/>
      <c r="O82" s="19"/>
      <c r="P82" s="12"/>
      <c r="Q82" s="12"/>
      <c r="R82" s="38"/>
      <c r="S82" s="116"/>
      <c r="T82" s="116"/>
      <c r="U82" s="11"/>
      <c r="V82" s="12"/>
      <c r="W82" s="12"/>
      <c r="X82" s="12"/>
      <c r="Y82" s="12"/>
      <c r="Z82" s="12"/>
      <c r="AA82" s="25">
        <v>9.3800000000000008</v>
      </c>
      <c r="AB82" s="25"/>
      <c r="AC82" s="25">
        <v>4.2300000000000004</v>
      </c>
      <c r="AD82" s="25"/>
      <c r="AE82" s="25">
        <v>2.95</v>
      </c>
      <c r="AF82" s="25"/>
      <c r="AG82" s="26">
        <v>1.23</v>
      </c>
      <c r="AH82" s="8">
        <f>(DetailsWTIDSeries!U$74-2*DetailsWTIDSeries!AC$74+2*DetailsWTIDSeries!AC82)/100</f>
        <v>0.33649999999999997</v>
      </c>
      <c r="AI82" s="115">
        <f t="shared" si="9"/>
        <v>0.12838726114649682</v>
      </c>
      <c r="AJ82" s="115">
        <f t="shared" si="2"/>
        <v>4.2300000000000004E-2</v>
      </c>
      <c r="AK82" s="17">
        <v>32.64</v>
      </c>
      <c r="AL82" s="18">
        <v>22.9</v>
      </c>
      <c r="AM82" s="18">
        <v>11.07</v>
      </c>
      <c r="AN82" s="67">
        <v>3.32</v>
      </c>
      <c r="AO82" s="12">
        <v>34.42</v>
      </c>
      <c r="AP82" s="12">
        <v>24.79</v>
      </c>
      <c r="AQ82" s="12">
        <v>12.52</v>
      </c>
      <c r="AR82" s="70">
        <v>4.16</v>
      </c>
      <c r="AS82" s="72">
        <f t="shared" si="4"/>
        <v>9.740000000000002</v>
      </c>
      <c r="AT82" s="72">
        <f t="shared" si="5"/>
        <v>11.829999999999998</v>
      </c>
      <c r="AU82" s="17"/>
      <c r="AV82" s="18"/>
      <c r="AW82" s="18">
        <v>6.43</v>
      </c>
      <c r="AX82" s="67">
        <v>1.88</v>
      </c>
      <c r="AY82" s="34"/>
      <c r="AZ82" s="34"/>
      <c r="BA82" s="34"/>
      <c r="BB82" s="19"/>
      <c r="BC82" s="72"/>
      <c r="BD82" s="70"/>
      <c r="BE82" s="33">
        <v>34.229999999999997</v>
      </c>
      <c r="BF82" s="34">
        <v>23.36</v>
      </c>
      <c r="BG82" s="34">
        <v>9.77</v>
      </c>
      <c r="BH82" s="34">
        <v>2.72</v>
      </c>
      <c r="BI82" s="34">
        <v>34.22</v>
      </c>
      <c r="BJ82" s="34">
        <v>23.36</v>
      </c>
      <c r="BK82" s="34">
        <v>9.7799999999999994</v>
      </c>
      <c r="BL82" s="64">
        <v>2.74</v>
      </c>
      <c r="BM82" s="12">
        <f t="shared" si="10"/>
        <v>10.869999999999997</v>
      </c>
      <c r="BN82" s="13">
        <f t="shared" si="10"/>
        <v>13.59</v>
      </c>
      <c r="BO82" s="17"/>
      <c r="BP82" s="18"/>
      <c r="BQ82" s="18"/>
      <c r="BR82" s="19"/>
      <c r="BS82" s="17"/>
      <c r="BT82" s="18"/>
      <c r="BU82" s="18"/>
      <c r="BV82" s="18"/>
      <c r="BW82" s="19">
        <v>1.1200000000000001</v>
      </c>
      <c r="BX82" s="33">
        <v>37.270000000000003</v>
      </c>
      <c r="BY82" s="34"/>
      <c r="BZ82" s="34">
        <v>24.63</v>
      </c>
      <c r="CA82" s="34"/>
      <c r="CB82" s="34">
        <v>10.119999999999999</v>
      </c>
      <c r="CC82" s="34"/>
      <c r="CD82" s="34">
        <v>2.89</v>
      </c>
      <c r="CE82" s="34"/>
      <c r="CF82" s="34"/>
      <c r="CG82" s="34"/>
      <c r="CH82" s="34"/>
      <c r="CI82" s="34"/>
      <c r="CJ82" s="34"/>
      <c r="CK82" s="34"/>
      <c r="CL82" s="34"/>
      <c r="CM82" s="64"/>
      <c r="CN82" s="17">
        <v>36.28</v>
      </c>
      <c r="CO82" s="18"/>
      <c r="CP82" s="18">
        <v>25.51</v>
      </c>
      <c r="CQ82" s="18"/>
      <c r="CR82" s="18">
        <v>11.37</v>
      </c>
      <c r="CS82" s="18"/>
      <c r="CT82" s="18">
        <v>3.38</v>
      </c>
      <c r="CU82" s="19"/>
      <c r="CV82" s="17">
        <v>28.75</v>
      </c>
      <c r="CW82" s="18">
        <v>19.559999999999999</v>
      </c>
      <c r="CX82" s="18">
        <v>8.44</v>
      </c>
      <c r="CY82" s="19">
        <v>2.31</v>
      </c>
      <c r="CZ82" s="17">
        <v>25.26</v>
      </c>
      <c r="DA82" s="18">
        <v>17.079999999999998</v>
      </c>
      <c r="DB82" s="18">
        <v>6.88</v>
      </c>
      <c r="DC82" s="19">
        <v>1.6</v>
      </c>
      <c r="DD82" s="121">
        <v>23.39</v>
      </c>
      <c r="DE82" s="122">
        <v>9.76</v>
      </c>
      <c r="DF82" s="118"/>
      <c r="DG82" s="123"/>
      <c r="DH82" s="119"/>
      <c r="DK82" s="121">
        <v>11.41</v>
      </c>
      <c r="DL82" s="122">
        <v>5.21</v>
      </c>
      <c r="DM82" s="117"/>
      <c r="DN82" s="117"/>
      <c r="DO82" s="121"/>
      <c r="DP82" s="125"/>
      <c r="DQ82" s="125">
        <v>20.440000000000001</v>
      </c>
      <c r="DR82" s="125"/>
      <c r="DS82" s="125">
        <v>7</v>
      </c>
      <c r="DT82" s="122"/>
      <c r="DU82" s="137"/>
      <c r="DV82" s="138"/>
    </row>
    <row r="83" spans="1:126">
      <c r="A83" s="4">
        <v>1946</v>
      </c>
      <c r="B83" s="11">
        <v>32.869999999999997</v>
      </c>
      <c r="C83" s="12">
        <v>22.34</v>
      </c>
      <c r="D83" s="12">
        <v>9.2200000000000006</v>
      </c>
      <c r="E83" s="19">
        <v>2.61</v>
      </c>
      <c r="F83" s="12">
        <f t="shared" si="6"/>
        <v>10.529999999999998</v>
      </c>
      <c r="G83" s="12">
        <f t="shared" si="7"/>
        <v>13.12</v>
      </c>
      <c r="H83" s="11"/>
      <c r="I83" s="12"/>
      <c r="J83" s="12"/>
      <c r="K83" s="69"/>
      <c r="L83" s="12"/>
      <c r="M83" s="12"/>
      <c r="N83" s="12"/>
      <c r="O83" s="19"/>
      <c r="P83" s="12"/>
      <c r="Q83" s="12"/>
      <c r="R83" s="38"/>
      <c r="S83" s="116"/>
      <c r="T83" s="116"/>
      <c r="U83" s="11"/>
      <c r="V83" s="12"/>
      <c r="W83" s="12"/>
      <c r="X83" s="12"/>
      <c r="Y83" s="12"/>
      <c r="Z83" s="12"/>
      <c r="AA83" s="25">
        <v>10</v>
      </c>
      <c r="AB83" s="25"/>
      <c r="AC83" s="25">
        <v>4.4800000000000004</v>
      </c>
      <c r="AD83" s="25"/>
      <c r="AE83" s="25">
        <v>3.1</v>
      </c>
      <c r="AF83" s="25"/>
      <c r="AG83" s="26">
        <v>1.27</v>
      </c>
      <c r="AH83" s="8">
        <f>(DetailsWTIDSeries!U$74-2*DetailsWTIDSeries!AC$74+2*DetailsWTIDSeries!AC83)/100</f>
        <v>0.34149999999999997</v>
      </c>
      <c r="AI83" s="115">
        <f t="shared" si="9"/>
        <v>0.13277420382165606</v>
      </c>
      <c r="AJ83" s="115">
        <f t="shared" si="2"/>
        <v>4.4800000000000006E-2</v>
      </c>
      <c r="AK83" s="17">
        <v>34.619999999999997</v>
      </c>
      <c r="AL83" s="18">
        <v>24.66</v>
      </c>
      <c r="AM83" s="18">
        <v>11.76</v>
      </c>
      <c r="AN83" s="67">
        <v>3.43</v>
      </c>
      <c r="AO83" s="12">
        <v>36.700000000000003</v>
      </c>
      <c r="AP83" s="12">
        <v>26.77</v>
      </c>
      <c r="AQ83" s="12">
        <v>13.28</v>
      </c>
      <c r="AR83" s="70">
        <v>4.3899999999999997</v>
      </c>
      <c r="AS83" s="72">
        <f t="shared" si="4"/>
        <v>9.9599999999999973</v>
      </c>
      <c r="AT83" s="72">
        <f t="shared" si="5"/>
        <v>12.9</v>
      </c>
      <c r="AU83" s="17"/>
      <c r="AV83" s="18"/>
      <c r="AW83" s="18"/>
      <c r="AX83" s="67"/>
      <c r="AY83" s="18"/>
      <c r="AZ83" s="18"/>
      <c r="BA83" s="18"/>
      <c r="BB83" s="19"/>
      <c r="BC83" s="72"/>
      <c r="BD83" s="70"/>
      <c r="BE83" s="33">
        <v>34.29</v>
      </c>
      <c r="BF83" s="34">
        <v>23.52</v>
      </c>
      <c r="BG83" s="34">
        <v>10.07</v>
      </c>
      <c r="BH83" s="34">
        <v>2.91</v>
      </c>
      <c r="BI83" s="34">
        <v>34.31</v>
      </c>
      <c r="BJ83" s="34">
        <v>23.54</v>
      </c>
      <c r="BK83" s="34">
        <v>10.1</v>
      </c>
      <c r="BL83" s="64">
        <v>2.93</v>
      </c>
      <c r="BM83" s="12">
        <f t="shared" si="10"/>
        <v>10.77</v>
      </c>
      <c r="BN83" s="13">
        <f t="shared" si="10"/>
        <v>13.45</v>
      </c>
      <c r="BO83" s="17"/>
      <c r="BP83" s="18"/>
      <c r="BQ83" s="18"/>
      <c r="BR83" s="19"/>
      <c r="BS83" s="17"/>
      <c r="BT83" s="18"/>
      <c r="BU83" s="18"/>
      <c r="BV83" s="18"/>
      <c r="BW83" s="19">
        <v>1.04</v>
      </c>
      <c r="BX83" s="33">
        <v>37.74</v>
      </c>
      <c r="BY83" s="34"/>
      <c r="BZ83" s="34">
        <v>25.3</v>
      </c>
      <c r="CA83" s="34"/>
      <c r="CB83" s="34">
        <v>10.72</v>
      </c>
      <c r="CC83" s="34"/>
      <c r="CD83" s="34">
        <v>3.02</v>
      </c>
      <c r="CE83" s="34"/>
      <c r="CF83" s="34"/>
      <c r="CG83" s="34"/>
      <c r="CH83" s="34"/>
      <c r="CI83" s="34"/>
      <c r="CJ83" s="34"/>
      <c r="CK83" s="34"/>
      <c r="CL83" s="34"/>
      <c r="CM83" s="64"/>
      <c r="CN83" s="17">
        <v>34.090000000000003</v>
      </c>
      <c r="CO83" s="18"/>
      <c r="CP83" s="18">
        <v>23.57</v>
      </c>
      <c r="CQ83" s="18"/>
      <c r="CR83" s="18">
        <v>10.6</v>
      </c>
      <c r="CS83" s="18"/>
      <c r="CT83" s="18">
        <v>3.35</v>
      </c>
      <c r="CU83" s="19"/>
      <c r="CV83" s="17">
        <v>31.61</v>
      </c>
      <c r="CW83" s="18">
        <v>21.76</v>
      </c>
      <c r="CX83" s="18">
        <v>9.51</v>
      </c>
      <c r="CY83" s="19">
        <v>2.59</v>
      </c>
      <c r="CZ83" s="17">
        <v>27.1</v>
      </c>
      <c r="DA83" s="18">
        <v>18.54</v>
      </c>
      <c r="DB83" s="18">
        <v>7.5</v>
      </c>
      <c r="DC83" s="19">
        <v>1.76</v>
      </c>
      <c r="DD83" s="121">
        <v>22.63</v>
      </c>
      <c r="DE83" s="122">
        <v>9.7899999999999991</v>
      </c>
      <c r="DF83" s="118"/>
      <c r="DG83" s="123"/>
      <c r="DH83" s="119"/>
      <c r="DK83" s="121"/>
      <c r="DL83" s="122"/>
      <c r="DM83" s="117"/>
      <c r="DN83" s="117"/>
      <c r="DO83" s="121"/>
      <c r="DP83" s="125"/>
      <c r="DQ83" s="125">
        <v>23.61</v>
      </c>
      <c r="DR83" s="125"/>
      <c r="DS83" s="125">
        <v>8.48</v>
      </c>
      <c r="DT83" s="122"/>
      <c r="DU83" s="137">
        <v>12.86</v>
      </c>
      <c r="DV83" s="138">
        <v>3.74</v>
      </c>
    </row>
    <row r="84" spans="1:126">
      <c r="A84" s="4">
        <v>1947</v>
      </c>
      <c r="B84" s="11">
        <v>33.200000000000003</v>
      </c>
      <c r="C84" s="12">
        <v>23.05</v>
      </c>
      <c r="D84" s="12">
        <v>9.2200000000000006</v>
      </c>
      <c r="E84" s="19">
        <v>2.59</v>
      </c>
      <c r="F84" s="12">
        <f t="shared" si="6"/>
        <v>10.150000000000002</v>
      </c>
      <c r="G84" s="12">
        <f t="shared" si="7"/>
        <v>13.83</v>
      </c>
      <c r="H84" s="11"/>
      <c r="I84" s="12"/>
      <c r="J84" s="12"/>
      <c r="K84" s="69"/>
      <c r="L84" s="12"/>
      <c r="M84" s="12"/>
      <c r="N84" s="12"/>
      <c r="O84" s="19"/>
      <c r="P84" s="12"/>
      <c r="Q84" s="12"/>
      <c r="R84" s="38"/>
      <c r="S84" s="116"/>
      <c r="T84" s="116"/>
      <c r="U84" s="11"/>
      <c r="V84" s="12"/>
      <c r="W84" s="12"/>
      <c r="X84" s="12"/>
      <c r="Y84" s="12"/>
      <c r="Z84" s="12"/>
      <c r="AA84" s="25">
        <v>9.3800000000000008</v>
      </c>
      <c r="AB84" s="25"/>
      <c r="AC84" s="25">
        <v>4.0999999999999996</v>
      </c>
      <c r="AD84" s="25"/>
      <c r="AE84" s="25">
        <v>2.81</v>
      </c>
      <c r="AF84" s="25"/>
      <c r="AG84" s="26">
        <v>1.1399999999999999</v>
      </c>
      <c r="AH84" s="8">
        <f>(DetailsWTIDSeries!U$74-2*DetailsWTIDSeries!AC$74+2*DetailsWTIDSeries!AC84)/100</f>
        <v>0.33390000000000003</v>
      </c>
      <c r="AI84" s="115">
        <f t="shared" si="9"/>
        <v>0.126106050955414</v>
      </c>
      <c r="AJ84" s="115">
        <f t="shared" si="2"/>
        <v>4.0999999999999995E-2</v>
      </c>
      <c r="AK84" s="17">
        <v>33.020000000000003</v>
      </c>
      <c r="AL84" s="18">
        <v>23.3</v>
      </c>
      <c r="AM84" s="18">
        <v>10.95</v>
      </c>
      <c r="AN84" s="67">
        <v>3.24</v>
      </c>
      <c r="AO84" s="12">
        <v>34.35</v>
      </c>
      <c r="AP84" s="12">
        <v>24.68</v>
      </c>
      <c r="AQ84" s="12">
        <v>11.96</v>
      </c>
      <c r="AR84" s="70">
        <v>3.92</v>
      </c>
      <c r="AS84" s="72">
        <f t="shared" si="4"/>
        <v>9.7200000000000024</v>
      </c>
      <c r="AT84" s="72">
        <f t="shared" si="5"/>
        <v>12.350000000000001</v>
      </c>
      <c r="AU84" s="17">
        <v>26.81</v>
      </c>
      <c r="AV84" s="18">
        <v>18.5</v>
      </c>
      <c r="AW84" s="18">
        <v>7.36</v>
      </c>
      <c r="AX84" s="67">
        <v>2.15</v>
      </c>
      <c r="AY84" s="18">
        <v>26.86</v>
      </c>
      <c r="AZ84" s="18">
        <v>18.54</v>
      </c>
      <c r="BA84" s="18">
        <v>7.38</v>
      </c>
      <c r="BB84" s="19">
        <v>2.15</v>
      </c>
      <c r="BC84" s="72">
        <f>AU84-AV84</f>
        <v>8.3099999999999987</v>
      </c>
      <c r="BD84" s="70">
        <f>AV84-AW84</f>
        <v>11.14</v>
      </c>
      <c r="BE84" s="33">
        <v>32.090000000000003</v>
      </c>
      <c r="BF84" s="34">
        <v>21.43</v>
      </c>
      <c r="BG84" s="34">
        <v>8.6199999999999992</v>
      </c>
      <c r="BH84" s="34">
        <v>2.35</v>
      </c>
      <c r="BI84" s="34">
        <v>32.130000000000003</v>
      </c>
      <c r="BJ84" s="34">
        <v>21.48</v>
      </c>
      <c r="BK84" s="34">
        <v>8.66</v>
      </c>
      <c r="BL84" s="64">
        <v>2.36</v>
      </c>
      <c r="BM84" s="72">
        <f t="shared" si="10"/>
        <v>10.660000000000004</v>
      </c>
      <c r="BN84" s="70">
        <f t="shared" si="10"/>
        <v>12.81</v>
      </c>
      <c r="BO84" s="17"/>
      <c r="BP84" s="18"/>
      <c r="BQ84" s="18"/>
      <c r="BR84" s="19"/>
      <c r="BS84" s="17"/>
      <c r="BT84" s="18"/>
      <c r="BU84" s="18"/>
      <c r="BV84" s="18"/>
      <c r="BW84" s="19">
        <v>0.86</v>
      </c>
      <c r="BX84" s="33">
        <v>38.14</v>
      </c>
      <c r="BY84" s="34"/>
      <c r="BZ84" s="34">
        <v>25.66</v>
      </c>
      <c r="CA84" s="34"/>
      <c r="CB84" s="34">
        <v>10.99</v>
      </c>
      <c r="CC84" s="34"/>
      <c r="CD84" s="34">
        <v>3.09</v>
      </c>
      <c r="CE84" s="34"/>
      <c r="CF84" s="34"/>
      <c r="CG84" s="34"/>
      <c r="CH84" s="34"/>
      <c r="CI84" s="34"/>
      <c r="CJ84" s="34"/>
      <c r="CK84" s="34"/>
      <c r="CL84" s="34"/>
      <c r="CM84" s="64"/>
      <c r="CN84" s="17">
        <v>34.049999999999997</v>
      </c>
      <c r="CO84" s="18"/>
      <c r="CP84" s="18">
        <v>23.55</v>
      </c>
      <c r="CQ84" s="18"/>
      <c r="CR84" s="18">
        <v>10.66</v>
      </c>
      <c r="CS84" s="18"/>
      <c r="CT84" s="18">
        <v>3.45</v>
      </c>
      <c r="CU84" s="19"/>
      <c r="CV84" s="17">
        <v>33.1</v>
      </c>
      <c r="CW84" s="18">
        <v>23.41</v>
      </c>
      <c r="CX84" s="18">
        <v>10.62</v>
      </c>
      <c r="CY84" s="19">
        <v>2.92</v>
      </c>
      <c r="CZ84" s="17">
        <v>28.44</v>
      </c>
      <c r="DA84" s="18">
        <v>19.54</v>
      </c>
      <c r="DB84" s="18">
        <v>7.72</v>
      </c>
      <c r="DC84" s="19">
        <v>1.77</v>
      </c>
      <c r="DD84" s="121">
        <v>24.02</v>
      </c>
      <c r="DE84" s="122">
        <v>10.51</v>
      </c>
      <c r="DF84" s="118"/>
      <c r="DG84" s="123"/>
      <c r="DH84" s="119"/>
      <c r="DK84" s="121">
        <v>11.23</v>
      </c>
      <c r="DL84" s="122">
        <v>5.44</v>
      </c>
      <c r="DM84" s="117"/>
      <c r="DN84" s="117"/>
      <c r="DO84" s="121"/>
      <c r="DP84" s="125"/>
      <c r="DQ84" s="125">
        <v>21.29</v>
      </c>
      <c r="DR84" s="125"/>
      <c r="DS84" s="125">
        <v>7.34</v>
      </c>
      <c r="DT84" s="122"/>
      <c r="DU84" s="137"/>
      <c r="DV84" s="138"/>
    </row>
    <row r="85" spans="1:126">
      <c r="A85" s="4">
        <v>1948</v>
      </c>
      <c r="B85" s="11">
        <v>32.35</v>
      </c>
      <c r="C85" s="12">
        <v>21.46</v>
      </c>
      <c r="D85" s="12">
        <v>8.75</v>
      </c>
      <c r="E85" s="19">
        <v>2.4300000000000002</v>
      </c>
      <c r="F85" s="12">
        <f t="shared" si="6"/>
        <v>10.89</v>
      </c>
      <c r="G85" s="12">
        <f t="shared" si="7"/>
        <v>12.71</v>
      </c>
      <c r="H85" s="11"/>
      <c r="I85" s="12"/>
      <c r="J85" s="12"/>
      <c r="K85" s="69"/>
      <c r="L85" s="12"/>
      <c r="M85" s="12"/>
      <c r="N85" s="12"/>
      <c r="O85" s="19"/>
      <c r="P85" s="12"/>
      <c r="Q85" s="12"/>
      <c r="R85" s="38"/>
      <c r="S85" s="116"/>
      <c r="T85" s="116"/>
      <c r="U85" s="11"/>
      <c r="V85" s="12"/>
      <c r="W85" s="12"/>
      <c r="X85" s="12"/>
      <c r="Y85" s="12"/>
      <c r="Z85" s="12"/>
      <c r="AA85" s="25">
        <v>8.8800000000000008</v>
      </c>
      <c r="AB85" s="25"/>
      <c r="AC85" s="25">
        <v>3.86</v>
      </c>
      <c r="AD85" s="25"/>
      <c r="AE85" s="25">
        <v>2.63</v>
      </c>
      <c r="AF85" s="25"/>
      <c r="AG85" s="26">
        <v>1.05</v>
      </c>
      <c r="AH85" s="8">
        <f>(DetailsWTIDSeries!U$74-2*DetailsWTIDSeries!AC$74+2*DetailsWTIDSeries!AC85)/100</f>
        <v>0.32909999999999995</v>
      </c>
      <c r="AI85" s="115">
        <f t="shared" si="9"/>
        <v>0.12189458598726115</v>
      </c>
      <c r="AJ85" s="115">
        <f t="shared" si="2"/>
        <v>3.8599999999999995E-2</v>
      </c>
      <c r="AK85" s="17">
        <v>33.72</v>
      </c>
      <c r="AL85" s="18">
        <v>23.7</v>
      </c>
      <c r="AM85" s="18">
        <v>11.27</v>
      </c>
      <c r="AN85" s="67">
        <v>3.44</v>
      </c>
      <c r="AO85" s="12">
        <v>35.01</v>
      </c>
      <c r="AP85" s="12">
        <v>25.06</v>
      </c>
      <c r="AQ85" s="12">
        <v>12.24</v>
      </c>
      <c r="AR85" s="70">
        <v>4.0599999999999996</v>
      </c>
      <c r="AS85" s="72">
        <f t="shared" si="4"/>
        <v>10.02</v>
      </c>
      <c r="AT85" s="72">
        <f t="shared" si="5"/>
        <v>12.43</v>
      </c>
      <c r="AU85" s="17">
        <v>29.59</v>
      </c>
      <c r="AV85" s="18">
        <v>20.37</v>
      </c>
      <c r="AW85" s="18">
        <v>7.79</v>
      </c>
      <c r="AX85" s="67">
        <v>2.06</v>
      </c>
      <c r="AY85" s="18">
        <v>29.7</v>
      </c>
      <c r="AZ85" s="18">
        <v>20.46</v>
      </c>
      <c r="BA85" s="18">
        <v>7.84</v>
      </c>
      <c r="BB85" s="19">
        <v>2.08</v>
      </c>
      <c r="BC85" s="72">
        <f t="shared" ref="BC85:BC147" si="11">AU85-AV85</f>
        <v>9.2199999999999989</v>
      </c>
      <c r="BD85" s="70">
        <f t="shared" ref="BD85:BD147" si="12">AV85-AW85</f>
        <v>12.580000000000002</v>
      </c>
      <c r="BE85" s="33">
        <v>30.77</v>
      </c>
      <c r="BF85" s="34">
        <v>20.28</v>
      </c>
      <c r="BG85" s="34">
        <v>7.9</v>
      </c>
      <c r="BH85" s="34">
        <v>2.06</v>
      </c>
      <c r="BI85" s="34">
        <v>30.84</v>
      </c>
      <c r="BJ85" s="34">
        <v>20.34</v>
      </c>
      <c r="BK85" s="34">
        <v>7.96</v>
      </c>
      <c r="BL85" s="64">
        <v>2.06</v>
      </c>
      <c r="BM85" s="72">
        <f t="shared" ref="BM85:BM147" si="13">BE85-BF85</f>
        <v>10.489999999999998</v>
      </c>
      <c r="BN85" s="70">
        <f t="shared" ref="BN85:BN147" si="14">BF85-BG85</f>
        <v>12.38</v>
      </c>
      <c r="BO85" s="17"/>
      <c r="BP85" s="18"/>
      <c r="BQ85" s="18"/>
      <c r="BR85" s="19"/>
      <c r="BS85" s="17"/>
      <c r="BT85" s="18"/>
      <c r="BU85" s="18"/>
      <c r="BV85" s="18"/>
      <c r="BW85" s="19">
        <v>0.82</v>
      </c>
      <c r="BX85" s="33">
        <v>36.68</v>
      </c>
      <c r="BY85" s="34"/>
      <c r="BZ85" s="34">
        <v>24.49</v>
      </c>
      <c r="CA85" s="34"/>
      <c r="CB85" s="34">
        <v>10.39</v>
      </c>
      <c r="CC85" s="34"/>
      <c r="CD85" s="34">
        <v>2.94</v>
      </c>
      <c r="CE85" s="34"/>
      <c r="CF85" s="34"/>
      <c r="CG85" s="34"/>
      <c r="CH85" s="34"/>
      <c r="CI85" s="34"/>
      <c r="CJ85" s="34"/>
      <c r="CK85" s="34"/>
      <c r="CL85" s="34"/>
      <c r="CM85" s="64"/>
      <c r="CN85" s="17">
        <v>32.69</v>
      </c>
      <c r="CO85" s="18"/>
      <c r="CP85" s="18">
        <v>22.33</v>
      </c>
      <c r="CQ85" s="18"/>
      <c r="CR85" s="18">
        <v>9.8699999999999992</v>
      </c>
      <c r="CS85" s="18"/>
      <c r="CT85" s="18">
        <v>3.13</v>
      </c>
      <c r="CU85" s="19"/>
      <c r="CV85" s="17">
        <v>32.770000000000003</v>
      </c>
      <c r="CW85" s="18">
        <v>23.35</v>
      </c>
      <c r="CX85" s="18">
        <v>10.8</v>
      </c>
      <c r="CY85" s="19">
        <v>2.89</v>
      </c>
      <c r="CZ85" s="17">
        <v>28.8</v>
      </c>
      <c r="DA85" s="18">
        <v>19.670000000000002</v>
      </c>
      <c r="DB85" s="18">
        <v>7.74</v>
      </c>
      <c r="DC85" s="19">
        <v>1.87</v>
      </c>
      <c r="DD85" s="121">
        <v>23.22</v>
      </c>
      <c r="DE85" s="122">
        <v>9.7799999999999994</v>
      </c>
      <c r="DF85" s="118"/>
      <c r="DG85" s="123"/>
      <c r="DH85" s="119"/>
      <c r="DK85" s="121">
        <v>11.84</v>
      </c>
      <c r="DL85" s="122">
        <v>5.29</v>
      </c>
      <c r="DM85" s="117"/>
      <c r="DN85" s="117"/>
      <c r="DO85" s="121"/>
      <c r="DP85" s="125"/>
      <c r="DQ85" s="125">
        <v>22.09</v>
      </c>
      <c r="DR85" s="125"/>
      <c r="DS85" s="125">
        <v>7.03</v>
      </c>
      <c r="DT85" s="122"/>
      <c r="DU85" s="137"/>
      <c r="DV85" s="138"/>
    </row>
    <row r="86" spans="1:126">
      <c r="A86" s="4">
        <v>1949</v>
      </c>
      <c r="B86" s="11">
        <v>32.200000000000003</v>
      </c>
      <c r="C86" s="12">
        <v>21.7</v>
      </c>
      <c r="D86" s="12">
        <v>9.01</v>
      </c>
      <c r="E86" s="19">
        <v>2.61</v>
      </c>
      <c r="F86" s="12">
        <f t="shared" si="6"/>
        <v>10.500000000000004</v>
      </c>
      <c r="G86" s="12">
        <f t="shared" si="7"/>
        <v>12.69</v>
      </c>
      <c r="H86" s="11"/>
      <c r="I86" s="12"/>
      <c r="J86" s="12"/>
      <c r="K86" s="69"/>
      <c r="L86" s="12"/>
      <c r="M86" s="12"/>
      <c r="N86" s="12"/>
      <c r="O86" s="19"/>
      <c r="P86" s="12"/>
      <c r="Q86" s="12"/>
      <c r="R86" s="38"/>
      <c r="S86" s="116"/>
      <c r="T86" s="116"/>
      <c r="U86" s="11">
        <v>32.25</v>
      </c>
      <c r="V86" s="12"/>
      <c r="W86" s="12">
        <v>23.39</v>
      </c>
      <c r="X86" s="12"/>
      <c r="Y86" s="12">
        <v>11.47</v>
      </c>
      <c r="Z86" s="12"/>
      <c r="AA86" s="25">
        <v>8.1199999999999992</v>
      </c>
      <c r="AB86" s="25"/>
      <c r="AC86" s="25">
        <v>3.45</v>
      </c>
      <c r="AD86" s="25"/>
      <c r="AE86" s="25">
        <v>2.34</v>
      </c>
      <c r="AF86" s="25"/>
      <c r="AG86" s="26">
        <v>0.94</v>
      </c>
      <c r="AH86" s="7">
        <f>DetailsWTIDSeries!U86/100</f>
        <v>0.32250000000000001</v>
      </c>
      <c r="AI86" s="115">
        <f t="shared" ref="AI86:AI125" si="15">Y86/100</f>
        <v>0.11470000000000001</v>
      </c>
      <c r="AJ86" s="115">
        <f t="shared" ref="AJ86:AJ123" si="16">AC86/100</f>
        <v>3.4500000000000003E-2</v>
      </c>
      <c r="AK86" s="17">
        <v>33.76</v>
      </c>
      <c r="AL86" s="18">
        <v>23.46</v>
      </c>
      <c r="AM86" s="18">
        <v>10.95</v>
      </c>
      <c r="AN86" s="67">
        <v>3.34</v>
      </c>
      <c r="AO86" s="12">
        <v>34.75</v>
      </c>
      <c r="AP86" s="12">
        <v>24.51</v>
      </c>
      <c r="AQ86" s="12">
        <v>11.73</v>
      </c>
      <c r="AR86" s="70">
        <v>3.83</v>
      </c>
      <c r="AS86" s="72">
        <f t="shared" si="4"/>
        <v>10.299999999999997</v>
      </c>
      <c r="AT86" s="72">
        <f t="shared" si="5"/>
        <v>12.510000000000002</v>
      </c>
      <c r="AU86" s="17">
        <v>32.11</v>
      </c>
      <c r="AV86" s="18">
        <v>21.66</v>
      </c>
      <c r="AW86" s="18">
        <v>7.89</v>
      </c>
      <c r="AX86" s="67">
        <v>1.82</v>
      </c>
      <c r="AY86" s="18">
        <v>32.229999999999997</v>
      </c>
      <c r="AZ86" s="18">
        <v>21.75</v>
      </c>
      <c r="BA86" s="18">
        <v>7.94</v>
      </c>
      <c r="BB86" s="19">
        <v>1.84</v>
      </c>
      <c r="BC86" s="72">
        <f t="shared" si="11"/>
        <v>10.45</v>
      </c>
      <c r="BD86" s="70">
        <f t="shared" si="12"/>
        <v>13.77</v>
      </c>
      <c r="BE86" s="33">
        <v>30.35</v>
      </c>
      <c r="BF86" s="34">
        <v>19.89</v>
      </c>
      <c r="BG86" s="34">
        <v>7.64</v>
      </c>
      <c r="BH86" s="34">
        <v>1.96</v>
      </c>
      <c r="BI86" s="34">
        <v>30.44</v>
      </c>
      <c r="BJ86" s="34">
        <v>19.98</v>
      </c>
      <c r="BK86" s="34">
        <v>7.71</v>
      </c>
      <c r="BL86" s="64">
        <v>1.96</v>
      </c>
      <c r="BM86" s="72">
        <f t="shared" si="13"/>
        <v>10.46</v>
      </c>
      <c r="BN86" s="70">
        <f t="shared" si="14"/>
        <v>12.25</v>
      </c>
      <c r="BO86" s="17"/>
      <c r="BP86" s="18"/>
      <c r="BQ86" s="18"/>
      <c r="BR86" s="19"/>
      <c r="BS86" s="17"/>
      <c r="BT86" s="18"/>
      <c r="BU86" s="18"/>
      <c r="BV86" s="18"/>
      <c r="BW86" s="19">
        <v>0.81</v>
      </c>
      <c r="BX86" s="33">
        <v>38.22</v>
      </c>
      <c r="BY86" s="34"/>
      <c r="BZ86" s="34">
        <v>25.37</v>
      </c>
      <c r="CA86" s="34"/>
      <c r="CB86" s="34">
        <v>10.68</v>
      </c>
      <c r="CC86" s="34"/>
      <c r="CD86" s="34">
        <v>2.91</v>
      </c>
      <c r="CE86" s="34"/>
      <c r="CF86" s="34"/>
      <c r="CG86" s="34"/>
      <c r="CH86" s="34"/>
      <c r="CI86" s="34"/>
      <c r="CJ86" s="34"/>
      <c r="CK86" s="34"/>
      <c r="CL86" s="34"/>
      <c r="CM86" s="64"/>
      <c r="CN86" s="17">
        <v>32.33</v>
      </c>
      <c r="CO86" s="18"/>
      <c r="CP86" s="18">
        <v>21.94</v>
      </c>
      <c r="CQ86" s="18"/>
      <c r="CR86" s="18">
        <v>9.65</v>
      </c>
      <c r="CS86" s="18"/>
      <c r="CT86" s="18">
        <v>3.1</v>
      </c>
      <c r="CU86" s="19"/>
      <c r="CV86" s="17">
        <v>32.82</v>
      </c>
      <c r="CW86" s="18">
        <v>23.66</v>
      </c>
      <c r="CX86" s="18">
        <v>11.26</v>
      </c>
      <c r="CY86" s="19">
        <v>3.31</v>
      </c>
      <c r="CZ86" s="17">
        <v>29.56</v>
      </c>
      <c r="DA86" s="18">
        <v>20.32</v>
      </c>
      <c r="DB86" s="18">
        <v>8.02</v>
      </c>
      <c r="DC86" s="19">
        <v>1.92</v>
      </c>
      <c r="DD86" s="121">
        <v>19.34</v>
      </c>
      <c r="DE86" s="122">
        <v>7.87</v>
      </c>
      <c r="DF86" s="118"/>
      <c r="DG86" s="123"/>
      <c r="DH86" s="119"/>
      <c r="DK86" s="121">
        <v>12</v>
      </c>
      <c r="DL86" s="122">
        <v>5.24</v>
      </c>
      <c r="DM86" s="117"/>
      <c r="DN86" s="117"/>
      <c r="DO86" s="121"/>
      <c r="DP86" s="125"/>
      <c r="DQ86" s="125">
        <v>17.739999999999998</v>
      </c>
      <c r="DR86" s="125"/>
      <c r="DS86" s="125">
        <v>5.6</v>
      </c>
      <c r="DT86" s="122"/>
      <c r="DU86" s="137"/>
      <c r="DV86" s="138"/>
    </row>
    <row r="87" spans="1:126">
      <c r="A87" s="4">
        <v>1950</v>
      </c>
      <c r="B87" s="11">
        <v>31.97</v>
      </c>
      <c r="C87" s="12">
        <v>21.62</v>
      </c>
      <c r="D87" s="12">
        <v>8.98</v>
      </c>
      <c r="E87" s="19">
        <v>2.6</v>
      </c>
      <c r="F87" s="12">
        <f t="shared" si="6"/>
        <v>10.349999999999998</v>
      </c>
      <c r="G87" s="12">
        <f t="shared" si="7"/>
        <v>12.64</v>
      </c>
      <c r="H87" s="11">
        <v>34.4</v>
      </c>
      <c r="I87" s="12">
        <v>24.9</v>
      </c>
      <c r="J87" s="12">
        <v>11.6</v>
      </c>
      <c r="K87" s="69">
        <v>3.9</v>
      </c>
      <c r="L87" s="12">
        <v>34.6</v>
      </c>
      <c r="M87" s="12">
        <v>25.1</v>
      </c>
      <c r="N87" s="12">
        <v>11.8</v>
      </c>
      <c r="O87" s="19">
        <v>4.2</v>
      </c>
      <c r="P87" s="12">
        <f t="shared" si="0"/>
        <v>9.5</v>
      </c>
      <c r="Q87" s="12">
        <f t="shared" si="1"/>
        <v>13.299999999999999</v>
      </c>
      <c r="R87" s="38">
        <f>DetailsWTIDSeries!H87/100</f>
        <v>0.34399999999999997</v>
      </c>
      <c r="S87" s="116">
        <f>DetailsWTIDSeries!J87/100</f>
        <v>0.11599999999999999</v>
      </c>
      <c r="T87" s="116">
        <f>DetailsWTIDSeries!K87/100</f>
        <v>3.9E-2</v>
      </c>
      <c r="U87" s="11"/>
      <c r="V87" s="12"/>
      <c r="W87" s="12"/>
      <c r="X87" s="12"/>
      <c r="Y87" s="12"/>
      <c r="Z87" s="12"/>
      <c r="AA87" s="25">
        <v>8.51</v>
      </c>
      <c r="AB87" s="25"/>
      <c r="AC87" s="25">
        <v>3.59</v>
      </c>
      <c r="AD87" s="25"/>
      <c r="AE87" s="25">
        <v>2.42</v>
      </c>
      <c r="AF87" s="25"/>
      <c r="AG87" s="26">
        <v>0.96</v>
      </c>
      <c r="AH87" s="7"/>
      <c r="AI87" s="115"/>
      <c r="AJ87" s="115"/>
      <c r="AK87" s="17">
        <v>33.869999999999997</v>
      </c>
      <c r="AL87" s="18">
        <v>23.87</v>
      </c>
      <c r="AM87" s="18">
        <v>11.36</v>
      </c>
      <c r="AN87" s="67">
        <v>3.53</v>
      </c>
      <c r="AO87" s="12">
        <v>35.56</v>
      </c>
      <c r="AP87" s="12">
        <v>25.53</v>
      </c>
      <c r="AQ87" s="12">
        <v>12.82</v>
      </c>
      <c r="AR87" s="70">
        <v>4.3899999999999997</v>
      </c>
      <c r="AS87" s="72">
        <f t="shared" si="4"/>
        <v>9.9999999999999964</v>
      </c>
      <c r="AT87" s="72">
        <f t="shared" si="5"/>
        <v>12.510000000000002</v>
      </c>
      <c r="AU87" s="17">
        <v>31.66</v>
      </c>
      <c r="AV87" s="18">
        <v>20.96</v>
      </c>
      <c r="AW87" s="18">
        <v>7.69</v>
      </c>
      <c r="AX87" s="67">
        <v>1.73</v>
      </c>
      <c r="AY87" s="18">
        <v>31.7</v>
      </c>
      <c r="AZ87" s="18">
        <v>21</v>
      </c>
      <c r="BA87" s="18">
        <v>7.71</v>
      </c>
      <c r="BB87" s="19">
        <v>1.74</v>
      </c>
      <c r="BC87" s="72">
        <f t="shared" si="11"/>
        <v>10.7</v>
      </c>
      <c r="BD87" s="70">
        <f t="shared" si="12"/>
        <v>13.27</v>
      </c>
      <c r="BE87" s="33">
        <v>30.25</v>
      </c>
      <c r="BF87" s="34">
        <v>19.8</v>
      </c>
      <c r="BG87" s="34">
        <v>7.59</v>
      </c>
      <c r="BH87" s="34">
        <v>1.94</v>
      </c>
      <c r="BI87" s="34">
        <v>30.37</v>
      </c>
      <c r="BJ87" s="34">
        <v>19.91</v>
      </c>
      <c r="BK87" s="34">
        <v>7.67</v>
      </c>
      <c r="BL87" s="64">
        <v>1.94</v>
      </c>
      <c r="BM87" s="72">
        <f t="shared" si="13"/>
        <v>10.45</v>
      </c>
      <c r="BN87" s="70">
        <f t="shared" si="14"/>
        <v>12.21</v>
      </c>
      <c r="BO87" s="17"/>
      <c r="BP87" s="18"/>
      <c r="BQ87" s="18"/>
      <c r="BR87" s="19"/>
      <c r="BS87" s="17"/>
      <c r="BT87" s="18"/>
      <c r="BU87" s="18"/>
      <c r="BV87" s="18"/>
      <c r="BW87" s="19">
        <v>0.7</v>
      </c>
      <c r="BX87" s="33">
        <v>38.24</v>
      </c>
      <c r="BY87" s="34"/>
      <c r="BZ87" s="34">
        <v>25.45</v>
      </c>
      <c r="CA87" s="34"/>
      <c r="CB87" s="34">
        <v>10.88</v>
      </c>
      <c r="CC87" s="34"/>
      <c r="CD87" s="34">
        <v>3.06</v>
      </c>
      <c r="CE87" s="34"/>
      <c r="CF87" s="34"/>
      <c r="CG87" s="34"/>
      <c r="CH87" s="34"/>
      <c r="CI87" s="34"/>
      <c r="CJ87" s="34"/>
      <c r="CK87" s="34"/>
      <c r="CL87" s="34"/>
      <c r="CM87" s="64"/>
      <c r="CN87" s="17">
        <v>32.22</v>
      </c>
      <c r="CO87" s="18"/>
      <c r="CP87" s="18">
        <v>21.53</v>
      </c>
      <c r="CQ87" s="18"/>
      <c r="CR87" s="18">
        <v>9.44</v>
      </c>
      <c r="CS87" s="18"/>
      <c r="CT87" s="18">
        <v>3.01</v>
      </c>
      <c r="CU87" s="19"/>
      <c r="CV87" s="17">
        <v>31.53</v>
      </c>
      <c r="CW87" s="18">
        <v>25.56</v>
      </c>
      <c r="CX87" s="18">
        <v>14.13</v>
      </c>
      <c r="CY87" s="19">
        <v>4.47</v>
      </c>
      <c r="CZ87" s="17">
        <v>31.32</v>
      </c>
      <c r="DA87" s="18">
        <v>22.59</v>
      </c>
      <c r="DB87" s="18">
        <v>9.44</v>
      </c>
      <c r="DC87" s="19">
        <v>2.23</v>
      </c>
      <c r="DD87" s="121">
        <v>19.809999999999999</v>
      </c>
      <c r="DE87" s="122">
        <v>8.15</v>
      </c>
      <c r="DF87" s="118"/>
      <c r="DG87" s="123"/>
      <c r="DH87" s="119"/>
      <c r="DK87" s="121">
        <v>13.42</v>
      </c>
      <c r="DL87" s="122">
        <v>5.6</v>
      </c>
      <c r="DM87" s="117"/>
      <c r="DN87" s="117"/>
      <c r="DO87" s="121"/>
      <c r="DP87" s="125"/>
      <c r="DQ87" s="125"/>
      <c r="DR87" s="125"/>
      <c r="DS87" s="125"/>
      <c r="DT87" s="122"/>
      <c r="DU87" s="137">
        <v>12.05</v>
      </c>
      <c r="DV87" s="138">
        <v>3.8</v>
      </c>
    </row>
    <row r="88" spans="1:126">
      <c r="A88" s="4">
        <v>1951</v>
      </c>
      <c r="B88" s="11">
        <v>32.93</v>
      </c>
      <c r="C88" s="12">
        <v>22.06</v>
      </c>
      <c r="D88" s="12">
        <v>9</v>
      </c>
      <c r="E88" s="19">
        <v>2.5499999999999998</v>
      </c>
      <c r="F88" s="12">
        <f t="shared" si="6"/>
        <v>10.870000000000001</v>
      </c>
      <c r="G88" s="12">
        <f t="shared" si="7"/>
        <v>13.059999999999999</v>
      </c>
      <c r="H88" s="11"/>
      <c r="I88" s="12"/>
      <c r="J88" s="12"/>
      <c r="K88" s="69"/>
      <c r="L88" s="12"/>
      <c r="M88" s="12"/>
      <c r="N88" s="12"/>
      <c r="O88" s="19"/>
      <c r="P88" s="12"/>
      <c r="Q88" s="12"/>
      <c r="R88" s="38"/>
      <c r="S88" s="116"/>
      <c r="T88" s="116"/>
      <c r="U88" s="11"/>
      <c r="V88" s="12"/>
      <c r="W88" s="12"/>
      <c r="X88" s="12"/>
      <c r="Y88" s="12">
        <v>10.89</v>
      </c>
      <c r="Z88" s="12"/>
      <c r="AA88" s="25">
        <v>7.69</v>
      </c>
      <c r="AB88" s="25"/>
      <c r="AC88" s="25">
        <v>3.21</v>
      </c>
      <c r="AD88" s="25"/>
      <c r="AE88" s="25">
        <v>2.15</v>
      </c>
      <c r="AF88" s="25"/>
      <c r="AG88" s="26">
        <v>0.85</v>
      </c>
      <c r="AH88" s="7">
        <f>(DetailsWTIDSeries!Y88+DetailsWTIDSeries!U$86-DetailsWTIDSeries!Y$86)/100</f>
        <v>0.31670000000000004</v>
      </c>
      <c r="AI88" s="115">
        <f t="shared" si="15"/>
        <v>0.10890000000000001</v>
      </c>
      <c r="AJ88" s="115">
        <f t="shared" si="16"/>
        <v>3.2099999999999997E-2</v>
      </c>
      <c r="AK88" s="17">
        <v>32.82</v>
      </c>
      <c r="AL88" s="18">
        <v>22.67</v>
      </c>
      <c r="AM88" s="18">
        <v>10.52</v>
      </c>
      <c r="AN88" s="67">
        <v>3.12</v>
      </c>
      <c r="AO88" s="12">
        <v>34.22</v>
      </c>
      <c r="AP88" s="12">
        <v>24.2</v>
      </c>
      <c r="AQ88" s="12">
        <v>11.79</v>
      </c>
      <c r="AR88" s="70">
        <v>3.89</v>
      </c>
      <c r="AS88" s="72">
        <f t="shared" si="4"/>
        <v>10.149999999999999</v>
      </c>
      <c r="AT88" s="72">
        <f t="shared" si="5"/>
        <v>12.150000000000002</v>
      </c>
      <c r="AU88" s="17">
        <v>30.27</v>
      </c>
      <c r="AV88" s="18">
        <v>19.899999999999999</v>
      </c>
      <c r="AW88" s="18">
        <v>7.28</v>
      </c>
      <c r="AX88" s="67">
        <v>1.87</v>
      </c>
      <c r="AY88" s="18">
        <v>32.9</v>
      </c>
      <c r="AZ88" s="18">
        <v>21.89</v>
      </c>
      <c r="BA88" s="18">
        <v>8.0500000000000007</v>
      </c>
      <c r="BB88" s="19">
        <v>1.97</v>
      </c>
      <c r="BC88" s="72">
        <f t="shared" si="11"/>
        <v>10.370000000000001</v>
      </c>
      <c r="BD88" s="70">
        <f t="shared" si="12"/>
        <v>12.619999999999997</v>
      </c>
      <c r="BE88" s="33">
        <v>29.84</v>
      </c>
      <c r="BF88" s="34">
        <v>19.41</v>
      </c>
      <c r="BG88" s="34">
        <v>7.33</v>
      </c>
      <c r="BH88" s="34">
        <v>1.94</v>
      </c>
      <c r="BI88" s="34">
        <v>29.99</v>
      </c>
      <c r="BJ88" s="34">
        <v>19.55</v>
      </c>
      <c r="BK88" s="34">
        <v>7.43</v>
      </c>
      <c r="BL88" s="64">
        <v>1.95</v>
      </c>
      <c r="BM88" s="72">
        <f t="shared" si="13"/>
        <v>10.43</v>
      </c>
      <c r="BN88" s="70">
        <f t="shared" si="14"/>
        <v>12.08</v>
      </c>
      <c r="BO88" s="17"/>
      <c r="BP88" s="18"/>
      <c r="BQ88" s="18"/>
      <c r="BR88" s="19"/>
      <c r="BS88" s="17"/>
      <c r="BT88" s="18"/>
      <c r="BU88" s="18"/>
      <c r="BV88" s="18"/>
      <c r="BW88" s="19">
        <v>0.62</v>
      </c>
      <c r="BX88" s="33">
        <v>36.31</v>
      </c>
      <c r="BY88" s="34"/>
      <c r="BZ88" s="34">
        <v>23.96</v>
      </c>
      <c r="CA88" s="34"/>
      <c r="CB88" s="34">
        <v>10.029999999999999</v>
      </c>
      <c r="CC88" s="34"/>
      <c r="CD88" s="34">
        <v>2.8</v>
      </c>
      <c r="CE88" s="34"/>
      <c r="CF88" s="34"/>
      <c r="CG88" s="34"/>
      <c r="CH88" s="34"/>
      <c r="CI88" s="34"/>
      <c r="CJ88" s="34"/>
      <c r="CK88" s="34"/>
      <c r="CL88" s="34"/>
      <c r="CM88" s="64"/>
      <c r="CN88" s="17">
        <v>32.35</v>
      </c>
      <c r="CO88" s="18"/>
      <c r="CP88" s="18">
        <v>21.39</v>
      </c>
      <c r="CQ88" s="18"/>
      <c r="CR88" s="18">
        <v>9.25</v>
      </c>
      <c r="CS88" s="18"/>
      <c r="CT88" s="18">
        <v>2.94</v>
      </c>
      <c r="CU88" s="19"/>
      <c r="CV88" s="17">
        <v>26.65</v>
      </c>
      <c r="CW88" s="18">
        <v>18.87</v>
      </c>
      <c r="CX88" s="18">
        <v>9.08</v>
      </c>
      <c r="CY88" s="19">
        <v>2.5299999999999998</v>
      </c>
      <c r="CZ88" s="17">
        <v>29.32</v>
      </c>
      <c r="DA88" s="18">
        <v>20.11</v>
      </c>
      <c r="DB88" s="18">
        <v>7.88</v>
      </c>
      <c r="DC88" s="19">
        <v>1.85</v>
      </c>
      <c r="DD88" s="121">
        <v>16.96</v>
      </c>
      <c r="DE88" s="122">
        <v>6.85</v>
      </c>
      <c r="DF88" s="118"/>
      <c r="DG88" s="123"/>
      <c r="DH88" s="119"/>
      <c r="DK88" s="121"/>
      <c r="DL88" s="122"/>
      <c r="DM88" s="117"/>
      <c r="DN88" s="117"/>
      <c r="DO88" s="121"/>
      <c r="DP88" s="125"/>
      <c r="DQ88" s="125"/>
      <c r="DR88" s="125"/>
      <c r="DS88" s="125"/>
      <c r="DT88" s="122"/>
      <c r="DU88" s="137"/>
      <c r="DV88" s="138"/>
    </row>
    <row r="89" spans="1:126">
      <c r="A89" s="4">
        <v>1952</v>
      </c>
      <c r="B89" s="11">
        <v>33.19</v>
      </c>
      <c r="C89" s="12">
        <v>22.35</v>
      </c>
      <c r="D89" s="12">
        <v>9.16</v>
      </c>
      <c r="E89" s="19">
        <v>2.5299999999999998</v>
      </c>
      <c r="F89" s="12">
        <f t="shared" si="6"/>
        <v>10.839999999999996</v>
      </c>
      <c r="G89" s="12">
        <f t="shared" si="7"/>
        <v>13.190000000000001</v>
      </c>
      <c r="H89" s="11"/>
      <c r="I89" s="12"/>
      <c r="J89" s="12"/>
      <c r="K89" s="69"/>
      <c r="L89" s="12"/>
      <c r="M89" s="12"/>
      <c r="N89" s="12"/>
      <c r="O89" s="19"/>
      <c r="P89" s="12"/>
      <c r="Q89" s="12"/>
      <c r="R89" s="38"/>
      <c r="S89" s="116"/>
      <c r="T89" s="116"/>
      <c r="U89" s="11"/>
      <c r="V89" s="12"/>
      <c r="W89" s="12"/>
      <c r="X89" s="12"/>
      <c r="Y89" s="12">
        <v>10.199999999999999</v>
      </c>
      <c r="Z89" s="12"/>
      <c r="AA89" s="25">
        <v>7.15</v>
      </c>
      <c r="AB89" s="25"/>
      <c r="AC89" s="25">
        <v>2.95</v>
      </c>
      <c r="AD89" s="25"/>
      <c r="AE89" s="25">
        <v>1.97</v>
      </c>
      <c r="AF89" s="25"/>
      <c r="AG89" s="26">
        <v>0.77</v>
      </c>
      <c r="AH89" s="7">
        <f>(DetailsWTIDSeries!Y89+DetailsWTIDSeries!U$86-DetailsWTIDSeries!Y$86)/100</f>
        <v>0.30980000000000002</v>
      </c>
      <c r="AI89" s="115">
        <f t="shared" si="15"/>
        <v>0.10199999999999999</v>
      </c>
      <c r="AJ89" s="115">
        <f t="shared" si="16"/>
        <v>2.9500000000000002E-2</v>
      </c>
      <c r="AK89" s="17">
        <v>32.07</v>
      </c>
      <c r="AL89" s="18">
        <v>21.85</v>
      </c>
      <c r="AM89" s="18">
        <v>9.76</v>
      </c>
      <c r="AN89" s="67">
        <v>2.76</v>
      </c>
      <c r="AO89" s="12">
        <v>33.21</v>
      </c>
      <c r="AP89" s="12">
        <v>23.07</v>
      </c>
      <c r="AQ89" s="12">
        <v>10.79</v>
      </c>
      <c r="AR89" s="70">
        <v>3.43</v>
      </c>
      <c r="AS89" s="72">
        <f t="shared" si="4"/>
        <v>10.219999999999999</v>
      </c>
      <c r="AT89" s="72">
        <f t="shared" si="5"/>
        <v>12.090000000000002</v>
      </c>
      <c r="AU89" s="17">
        <v>32.229999999999997</v>
      </c>
      <c r="AV89" s="18">
        <v>21.19</v>
      </c>
      <c r="AW89" s="18">
        <v>7.85</v>
      </c>
      <c r="AX89" s="67">
        <v>2.02</v>
      </c>
      <c r="AY89" s="18">
        <v>35.01</v>
      </c>
      <c r="AZ89" s="18">
        <v>23.29</v>
      </c>
      <c r="BA89" s="18">
        <v>8.67</v>
      </c>
      <c r="BB89" s="19">
        <v>2.12</v>
      </c>
      <c r="BC89" s="72">
        <f t="shared" si="11"/>
        <v>11.039999999999996</v>
      </c>
      <c r="BD89" s="70">
        <f t="shared" si="12"/>
        <v>13.340000000000002</v>
      </c>
      <c r="BE89" s="33">
        <v>29.08</v>
      </c>
      <c r="BF89" s="34">
        <v>18.600000000000001</v>
      </c>
      <c r="BG89" s="34">
        <v>6.8</v>
      </c>
      <c r="BH89" s="34">
        <v>1.73</v>
      </c>
      <c r="BI89" s="34">
        <v>29.22</v>
      </c>
      <c r="BJ89" s="34">
        <v>18.73</v>
      </c>
      <c r="BK89" s="34">
        <v>6.89</v>
      </c>
      <c r="BL89" s="64">
        <v>1.74</v>
      </c>
      <c r="BM89" s="72">
        <f t="shared" si="13"/>
        <v>10.479999999999997</v>
      </c>
      <c r="BN89" s="70">
        <f t="shared" si="14"/>
        <v>11.8</v>
      </c>
      <c r="BO89" s="17"/>
      <c r="BP89" s="18"/>
      <c r="BQ89" s="18"/>
      <c r="BR89" s="19"/>
      <c r="BS89" s="17"/>
      <c r="BT89" s="18"/>
      <c r="BU89" s="18"/>
      <c r="BV89" s="18"/>
      <c r="BW89" s="19">
        <v>0.64</v>
      </c>
      <c r="BX89" s="33">
        <v>36.44</v>
      </c>
      <c r="BY89" s="34"/>
      <c r="BZ89" s="34">
        <v>23.91</v>
      </c>
      <c r="CA89" s="34"/>
      <c r="CB89" s="34">
        <v>9.84</v>
      </c>
      <c r="CC89" s="34"/>
      <c r="CD89" s="34">
        <v>2.71</v>
      </c>
      <c r="CE89" s="34"/>
      <c r="CF89" s="34"/>
      <c r="CG89" s="34"/>
      <c r="CH89" s="34"/>
      <c r="CI89" s="34"/>
      <c r="CJ89" s="34"/>
      <c r="CK89" s="34"/>
      <c r="CL89" s="34"/>
      <c r="CM89" s="64"/>
      <c r="CN89" s="17">
        <v>32.159999999999997</v>
      </c>
      <c r="CO89" s="18"/>
      <c r="CP89" s="18">
        <v>21.23</v>
      </c>
      <c r="CQ89" s="18"/>
      <c r="CR89" s="18">
        <v>9.0500000000000007</v>
      </c>
      <c r="CS89" s="18"/>
      <c r="CT89" s="18">
        <v>2.81</v>
      </c>
      <c r="CU89" s="19"/>
      <c r="CV89" s="17">
        <v>26.31</v>
      </c>
      <c r="CW89" s="18">
        <v>19.510000000000002</v>
      </c>
      <c r="CX89" s="18">
        <v>8.99</v>
      </c>
      <c r="CY89" s="19">
        <v>2.44</v>
      </c>
      <c r="CZ89" s="17">
        <v>30.14</v>
      </c>
      <c r="DA89" s="18">
        <v>20.59</v>
      </c>
      <c r="DB89" s="18">
        <v>7.94</v>
      </c>
      <c r="DC89" s="19">
        <v>1.83</v>
      </c>
      <c r="DD89" s="121">
        <v>15.96</v>
      </c>
      <c r="DE89" s="122">
        <v>5.64</v>
      </c>
      <c r="DF89" s="118"/>
      <c r="DG89" s="123"/>
      <c r="DH89" s="119"/>
      <c r="DK89" s="121"/>
      <c r="DL89" s="122"/>
      <c r="DM89" s="117"/>
      <c r="DN89" s="117"/>
      <c r="DO89" s="121"/>
      <c r="DP89" s="125"/>
      <c r="DQ89" s="125"/>
      <c r="DR89" s="125"/>
      <c r="DS89" s="125"/>
      <c r="DT89" s="122"/>
      <c r="DU89" s="137">
        <v>12.61</v>
      </c>
      <c r="DV89" s="138">
        <v>4.22</v>
      </c>
    </row>
    <row r="90" spans="1:126">
      <c r="A90" s="4">
        <v>1953</v>
      </c>
      <c r="B90" s="11">
        <v>32.89</v>
      </c>
      <c r="C90" s="12">
        <v>22.1</v>
      </c>
      <c r="D90" s="12">
        <v>9</v>
      </c>
      <c r="E90" s="19">
        <v>2.48</v>
      </c>
      <c r="F90" s="12">
        <f t="shared" si="6"/>
        <v>10.79</v>
      </c>
      <c r="G90" s="12">
        <f t="shared" si="7"/>
        <v>13.100000000000001</v>
      </c>
      <c r="H90" s="11"/>
      <c r="I90" s="12"/>
      <c r="J90" s="12"/>
      <c r="K90" s="69"/>
      <c r="L90" s="12"/>
      <c r="M90" s="12"/>
      <c r="N90" s="12"/>
      <c r="O90" s="19"/>
      <c r="P90" s="12"/>
      <c r="Q90" s="12"/>
      <c r="R90" s="38"/>
      <c r="S90" s="116"/>
      <c r="T90" s="116"/>
      <c r="U90" s="11"/>
      <c r="V90" s="12"/>
      <c r="W90" s="12"/>
      <c r="X90" s="12"/>
      <c r="Y90" s="12">
        <v>9.7200000000000006</v>
      </c>
      <c r="Z90" s="12"/>
      <c r="AA90" s="25">
        <v>6.78</v>
      </c>
      <c r="AB90" s="25"/>
      <c r="AC90" s="25">
        <v>2.77</v>
      </c>
      <c r="AD90" s="25"/>
      <c r="AE90" s="25">
        <v>1.84</v>
      </c>
      <c r="AF90" s="25"/>
      <c r="AG90" s="26">
        <v>0.7</v>
      </c>
      <c r="AH90" s="7">
        <f>(DetailsWTIDSeries!Y90+DetailsWTIDSeries!U$86-DetailsWTIDSeries!Y$86)/100</f>
        <v>0.30499999999999999</v>
      </c>
      <c r="AI90" s="115">
        <f t="shared" si="15"/>
        <v>9.7200000000000009E-2</v>
      </c>
      <c r="AJ90" s="115">
        <f t="shared" si="16"/>
        <v>2.7699999999999999E-2</v>
      </c>
      <c r="AK90" s="17">
        <v>31.38</v>
      </c>
      <c r="AL90" s="18">
        <v>21.01</v>
      </c>
      <c r="AM90" s="18">
        <v>9.08</v>
      </c>
      <c r="AN90" s="67">
        <v>2.5099999999999998</v>
      </c>
      <c r="AO90" s="12">
        <v>32.31</v>
      </c>
      <c r="AP90" s="12">
        <v>22.01</v>
      </c>
      <c r="AQ90" s="12">
        <v>9.9</v>
      </c>
      <c r="AR90" s="70">
        <v>3.06</v>
      </c>
      <c r="AS90" s="72">
        <f t="shared" si="4"/>
        <v>10.369999999999997</v>
      </c>
      <c r="AT90" s="72">
        <f t="shared" si="5"/>
        <v>11.930000000000001</v>
      </c>
      <c r="AU90" s="17">
        <v>30.5</v>
      </c>
      <c r="AV90" s="18">
        <v>20.170000000000002</v>
      </c>
      <c r="AW90" s="18">
        <v>7.46</v>
      </c>
      <c r="AX90" s="67">
        <v>1.91</v>
      </c>
      <c r="AY90" s="18">
        <v>33.130000000000003</v>
      </c>
      <c r="AZ90" s="18">
        <v>22.17</v>
      </c>
      <c r="BA90" s="18">
        <v>8.24</v>
      </c>
      <c r="BB90" s="19">
        <v>2.02</v>
      </c>
      <c r="BC90" s="72">
        <f t="shared" si="11"/>
        <v>10.329999999999998</v>
      </c>
      <c r="BD90" s="70">
        <f t="shared" si="12"/>
        <v>12.71</v>
      </c>
      <c r="BE90" s="33">
        <v>29.6</v>
      </c>
      <c r="BF90" s="34">
        <v>19.010000000000002</v>
      </c>
      <c r="BG90" s="34">
        <v>6.9</v>
      </c>
      <c r="BH90" s="34">
        <v>1.75</v>
      </c>
      <c r="BI90" s="34">
        <v>29.74</v>
      </c>
      <c r="BJ90" s="34">
        <v>19.13</v>
      </c>
      <c r="BK90" s="34">
        <v>6.99</v>
      </c>
      <c r="BL90" s="64">
        <v>1.76</v>
      </c>
      <c r="BM90" s="72">
        <f t="shared" si="13"/>
        <v>10.59</v>
      </c>
      <c r="BN90" s="70">
        <f t="shared" si="14"/>
        <v>12.110000000000001</v>
      </c>
      <c r="BO90" s="17"/>
      <c r="BP90" s="18"/>
      <c r="BQ90" s="18"/>
      <c r="BR90" s="19"/>
      <c r="BS90" s="17"/>
      <c r="BT90" s="18"/>
      <c r="BU90" s="18"/>
      <c r="BV90" s="18"/>
      <c r="BW90" s="19">
        <v>0.63</v>
      </c>
      <c r="BX90" s="33">
        <v>37.36</v>
      </c>
      <c r="BY90" s="34"/>
      <c r="BZ90" s="34">
        <v>24.37</v>
      </c>
      <c r="CA90" s="34"/>
      <c r="CB90" s="34">
        <v>9.8800000000000008</v>
      </c>
      <c r="CC90" s="34"/>
      <c r="CD90" s="34">
        <v>2.7</v>
      </c>
      <c r="CE90" s="34"/>
      <c r="CF90" s="34"/>
      <c r="CG90" s="34"/>
      <c r="CH90" s="34"/>
      <c r="CI90" s="34"/>
      <c r="CJ90" s="34"/>
      <c r="CK90" s="34"/>
      <c r="CL90" s="34"/>
      <c r="CM90" s="64"/>
      <c r="CN90" s="17">
        <v>31.85</v>
      </c>
      <c r="CO90" s="18"/>
      <c r="CP90" s="18">
        <v>21.17</v>
      </c>
      <c r="CQ90" s="18"/>
      <c r="CR90" s="18">
        <v>8.99</v>
      </c>
      <c r="CS90" s="18"/>
      <c r="CT90" s="18">
        <v>2.79</v>
      </c>
      <c r="CU90" s="19"/>
      <c r="CV90" s="17">
        <v>26.1</v>
      </c>
      <c r="CW90" s="18">
        <v>18.7</v>
      </c>
      <c r="CX90" s="18">
        <v>8.7100000000000009</v>
      </c>
      <c r="CY90" s="19">
        <v>2.4300000000000002</v>
      </c>
      <c r="CZ90" s="17">
        <v>35.93</v>
      </c>
      <c r="DA90" s="18">
        <v>24.83</v>
      </c>
      <c r="DB90" s="18">
        <v>9.9</v>
      </c>
      <c r="DC90" s="19">
        <v>2.33</v>
      </c>
      <c r="DD90" s="121">
        <v>15.35</v>
      </c>
      <c r="DE90" s="122">
        <v>5.12</v>
      </c>
      <c r="DF90" s="118"/>
      <c r="DG90" s="123"/>
      <c r="DH90" s="119"/>
      <c r="DK90" s="121">
        <v>11.92</v>
      </c>
      <c r="DL90" s="122">
        <v>5.15</v>
      </c>
      <c r="DM90" s="117"/>
      <c r="DN90" s="117"/>
      <c r="DO90" s="121"/>
      <c r="DP90" s="125"/>
      <c r="DQ90" s="125"/>
      <c r="DR90" s="125"/>
      <c r="DS90" s="125"/>
      <c r="DT90" s="122"/>
      <c r="DU90" s="137">
        <v>11.99</v>
      </c>
      <c r="DV90" s="138">
        <v>3.69</v>
      </c>
    </row>
    <row r="91" spans="1:126">
      <c r="A91" s="4">
        <v>1954</v>
      </c>
      <c r="B91" s="11">
        <v>33.53</v>
      </c>
      <c r="C91" s="12">
        <v>22.55</v>
      </c>
      <c r="D91" s="12">
        <v>9.14</v>
      </c>
      <c r="E91" s="19">
        <v>2.4500000000000002</v>
      </c>
      <c r="F91" s="12">
        <f t="shared" si="6"/>
        <v>10.98</v>
      </c>
      <c r="G91" s="12">
        <f t="shared" si="7"/>
        <v>13.41</v>
      </c>
      <c r="H91" s="11"/>
      <c r="I91" s="12"/>
      <c r="J91" s="12"/>
      <c r="K91" s="69">
        <v>3.2</v>
      </c>
      <c r="L91" s="12"/>
      <c r="M91" s="12"/>
      <c r="N91" s="12"/>
      <c r="O91" s="19">
        <v>3.3</v>
      </c>
      <c r="P91" s="12"/>
      <c r="Q91" s="12"/>
      <c r="R91" s="38"/>
      <c r="S91" s="116"/>
      <c r="T91" s="116"/>
      <c r="U91" s="11">
        <v>30.63</v>
      </c>
      <c r="V91" s="12"/>
      <c r="W91" s="12">
        <v>21.22</v>
      </c>
      <c r="X91" s="12"/>
      <c r="Y91" s="12">
        <v>9.67</v>
      </c>
      <c r="Z91" s="12"/>
      <c r="AA91" s="25">
        <v>6.71</v>
      </c>
      <c r="AB91" s="25"/>
      <c r="AC91" s="25">
        <v>2.72</v>
      </c>
      <c r="AD91" s="25"/>
      <c r="AE91" s="25">
        <v>1.8</v>
      </c>
      <c r="AF91" s="25"/>
      <c r="AG91" s="26">
        <v>0.67</v>
      </c>
      <c r="AH91" s="7">
        <f>DetailsWTIDSeries!U91/100</f>
        <v>0.30630000000000002</v>
      </c>
      <c r="AI91" s="115">
        <f t="shared" si="15"/>
        <v>9.6699999999999994E-2</v>
      </c>
      <c r="AJ91" s="115">
        <f t="shared" si="16"/>
        <v>2.7200000000000002E-2</v>
      </c>
      <c r="AK91" s="17">
        <v>32.119999999999997</v>
      </c>
      <c r="AL91" s="18">
        <v>21.56</v>
      </c>
      <c r="AM91" s="18">
        <v>9.39</v>
      </c>
      <c r="AN91" s="67">
        <v>2.57</v>
      </c>
      <c r="AO91" s="12">
        <v>33.64</v>
      </c>
      <c r="AP91" s="12">
        <v>23.3</v>
      </c>
      <c r="AQ91" s="12">
        <v>10.77</v>
      </c>
      <c r="AR91" s="70">
        <v>3.49</v>
      </c>
      <c r="AS91" s="72">
        <f t="shared" si="4"/>
        <v>10.559999999999999</v>
      </c>
      <c r="AT91" s="72">
        <f t="shared" si="5"/>
        <v>12.169999999999998</v>
      </c>
      <c r="AU91" s="17">
        <v>30.2</v>
      </c>
      <c r="AV91" s="18">
        <v>19.73</v>
      </c>
      <c r="AW91" s="18">
        <v>7.2</v>
      </c>
      <c r="AX91" s="67">
        <v>1.83</v>
      </c>
      <c r="AY91" s="18">
        <v>32.799999999999997</v>
      </c>
      <c r="AZ91" s="18">
        <v>21.69</v>
      </c>
      <c r="BA91" s="18">
        <v>7.96</v>
      </c>
      <c r="BB91" s="19">
        <v>1.94</v>
      </c>
      <c r="BC91" s="72">
        <f t="shared" si="11"/>
        <v>10.469999999999999</v>
      </c>
      <c r="BD91" s="70">
        <f t="shared" si="12"/>
        <v>12.530000000000001</v>
      </c>
      <c r="BE91" s="33">
        <v>29.21</v>
      </c>
      <c r="BF91" s="34">
        <v>18.71</v>
      </c>
      <c r="BG91" s="34">
        <v>6.9</v>
      </c>
      <c r="BH91" s="34">
        <v>1.75</v>
      </c>
      <c r="BI91" s="34">
        <v>29.34</v>
      </c>
      <c r="BJ91" s="34">
        <v>18.829999999999998</v>
      </c>
      <c r="BK91" s="34">
        <v>6.99</v>
      </c>
      <c r="BL91" s="64">
        <v>1.76</v>
      </c>
      <c r="BM91" s="72">
        <f t="shared" si="13"/>
        <v>10.5</v>
      </c>
      <c r="BN91" s="70">
        <f t="shared" si="14"/>
        <v>11.81</v>
      </c>
      <c r="BO91" s="17"/>
      <c r="BP91" s="18"/>
      <c r="BQ91" s="18"/>
      <c r="BR91" s="19"/>
      <c r="BS91" s="17"/>
      <c r="BT91" s="18"/>
      <c r="BU91" s="18"/>
      <c r="BV91" s="18">
        <v>2.63</v>
      </c>
      <c r="BW91" s="19">
        <v>0.73</v>
      </c>
      <c r="BX91" s="33">
        <v>38.68</v>
      </c>
      <c r="BY91" s="34"/>
      <c r="BZ91" s="34">
        <v>25.29</v>
      </c>
      <c r="CA91" s="34"/>
      <c r="CB91" s="34">
        <v>10.33</v>
      </c>
      <c r="CC91" s="34"/>
      <c r="CD91" s="34">
        <v>2.82</v>
      </c>
      <c r="CE91" s="34"/>
      <c r="CF91" s="34"/>
      <c r="CG91" s="34"/>
      <c r="CH91" s="34"/>
      <c r="CI91" s="34"/>
      <c r="CJ91" s="34"/>
      <c r="CK91" s="34"/>
      <c r="CL91" s="34"/>
      <c r="CM91" s="64"/>
      <c r="CN91" s="17">
        <v>31.29</v>
      </c>
      <c r="CO91" s="18"/>
      <c r="CP91" s="18">
        <v>20.79</v>
      </c>
      <c r="CQ91" s="18"/>
      <c r="CR91" s="18">
        <v>8.66</v>
      </c>
      <c r="CS91" s="18"/>
      <c r="CT91" s="18">
        <v>2.64</v>
      </c>
      <c r="CU91" s="19"/>
      <c r="CV91" s="17">
        <v>25.77</v>
      </c>
      <c r="CW91" s="18">
        <v>18.100000000000001</v>
      </c>
      <c r="CX91" s="18">
        <v>8.06</v>
      </c>
      <c r="CY91" s="19">
        <v>2.19</v>
      </c>
      <c r="CZ91" s="17">
        <v>35.4</v>
      </c>
      <c r="DA91" s="18">
        <v>24.29</v>
      </c>
      <c r="DB91" s="18">
        <v>9.5399999999999991</v>
      </c>
      <c r="DC91" s="19">
        <v>2.2000000000000002</v>
      </c>
      <c r="DD91" s="121">
        <v>16.54</v>
      </c>
      <c r="DE91" s="122">
        <v>5.84</v>
      </c>
      <c r="DF91" s="118"/>
      <c r="DG91" s="123"/>
      <c r="DH91" s="119"/>
      <c r="DK91" s="121">
        <v>13.58</v>
      </c>
      <c r="DL91" s="122">
        <v>5.68</v>
      </c>
      <c r="DM91" s="117"/>
      <c r="DN91" s="117"/>
      <c r="DO91" s="121"/>
      <c r="DP91" s="125"/>
      <c r="DQ91" s="125">
        <v>14.16</v>
      </c>
      <c r="DR91" s="125"/>
      <c r="DS91" s="125">
        <v>3.54</v>
      </c>
      <c r="DT91" s="122"/>
      <c r="DU91" s="137"/>
      <c r="DV91" s="138"/>
    </row>
    <row r="92" spans="1:126">
      <c r="A92" s="4">
        <v>1955</v>
      </c>
      <c r="B92" s="11">
        <v>34.42</v>
      </c>
      <c r="C92" s="12">
        <v>23.16</v>
      </c>
      <c r="D92" s="12">
        <v>9.33</v>
      </c>
      <c r="E92" s="19">
        <v>2.48</v>
      </c>
      <c r="F92" s="12">
        <f t="shared" si="6"/>
        <v>11.260000000000002</v>
      </c>
      <c r="G92" s="12">
        <f t="shared" si="7"/>
        <v>13.83</v>
      </c>
      <c r="H92" s="11"/>
      <c r="I92" s="12"/>
      <c r="J92" s="12"/>
      <c r="K92" s="69"/>
      <c r="L92" s="12"/>
      <c r="M92" s="12"/>
      <c r="N92" s="12"/>
      <c r="O92" s="19"/>
      <c r="P92" s="12"/>
      <c r="Q92" s="12"/>
      <c r="R92" s="38"/>
      <c r="S92" s="116"/>
      <c r="T92" s="116"/>
      <c r="U92" s="11"/>
      <c r="V92" s="12"/>
      <c r="W92" s="12"/>
      <c r="X92" s="12"/>
      <c r="Y92" s="12">
        <v>9.3000000000000007</v>
      </c>
      <c r="Z92" s="12"/>
      <c r="AA92" s="25">
        <v>6.48</v>
      </c>
      <c r="AB92" s="25"/>
      <c r="AC92" s="25">
        <v>2.65</v>
      </c>
      <c r="AD92" s="25"/>
      <c r="AE92" s="25">
        <v>1.77</v>
      </c>
      <c r="AF92" s="25"/>
      <c r="AG92" s="26">
        <v>0.68</v>
      </c>
      <c r="AH92" s="7">
        <f>(DetailsWTIDSeries!Y92+DetailsWTIDSeries!U$91-DetailsWTIDSeries!Y$91)/100</f>
        <v>0.30259999999999998</v>
      </c>
      <c r="AI92" s="115">
        <f t="shared" si="15"/>
        <v>9.3000000000000013E-2</v>
      </c>
      <c r="AJ92" s="115">
        <f t="shared" si="16"/>
        <v>2.6499999999999999E-2</v>
      </c>
      <c r="AK92" s="17">
        <v>31.77</v>
      </c>
      <c r="AL92" s="18">
        <v>21.38</v>
      </c>
      <c r="AM92" s="18">
        <v>9.18</v>
      </c>
      <c r="AN92" s="67">
        <v>2.4900000000000002</v>
      </c>
      <c r="AO92" s="12">
        <v>33.94</v>
      </c>
      <c r="AP92" s="12">
        <v>23.6</v>
      </c>
      <c r="AQ92" s="12">
        <v>11.06</v>
      </c>
      <c r="AR92" s="70">
        <v>3.71</v>
      </c>
      <c r="AS92" s="72">
        <f t="shared" si="4"/>
        <v>10.39</v>
      </c>
      <c r="AT92" s="72">
        <f t="shared" si="5"/>
        <v>12.2</v>
      </c>
      <c r="AU92" s="17">
        <v>28.89</v>
      </c>
      <c r="AV92" s="18">
        <v>18.87</v>
      </c>
      <c r="AW92" s="18">
        <v>6.91</v>
      </c>
      <c r="AX92" s="67">
        <v>1.78</v>
      </c>
      <c r="AY92" s="18">
        <v>31.38</v>
      </c>
      <c r="AZ92" s="18">
        <v>20.75</v>
      </c>
      <c r="BA92" s="18">
        <v>7.65</v>
      </c>
      <c r="BB92" s="19">
        <v>1.88</v>
      </c>
      <c r="BC92" s="72">
        <f t="shared" si="11"/>
        <v>10.02</v>
      </c>
      <c r="BD92" s="70">
        <f t="shared" si="12"/>
        <v>11.96</v>
      </c>
      <c r="BE92" s="33">
        <v>28.82</v>
      </c>
      <c r="BF92" s="34">
        <v>18.39</v>
      </c>
      <c r="BG92" s="34">
        <v>6.78</v>
      </c>
      <c r="BH92" s="34">
        <v>1.69</v>
      </c>
      <c r="BI92" s="34">
        <v>28.94</v>
      </c>
      <c r="BJ92" s="34">
        <v>18.5</v>
      </c>
      <c r="BK92" s="34">
        <v>6.86</v>
      </c>
      <c r="BL92" s="64">
        <v>1.7</v>
      </c>
      <c r="BM92" s="72">
        <f t="shared" si="13"/>
        <v>10.43</v>
      </c>
      <c r="BN92" s="70">
        <f t="shared" si="14"/>
        <v>11.61</v>
      </c>
      <c r="BO92" s="17"/>
      <c r="BP92" s="18"/>
      <c r="BQ92" s="18"/>
      <c r="BR92" s="19"/>
      <c r="BS92" s="17"/>
      <c r="BT92" s="18"/>
      <c r="BU92" s="18"/>
      <c r="BV92" s="18">
        <v>2.77</v>
      </c>
      <c r="BW92" s="19">
        <v>0.74</v>
      </c>
      <c r="BX92" s="33">
        <v>38.08</v>
      </c>
      <c r="BY92" s="34"/>
      <c r="BZ92" s="34">
        <v>24.9</v>
      </c>
      <c r="CA92" s="34"/>
      <c r="CB92" s="34">
        <v>10.19</v>
      </c>
      <c r="CC92" s="34"/>
      <c r="CD92" s="34">
        <v>2.86</v>
      </c>
      <c r="CE92" s="34"/>
      <c r="CF92" s="34"/>
      <c r="CG92" s="34"/>
      <c r="CH92" s="34"/>
      <c r="CI92" s="34"/>
      <c r="CJ92" s="34"/>
      <c r="CK92" s="34"/>
      <c r="CL92" s="34"/>
      <c r="CM92" s="64"/>
      <c r="CN92" s="17">
        <v>31.33</v>
      </c>
      <c r="CO92" s="18"/>
      <c r="CP92" s="18">
        <v>20.71</v>
      </c>
      <c r="CQ92" s="18"/>
      <c r="CR92" s="18">
        <v>8.75</v>
      </c>
      <c r="CS92" s="18"/>
      <c r="CT92" s="18">
        <v>2.79</v>
      </c>
      <c r="CU92" s="19"/>
      <c r="CV92" s="17">
        <v>25.53</v>
      </c>
      <c r="CW92" s="18">
        <v>17.489999999999998</v>
      </c>
      <c r="CX92" s="18">
        <v>7.54</v>
      </c>
      <c r="CY92" s="19">
        <v>2.0099999999999998</v>
      </c>
      <c r="CZ92" s="17">
        <v>34.130000000000003</v>
      </c>
      <c r="DA92" s="18">
        <v>22.89</v>
      </c>
      <c r="DB92" s="18">
        <v>8.76</v>
      </c>
      <c r="DC92" s="19">
        <v>1.98</v>
      </c>
      <c r="DD92" s="121"/>
      <c r="DE92" s="122"/>
      <c r="DF92" s="118"/>
      <c r="DG92" s="123"/>
      <c r="DH92" s="119"/>
      <c r="DK92" s="121">
        <v>14.41</v>
      </c>
      <c r="DL92" s="122">
        <v>5.92</v>
      </c>
      <c r="DM92" s="117"/>
      <c r="DN92" s="117"/>
      <c r="DO92" s="121"/>
      <c r="DP92" s="125"/>
      <c r="DQ92" s="125">
        <v>14.42</v>
      </c>
      <c r="DR92" s="125"/>
      <c r="DS92" s="125">
        <v>3.59</v>
      </c>
      <c r="DT92" s="122"/>
      <c r="DU92" s="137"/>
      <c r="DV92" s="138"/>
    </row>
    <row r="93" spans="1:126">
      <c r="A93" s="4">
        <v>1956</v>
      </c>
      <c r="B93" s="11">
        <v>34.36</v>
      </c>
      <c r="C93" s="12">
        <v>23.11</v>
      </c>
      <c r="D93" s="12">
        <v>9.3699999999999992</v>
      </c>
      <c r="E93" s="19">
        <v>2.46</v>
      </c>
      <c r="F93" s="12">
        <f t="shared" si="6"/>
        <v>11.25</v>
      </c>
      <c r="G93" s="12">
        <f t="shared" si="7"/>
        <v>13.74</v>
      </c>
      <c r="H93" s="11"/>
      <c r="I93" s="12"/>
      <c r="J93" s="12"/>
      <c r="K93" s="69"/>
      <c r="L93" s="12"/>
      <c r="M93" s="12"/>
      <c r="N93" s="12"/>
      <c r="O93" s="19"/>
      <c r="P93" s="12"/>
      <c r="Q93" s="12"/>
      <c r="R93" s="38"/>
      <c r="S93" s="116"/>
      <c r="T93" s="116"/>
      <c r="U93" s="11"/>
      <c r="V93" s="12"/>
      <c r="W93" s="12"/>
      <c r="X93" s="12"/>
      <c r="Y93" s="12">
        <v>8.75</v>
      </c>
      <c r="Z93" s="12"/>
      <c r="AA93" s="25">
        <v>6.03</v>
      </c>
      <c r="AB93" s="25"/>
      <c r="AC93" s="25">
        <v>2.42</v>
      </c>
      <c r="AD93" s="25"/>
      <c r="AE93" s="25">
        <v>1.6</v>
      </c>
      <c r="AF93" s="25"/>
      <c r="AG93" s="26">
        <v>0.61</v>
      </c>
      <c r="AH93" s="7">
        <f>(DetailsWTIDSeries!Y93+DetailsWTIDSeries!U$91-DetailsWTIDSeries!Y$91)/100</f>
        <v>0.29709999999999992</v>
      </c>
      <c r="AI93" s="115">
        <f t="shared" si="15"/>
        <v>8.7499999999999994E-2</v>
      </c>
      <c r="AJ93" s="115">
        <f t="shared" si="16"/>
        <v>2.4199999999999999E-2</v>
      </c>
      <c r="AK93" s="17">
        <v>31.81</v>
      </c>
      <c r="AL93" s="18">
        <v>21.35</v>
      </c>
      <c r="AM93" s="18">
        <v>9.09</v>
      </c>
      <c r="AN93" s="67">
        <v>2.38</v>
      </c>
      <c r="AO93" s="12">
        <v>33.46</v>
      </c>
      <c r="AP93" s="12">
        <v>23.13</v>
      </c>
      <c r="AQ93" s="12">
        <v>10.67</v>
      </c>
      <c r="AR93" s="70">
        <v>3.49</v>
      </c>
      <c r="AS93" s="72">
        <f t="shared" si="4"/>
        <v>10.459999999999997</v>
      </c>
      <c r="AT93" s="72">
        <f t="shared" si="5"/>
        <v>12.260000000000002</v>
      </c>
      <c r="AU93" s="17">
        <v>29.59</v>
      </c>
      <c r="AV93" s="18">
        <v>19.55</v>
      </c>
      <c r="AW93" s="18">
        <v>7.37</v>
      </c>
      <c r="AX93" s="67">
        <v>1.9</v>
      </c>
      <c r="AY93" s="18">
        <v>32.200000000000003</v>
      </c>
      <c r="AZ93" s="18">
        <v>21.54</v>
      </c>
      <c r="BA93" s="18">
        <v>8.19</v>
      </c>
      <c r="BB93" s="19">
        <v>2.04</v>
      </c>
      <c r="BC93" s="72">
        <f t="shared" si="11"/>
        <v>10.039999999999999</v>
      </c>
      <c r="BD93" s="70">
        <f t="shared" si="12"/>
        <v>12.18</v>
      </c>
      <c r="BE93" s="33">
        <v>28.83</v>
      </c>
      <c r="BF93" s="34">
        <v>18.2</v>
      </c>
      <c r="BG93" s="34">
        <v>6.65</v>
      </c>
      <c r="BH93" s="34">
        <v>1.64</v>
      </c>
      <c r="BI93" s="34">
        <v>28.94</v>
      </c>
      <c r="BJ93" s="34">
        <v>18.309999999999999</v>
      </c>
      <c r="BK93" s="34">
        <v>6.73</v>
      </c>
      <c r="BL93" s="64">
        <v>1.66</v>
      </c>
      <c r="BM93" s="72">
        <f t="shared" si="13"/>
        <v>10.629999999999999</v>
      </c>
      <c r="BN93" s="70">
        <f t="shared" si="14"/>
        <v>11.549999999999999</v>
      </c>
      <c r="BO93" s="17"/>
      <c r="BP93" s="18"/>
      <c r="BQ93" s="18"/>
      <c r="BR93" s="19"/>
      <c r="BS93" s="17"/>
      <c r="BT93" s="18"/>
      <c r="BU93" s="18"/>
      <c r="BV93" s="18"/>
      <c r="BW93" s="19"/>
      <c r="BX93" s="33">
        <v>37.22</v>
      </c>
      <c r="BY93" s="34"/>
      <c r="BZ93" s="34">
        <v>24.19</v>
      </c>
      <c r="CA93" s="34"/>
      <c r="CB93" s="34">
        <v>9.6199999999999992</v>
      </c>
      <c r="CC93" s="34"/>
      <c r="CD93" s="34">
        <v>2.63</v>
      </c>
      <c r="CE93" s="34"/>
      <c r="CF93" s="34"/>
      <c r="CG93" s="34"/>
      <c r="CH93" s="34"/>
      <c r="CI93" s="34"/>
      <c r="CJ93" s="34"/>
      <c r="CK93" s="34"/>
      <c r="CL93" s="34"/>
      <c r="CM93" s="64"/>
      <c r="CN93" s="17">
        <v>31.7</v>
      </c>
      <c r="CO93" s="18"/>
      <c r="CP93" s="18">
        <v>21.25</v>
      </c>
      <c r="CQ93" s="18"/>
      <c r="CR93" s="18">
        <v>8.9499999999999993</v>
      </c>
      <c r="CS93" s="18"/>
      <c r="CT93" s="18">
        <v>2.76</v>
      </c>
      <c r="CU93" s="19"/>
      <c r="CV93" s="17">
        <v>25.69</v>
      </c>
      <c r="CW93" s="18">
        <v>17.84</v>
      </c>
      <c r="CX93" s="18">
        <v>7.91</v>
      </c>
      <c r="CY93" s="19">
        <v>2.16</v>
      </c>
      <c r="CZ93" s="17">
        <v>35.04</v>
      </c>
      <c r="DA93" s="18">
        <v>23.53</v>
      </c>
      <c r="DB93" s="18">
        <v>8.91</v>
      </c>
      <c r="DC93" s="19">
        <v>2.1</v>
      </c>
      <c r="DD93" s="121">
        <v>15.66</v>
      </c>
      <c r="DE93" s="122">
        <v>5.42</v>
      </c>
      <c r="DF93" s="118"/>
      <c r="DG93" s="123"/>
      <c r="DH93" s="119"/>
      <c r="DK93" s="121">
        <v>12.77</v>
      </c>
      <c r="DL93" s="122">
        <v>5.18</v>
      </c>
      <c r="DM93" s="117"/>
      <c r="DN93" s="117"/>
      <c r="DO93" s="121"/>
      <c r="DP93" s="125"/>
      <c r="DQ93" s="125">
        <v>13.92</v>
      </c>
      <c r="DR93" s="125"/>
      <c r="DS93" s="125">
        <v>3.4</v>
      </c>
      <c r="DT93" s="122"/>
      <c r="DU93" s="137"/>
      <c r="DV93" s="138"/>
    </row>
    <row r="94" spans="1:126">
      <c r="A94" s="4">
        <v>1957</v>
      </c>
      <c r="B94" s="11">
        <v>34.74</v>
      </c>
      <c r="C94" s="12">
        <v>23.38</v>
      </c>
      <c r="D94" s="12">
        <v>9.3699999999999992</v>
      </c>
      <c r="E94" s="19">
        <v>2.44</v>
      </c>
      <c r="F94" s="12">
        <f t="shared" si="6"/>
        <v>11.360000000000003</v>
      </c>
      <c r="G94" s="12">
        <f t="shared" si="7"/>
        <v>14.01</v>
      </c>
      <c r="H94" s="11"/>
      <c r="I94" s="12"/>
      <c r="J94" s="12">
        <v>11</v>
      </c>
      <c r="K94" s="69">
        <v>4.3</v>
      </c>
      <c r="L94" s="12"/>
      <c r="M94" s="12"/>
      <c r="N94" s="12">
        <v>11.3</v>
      </c>
      <c r="O94" s="19">
        <v>4.4000000000000004</v>
      </c>
      <c r="P94" s="12"/>
      <c r="Q94" s="12"/>
      <c r="R94" s="38">
        <f>(DetailsWTIDSeries!J94+(DetailsWTIDSeries!H87+DetailsWTIDSeries!H98-DetailsWTIDSeries!J87-DetailsWTIDSeries!J98)/2)/100</f>
        <v>0.32</v>
      </c>
      <c r="S94" s="116">
        <f>DetailsWTIDSeries!J94/100</f>
        <v>0.11</v>
      </c>
      <c r="T94" s="116">
        <f>DetailsWTIDSeries!K94/100</f>
        <v>4.2999999999999997E-2</v>
      </c>
      <c r="U94" s="11"/>
      <c r="V94" s="12"/>
      <c r="W94" s="12"/>
      <c r="X94" s="12"/>
      <c r="Y94" s="12">
        <v>8.6999999999999993</v>
      </c>
      <c r="Z94" s="12"/>
      <c r="AA94" s="25">
        <v>5.96</v>
      </c>
      <c r="AB94" s="25"/>
      <c r="AC94" s="25">
        <v>2.37</v>
      </c>
      <c r="AD94" s="25"/>
      <c r="AE94" s="25">
        <v>1.57</v>
      </c>
      <c r="AF94" s="25"/>
      <c r="AG94" s="26">
        <v>0.59</v>
      </c>
      <c r="AH94" s="7">
        <f>(DetailsWTIDSeries!Y94+DetailsWTIDSeries!U$91-DetailsWTIDSeries!Y$91)/100</f>
        <v>0.29659999999999997</v>
      </c>
      <c r="AI94" s="115">
        <f t="shared" si="15"/>
        <v>8.6999999999999994E-2</v>
      </c>
      <c r="AJ94" s="115">
        <f t="shared" si="16"/>
        <v>2.3700000000000002E-2</v>
      </c>
      <c r="AK94" s="17">
        <v>31.69</v>
      </c>
      <c r="AL94" s="18">
        <v>21.17</v>
      </c>
      <c r="AM94" s="18">
        <v>8.98</v>
      </c>
      <c r="AN94" s="67">
        <v>2.36</v>
      </c>
      <c r="AO94" s="12">
        <v>32.99</v>
      </c>
      <c r="AP94" s="12">
        <v>22.6</v>
      </c>
      <c r="AQ94" s="12">
        <v>10.16</v>
      </c>
      <c r="AR94" s="70">
        <v>3.18</v>
      </c>
      <c r="AS94" s="72">
        <f t="shared" si="4"/>
        <v>10.52</v>
      </c>
      <c r="AT94" s="72">
        <f t="shared" si="5"/>
        <v>12.190000000000001</v>
      </c>
      <c r="AU94" s="17">
        <v>30.38</v>
      </c>
      <c r="AV94" s="18">
        <v>20.149999999999999</v>
      </c>
      <c r="AW94" s="18">
        <v>7.68</v>
      </c>
      <c r="AX94" s="67">
        <v>2.0499999999999998</v>
      </c>
      <c r="AY94" s="18">
        <v>33.090000000000003</v>
      </c>
      <c r="AZ94" s="18">
        <v>22.24</v>
      </c>
      <c r="BA94" s="18">
        <v>8.57</v>
      </c>
      <c r="BB94" s="19">
        <v>2.2200000000000002</v>
      </c>
      <c r="BC94" s="72">
        <f t="shared" si="11"/>
        <v>10.23</v>
      </c>
      <c r="BD94" s="70">
        <f t="shared" si="12"/>
        <v>12.469999999999999</v>
      </c>
      <c r="BE94" s="33">
        <v>29.21</v>
      </c>
      <c r="BF94" s="34">
        <v>18.59</v>
      </c>
      <c r="BG94" s="34">
        <v>6.81</v>
      </c>
      <c r="BH94" s="34">
        <v>1.67</v>
      </c>
      <c r="BI94" s="34">
        <v>29.32</v>
      </c>
      <c r="BJ94" s="34">
        <v>18.690000000000001</v>
      </c>
      <c r="BK94" s="34">
        <v>6.89</v>
      </c>
      <c r="BL94" s="64">
        <v>1.68</v>
      </c>
      <c r="BM94" s="72">
        <f t="shared" si="13"/>
        <v>10.620000000000001</v>
      </c>
      <c r="BN94" s="70">
        <f t="shared" si="14"/>
        <v>11.780000000000001</v>
      </c>
      <c r="BO94" s="17"/>
      <c r="BP94" s="18"/>
      <c r="BQ94" s="18"/>
      <c r="BR94" s="19"/>
      <c r="BS94" s="17"/>
      <c r="BT94" s="18"/>
      <c r="BU94" s="18"/>
      <c r="BV94" s="18">
        <v>2.27</v>
      </c>
      <c r="BW94" s="19">
        <v>0.6</v>
      </c>
      <c r="BX94" s="33">
        <v>37.76</v>
      </c>
      <c r="BY94" s="34"/>
      <c r="BZ94" s="34">
        <v>24.5</v>
      </c>
      <c r="CA94" s="34"/>
      <c r="CB94" s="34">
        <v>9.64</v>
      </c>
      <c r="CC94" s="34"/>
      <c r="CD94" s="34">
        <v>2.59</v>
      </c>
      <c r="CE94" s="34"/>
      <c r="CF94" s="34"/>
      <c r="CG94" s="34"/>
      <c r="CH94" s="34"/>
      <c r="CI94" s="34"/>
      <c r="CJ94" s="34"/>
      <c r="CK94" s="34"/>
      <c r="CL94" s="34"/>
      <c r="CM94" s="64"/>
      <c r="CN94" s="17">
        <v>30.93</v>
      </c>
      <c r="CO94" s="18"/>
      <c r="CP94" s="18">
        <v>20.38</v>
      </c>
      <c r="CQ94" s="18"/>
      <c r="CR94" s="18">
        <v>8.2799999999999994</v>
      </c>
      <c r="CS94" s="18"/>
      <c r="CT94" s="18">
        <v>2.4500000000000002</v>
      </c>
      <c r="CU94" s="19"/>
      <c r="CV94" s="17">
        <v>23.99</v>
      </c>
      <c r="CW94" s="18">
        <v>16.329999999999998</v>
      </c>
      <c r="CX94" s="18">
        <v>7.04</v>
      </c>
      <c r="CY94" s="19">
        <v>1.84</v>
      </c>
      <c r="CZ94" s="17">
        <v>33.94</v>
      </c>
      <c r="DA94" s="18">
        <v>22.69</v>
      </c>
      <c r="DB94" s="18">
        <v>8.65</v>
      </c>
      <c r="DC94" s="19">
        <v>2</v>
      </c>
      <c r="DD94" s="121"/>
      <c r="DE94" s="122"/>
      <c r="DF94" s="118"/>
      <c r="DG94" s="123"/>
      <c r="DH94" s="119"/>
      <c r="DK94" s="121">
        <v>13.34</v>
      </c>
      <c r="DL94" s="122">
        <v>5.31</v>
      </c>
      <c r="DM94" s="117"/>
      <c r="DN94" s="117"/>
      <c r="DO94" s="121"/>
      <c r="DP94" s="125"/>
      <c r="DQ94" s="125">
        <v>13.56</v>
      </c>
      <c r="DR94" s="125"/>
      <c r="DS94" s="125">
        <v>3.25</v>
      </c>
      <c r="DT94" s="122"/>
      <c r="DU94" s="137">
        <v>10.39</v>
      </c>
      <c r="DV94" s="138">
        <v>2.98</v>
      </c>
    </row>
    <row r="95" spans="1:126">
      <c r="A95" s="4">
        <v>1958</v>
      </c>
      <c r="B95" s="11">
        <v>34.049999999999997</v>
      </c>
      <c r="C95" s="12">
        <v>22.76</v>
      </c>
      <c r="D95" s="12">
        <v>9.01</v>
      </c>
      <c r="E95" s="19">
        <v>2.34</v>
      </c>
      <c r="F95" s="12">
        <f t="shared" si="6"/>
        <v>11.289999999999996</v>
      </c>
      <c r="G95" s="12">
        <f t="shared" si="7"/>
        <v>13.750000000000002</v>
      </c>
      <c r="H95" s="11"/>
      <c r="I95" s="12"/>
      <c r="J95" s="12"/>
      <c r="K95" s="69"/>
      <c r="L95" s="12"/>
      <c r="M95" s="12"/>
      <c r="N95" s="12"/>
      <c r="O95" s="19"/>
      <c r="P95" s="12"/>
      <c r="Q95" s="12"/>
      <c r="R95" s="38"/>
      <c r="S95" s="116"/>
      <c r="T95" s="116"/>
      <c r="U95" s="11"/>
      <c r="V95" s="12"/>
      <c r="W95" s="12"/>
      <c r="X95" s="12"/>
      <c r="Y95" s="12">
        <v>8.76</v>
      </c>
      <c r="Z95" s="12"/>
      <c r="AA95" s="25">
        <v>5.98</v>
      </c>
      <c r="AB95" s="25"/>
      <c r="AC95" s="25">
        <v>2.38</v>
      </c>
      <c r="AD95" s="25"/>
      <c r="AE95" s="25">
        <v>1.57</v>
      </c>
      <c r="AF95" s="25"/>
      <c r="AG95" s="26">
        <v>0.6</v>
      </c>
      <c r="AH95" s="7">
        <f>(DetailsWTIDSeries!Y95+DetailsWTIDSeries!U$91-DetailsWTIDSeries!Y$91)/100</f>
        <v>0.29719999999999996</v>
      </c>
      <c r="AI95" s="115">
        <f t="shared" si="15"/>
        <v>8.7599999999999997E-2</v>
      </c>
      <c r="AJ95" s="115">
        <f t="shared" si="16"/>
        <v>2.3799999999999998E-2</v>
      </c>
      <c r="AK95" s="17">
        <v>32.11</v>
      </c>
      <c r="AL95" s="18">
        <v>21.26</v>
      </c>
      <c r="AM95" s="18">
        <v>8.83</v>
      </c>
      <c r="AN95" s="67">
        <v>2.29</v>
      </c>
      <c r="AO95" s="12">
        <v>33.56</v>
      </c>
      <c r="AP95" s="12">
        <v>22.93</v>
      </c>
      <c r="AQ95" s="12">
        <v>10.210000000000001</v>
      </c>
      <c r="AR95" s="70">
        <v>3.22</v>
      </c>
      <c r="AS95" s="72">
        <f t="shared" si="4"/>
        <v>10.849999999999998</v>
      </c>
      <c r="AT95" s="72">
        <f t="shared" si="5"/>
        <v>12.430000000000001</v>
      </c>
      <c r="AU95" s="17">
        <v>30.38</v>
      </c>
      <c r="AV95" s="18">
        <v>20.170000000000002</v>
      </c>
      <c r="AW95" s="18">
        <v>7.74</v>
      </c>
      <c r="AX95" s="67">
        <v>2.08</v>
      </c>
      <c r="AY95" s="18">
        <v>33.14</v>
      </c>
      <c r="AZ95" s="18">
        <v>22.3</v>
      </c>
      <c r="BA95" s="18">
        <v>8.67</v>
      </c>
      <c r="BB95" s="19">
        <v>2.2599999999999998</v>
      </c>
      <c r="BC95" s="72">
        <f t="shared" si="11"/>
        <v>10.209999999999997</v>
      </c>
      <c r="BD95" s="70">
        <f t="shared" si="12"/>
        <v>12.430000000000001</v>
      </c>
      <c r="BE95" s="33">
        <v>29.52</v>
      </c>
      <c r="BF95" s="34">
        <v>18.75</v>
      </c>
      <c r="BG95" s="34">
        <v>6.81</v>
      </c>
      <c r="BH95" s="34">
        <v>1.65</v>
      </c>
      <c r="BI95" s="34">
        <v>29.62</v>
      </c>
      <c r="BJ95" s="34">
        <v>18.850000000000001</v>
      </c>
      <c r="BK95" s="34">
        <v>6.89</v>
      </c>
      <c r="BL95" s="64">
        <v>1.67</v>
      </c>
      <c r="BM95" s="72">
        <f t="shared" si="13"/>
        <v>10.77</v>
      </c>
      <c r="BN95" s="70">
        <f t="shared" si="14"/>
        <v>11.940000000000001</v>
      </c>
      <c r="BO95" s="17"/>
      <c r="BP95" s="18"/>
      <c r="BQ95" s="18"/>
      <c r="BR95" s="19"/>
      <c r="BS95" s="17"/>
      <c r="BT95" s="18"/>
      <c r="BU95" s="18"/>
      <c r="BV95" s="18">
        <v>2.13</v>
      </c>
      <c r="BW95" s="19">
        <v>0.56000000000000005</v>
      </c>
      <c r="BX95" s="33">
        <v>38.39</v>
      </c>
      <c r="BY95" s="34"/>
      <c r="BZ95" s="34">
        <v>25</v>
      </c>
      <c r="CA95" s="34"/>
      <c r="CB95" s="34">
        <v>9.89</v>
      </c>
      <c r="CC95" s="34"/>
      <c r="CD95" s="34">
        <v>2.62</v>
      </c>
      <c r="CE95" s="34"/>
      <c r="CF95" s="34"/>
      <c r="CG95" s="34"/>
      <c r="CH95" s="34"/>
      <c r="CI95" s="34"/>
      <c r="CJ95" s="34"/>
      <c r="CK95" s="34"/>
      <c r="CL95" s="34"/>
      <c r="CM95" s="64"/>
      <c r="CN95" s="17">
        <v>31.29</v>
      </c>
      <c r="CO95" s="18"/>
      <c r="CP95" s="18">
        <v>20.71</v>
      </c>
      <c r="CQ95" s="18"/>
      <c r="CR95" s="18">
        <v>8.61</v>
      </c>
      <c r="CS95" s="18"/>
      <c r="CT95" s="18">
        <v>2.57</v>
      </c>
      <c r="CU95" s="19"/>
      <c r="CV95" s="17">
        <v>29.77</v>
      </c>
      <c r="CW95" s="18">
        <v>19.41</v>
      </c>
      <c r="CX95" s="18">
        <v>7.44</v>
      </c>
      <c r="CY95" s="19">
        <v>1.76</v>
      </c>
      <c r="CZ95" s="17">
        <v>31.93</v>
      </c>
      <c r="DA95" s="18">
        <v>20.66</v>
      </c>
      <c r="DB95" s="18">
        <v>7.26</v>
      </c>
      <c r="DC95" s="19">
        <v>1.48</v>
      </c>
      <c r="DD95" s="121">
        <v>14.17</v>
      </c>
      <c r="DE95" s="122">
        <v>4.9800000000000004</v>
      </c>
      <c r="DF95" s="118"/>
      <c r="DG95" s="123"/>
      <c r="DH95" s="119"/>
      <c r="DK95" s="121">
        <v>12.56</v>
      </c>
      <c r="DL95" s="122">
        <v>4.92</v>
      </c>
      <c r="DM95" s="117"/>
      <c r="DN95" s="117"/>
      <c r="DO95" s="121"/>
      <c r="DP95" s="125"/>
      <c r="DQ95" s="125">
        <v>12.93</v>
      </c>
      <c r="DR95" s="125"/>
      <c r="DS95" s="125">
        <v>3.07</v>
      </c>
      <c r="DT95" s="122"/>
      <c r="DU95" s="137">
        <v>11.29</v>
      </c>
      <c r="DV95" s="138">
        <v>3.62</v>
      </c>
    </row>
    <row r="96" spans="1:126">
      <c r="A96" s="4">
        <v>1959</v>
      </c>
      <c r="B96" s="11">
        <v>35.880000000000003</v>
      </c>
      <c r="C96" s="12">
        <v>24.14</v>
      </c>
      <c r="D96" s="12">
        <v>9.4600000000000009</v>
      </c>
      <c r="E96" s="19">
        <v>2.37</v>
      </c>
      <c r="F96" s="12">
        <f t="shared" si="6"/>
        <v>11.740000000000002</v>
      </c>
      <c r="G96" s="12">
        <f t="shared" si="7"/>
        <v>14.68</v>
      </c>
      <c r="H96" s="11"/>
      <c r="I96" s="12"/>
      <c r="J96" s="12"/>
      <c r="K96" s="69"/>
      <c r="L96" s="12"/>
      <c r="M96" s="12"/>
      <c r="N96" s="12"/>
      <c r="O96" s="19"/>
      <c r="P96" s="12"/>
      <c r="Q96" s="12"/>
      <c r="R96" s="38"/>
      <c r="S96" s="116"/>
      <c r="T96" s="116"/>
      <c r="U96" s="11">
        <v>29.96</v>
      </c>
      <c r="V96" s="12"/>
      <c r="W96" s="12">
        <v>20.260000000000002</v>
      </c>
      <c r="X96" s="12"/>
      <c r="Y96" s="12">
        <v>8.6</v>
      </c>
      <c r="Z96" s="12"/>
      <c r="AA96" s="25">
        <v>5.85</v>
      </c>
      <c r="AB96" s="25"/>
      <c r="AC96" s="25">
        <v>2.2999999999999998</v>
      </c>
      <c r="AD96" s="25"/>
      <c r="AE96" s="25">
        <v>1.52</v>
      </c>
      <c r="AF96" s="25"/>
      <c r="AG96" s="26">
        <v>0.6</v>
      </c>
      <c r="AH96" s="7">
        <f>DetailsWTIDSeries!U96/100</f>
        <v>0.29960000000000003</v>
      </c>
      <c r="AI96" s="115">
        <f t="shared" si="15"/>
        <v>8.5999999999999993E-2</v>
      </c>
      <c r="AJ96" s="115">
        <f t="shared" si="16"/>
        <v>2.3E-2</v>
      </c>
      <c r="AK96" s="17">
        <v>32.03</v>
      </c>
      <c r="AL96" s="18">
        <v>21.02</v>
      </c>
      <c r="AM96" s="18">
        <v>8.75</v>
      </c>
      <c r="AN96" s="67">
        <v>2.19</v>
      </c>
      <c r="AO96" s="12">
        <v>34</v>
      </c>
      <c r="AP96" s="12">
        <v>23.39</v>
      </c>
      <c r="AQ96" s="12">
        <v>10.65</v>
      </c>
      <c r="AR96" s="70">
        <v>3.45</v>
      </c>
      <c r="AS96" s="72">
        <f t="shared" si="4"/>
        <v>11.010000000000002</v>
      </c>
      <c r="AT96" s="72">
        <f t="shared" si="5"/>
        <v>12.27</v>
      </c>
      <c r="AU96" s="17">
        <v>30.73</v>
      </c>
      <c r="AV96" s="18">
        <v>20.48</v>
      </c>
      <c r="AW96" s="18">
        <v>7.97</v>
      </c>
      <c r="AX96" s="67">
        <v>2.15</v>
      </c>
      <c r="AY96" s="18">
        <v>33.69</v>
      </c>
      <c r="AZ96" s="18">
        <v>22.81</v>
      </c>
      <c r="BA96" s="18">
        <v>9.0500000000000007</v>
      </c>
      <c r="BB96" s="19">
        <v>2.4</v>
      </c>
      <c r="BC96" s="72">
        <f t="shared" si="11"/>
        <v>10.25</v>
      </c>
      <c r="BD96" s="70">
        <f t="shared" si="12"/>
        <v>12.510000000000002</v>
      </c>
      <c r="BE96" s="33">
        <v>30.06</v>
      </c>
      <c r="BF96" s="34">
        <v>19.18</v>
      </c>
      <c r="BG96" s="34">
        <v>7</v>
      </c>
      <c r="BH96" s="34">
        <v>1.69</v>
      </c>
      <c r="BI96" s="34">
        <v>30.16</v>
      </c>
      <c r="BJ96" s="34">
        <v>19.28</v>
      </c>
      <c r="BK96" s="34">
        <v>7.08</v>
      </c>
      <c r="BL96" s="64">
        <v>1.71</v>
      </c>
      <c r="BM96" s="72">
        <f t="shared" si="13"/>
        <v>10.879999999999999</v>
      </c>
      <c r="BN96" s="70">
        <f t="shared" si="14"/>
        <v>12.18</v>
      </c>
      <c r="BO96" s="17"/>
      <c r="BP96" s="18"/>
      <c r="BQ96" s="18"/>
      <c r="BR96" s="19"/>
      <c r="BS96" s="17"/>
      <c r="BT96" s="18"/>
      <c r="BU96" s="18"/>
      <c r="BV96" s="18">
        <v>2.23</v>
      </c>
      <c r="BW96" s="19">
        <v>0.6</v>
      </c>
      <c r="BX96" s="33">
        <v>38.44</v>
      </c>
      <c r="BY96" s="34"/>
      <c r="BZ96" s="34">
        <v>24.94</v>
      </c>
      <c r="CA96" s="34"/>
      <c r="CB96" s="34">
        <v>9.74</v>
      </c>
      <c r="CC96" s="34"/>
      <c r="CD96" s="34">
        <v>2.54</v>
      </c>
      <c r="CE96" s="34"/>
      <c r="CF96" s="34"/>
      <c r="CG96" s="34"/>
      <c r="CH96" s="34"/>
      <c r="CI96" s="34"/>
      <c r="CJ96" s="34"/>
      <c r="CK96" s="34"/>
      <c r="CL96" s="34"/>
      <c r="CM96" s="64"/>
      <c r="CN96" s="17">
        <v>31.8</v>
      </c>
      <c r="CO96" s="18"/>
      <c r="CP96" s="18">
        <v>21.09</v>
      </c>
      <c r="CQ96" s="18"/>
      <c r="CR96" s="18">
        <v>8.74</v>
      </c>
      <c r="CS96" s="18"/>
      <c r="CT96" s="18">
        <v>2.59</v>
      </c>
      <c r="CU96" s="19"/>
      <c r="CV96" s="17">
        <v>29.85</v>
      </c>
      <c r="CW96" s="18">
        <v>19.440000000000001</v>
      </c>
      <c r="CX96" s="18">
        <v>7.39</v>
      </c>
      <c r="CY96" s="19">
        <v>1.75</v>
      </c>
      <c r="CZ96" s="17">
        <v>32.65</v>
      </c>
      <c r="DA96" s="18">
        <v>21.37</v>
      </c>
      <c r="DB96" s="18">
        <v>7.6</v>
      </c>
      <c r="DC96" s="19">
        <v>1.63</v>
      </c>
      <c r="DD96" s="121">
        <v>15.92</v>
      </c>
      <c r="DE96" s="122">
        <v>5.23</v>
      </c>
      <c r="DF96" s="118"/>
      <c r="DG96" s="123"/>
      <c r="DH96" s="119"/>
      <c r="DK96" s="121">
        <v>12.36</v>
      </c>
      <c r="DL96" s="122">
        <v>4.7699999999999996</v>
      </c>
      <c r="DM96" s="117"/>
      <c r="DN96" s="117"/>
      <c r="DO96" s="121"/>
      <c r="DP96" s="125"/>
      <c r="DQ96" s="125">
        <v>12.59</v>
      </c>
      <c r="DR96" s="125"/>
      <c r="DS96" s="125">
        <v>2.93</v>
      </c>
      <c r="DT96" s="122"/>
      <c r="DU96" s="137">
        <v>10.43</v>
      </c>
      <c r="DV96" s="138">
        <v>3.05</v>
      </c>
    </row>
    <row r="97" spans="1:126">
      <c r="A97" s="4">
        <v>1960</v>
      </c>
      <c r="B97" s="11">
        <v>36.11</v>
      </c>
      <c r="C97" s="12">
        <v>24.4</v>
      </c>
      <c r="D97" s="12">
        <v>9.7100000000000009</v>
      </c>
      <c r="E97" s="19">
        <v>2.4500000000000002</v>
      </c>
      <c r="F97" s="12">
        <f t="shared" si="6"/>
        <v>11.71</v>
      </c>
      <c r="G97" s="12">
        <f t="shared" si="7"/>
        <v>14.689999999999998</v>
      </c>
      <c r="H97" s="11"/>
      <c r="I97" s="12"/>
      <c r="J97" s="12"/>
      <c r="K97" s="69"/>
      <c r="L97" s="12"/>
      <c r="M97" s="12"/>
      <c r="N97" s="12"/>
      <c r="O97" s="19"/>
      <c r="P97" s="12"/>
      <c r="Q97" s="12"/>
      <c r="R97" s="38"/>
      <c r="S97" s="116"/>
      <c r="T97" s="116"/>
      <c r="U97" s="11"/>
      <c r="V97" s="12"/>
      <c r="W97" s="12"/>
      <c r="X97" s="12"/>
      <c r="Y97" s="12">
        <v>8.8699999999999992</v>
      </c>
      <c r="Z97" s="12"/>
      <c r="AA97" s="25">
        <v>6.08</v>
      </c>
      <c r="AB97" s="25"/>
      <c r="AC97" s="25">
        <v>2.4500000000000002</v>
      </c>
      <c r="AD97" s="25"/>
      <c r="AE97" s="25">
        <v>1.63</v>
      </c>
      <c r="AF97" s="25"/>
      <c r="AG97" s="26">
        <v>0.63</v>
      </c>
      <c r="AH97" s="7">
        <f>(DetailsWTIDSeries!Y97+DetailsWTIDSeries!U$96-DetailsWTIDSeries!Y$96)/100</f>
        <v>0.30229999999999996</v>
      </c>
      <c r="AI97" s="115">
        <f t="shared" si="15"/>
        <v>8.8699999999999987E-2</v>
      </c>
      <c r="AJ97" s="115">
        <f t="shared" si="16"/>
        <v>2.4500000000000001E-2</v>
      </c>
      <c r="AK97" s="17">
        <v>31.66</v>
      </c>
      <c r="AL97" s="18">
        <v>20.51</v>
      </c>
      <c r="AM97" s="18">
        <v>8.36</v>
      </c>
      <c r="AN97" s="67">
        <v>2.1</v>
      </c>
      <c r="AO97" s="12">
        <v>33.479999999999997</v>
      </c>
      <c r="AP97" s="12">
        <v>22.57</v>
      </c>
      <c r="AQ97" s="12">
        <v>10.029999999999999</v>
      </c>
      <c r="AR97" s="70">
        <v>3.25</v>
      </c>
      <c r="AS97" s="72">
        <f t="shared" si="4"/>
        <v>11.149999999999999</v>
      </c>
      <c r="AT97" s="72">
        <f t="shared" si="5"/>
        <v>12.150000000000002</v>
      </c>
      <c r="AU97" s="17">
        <v>30.76</v>
      </c>
      <c r="AV97" s="18">
        <v>20.74</v>
      </c>
      <c r="AW97" s="18">
        <v>8.17</v>
      </c>
      <c r="AX97" s="67">
        <v>2.2200000000000002</v>
      </c>
      <c r="AY97" s="18">
        <v>33.99</v>
      </c>
      <c r="AZ97" s="18">
        <v>23.34</v>
      </c>
      <c r="BA97" s="18">
        <v>9.4700000000000006</v>
      </c>
      <c r="BB97" s="19">
        <v>2.56</v>
      </c>
      <c r="BC97" s="72">
        <f t="shared" si="11"/>
        <v>10.020000000000003</v>
      </c>
      <c r="BD97" s="70">
        <f t="shared" si="12"/>
        <v>12.569999999999999</v>
      </c>
      <c r="BE97" s="33">
        <v>30.35</v>
      </c>
      <c r="BF97" s="34">
        <v>19.34</v>
      </c>
      <c r="BG97" s="34">
        <v>6.83</v>
      </c>
      <c r="BH97" s="34">
        <v>1.6</v>
      </c>
      <c r="BI97" s="34">
        <v>30.45</v>
      </c>
      <c r="BJ97" s="34">
        <v>19.440000000000001</v>
      </c>
      <c r="BK97" s="34">
        <v>6.91</v>
      </c>
      <c r="BL97" s="64">
        <v>1.63</v>
      </c>
      <c r="BM97" s="72">
        <f t="shared" si="13"/>
        <v>11.010000000000002</v>
      </c>
      <c r="BN97" s="70">
        <f t="shared" si="14"/>
        <v>12.51</v>
      </c>
      <c r="BO97" s="17"/>
      <c r="BP97" s="18"/>
      <c r="BQ97" s="18"/>
      <c r="BR97" s="19"/>
      <c r="BS97" s="17"/>
      <c r="BT97" s="18"/>
      <c r="BU97" s="18"/>
      <c r="BV97" s="18"/>
      <c r="BW97" s="19"/>
      <c r="BX97" s="33">
        <v>38.78</v>
      </c>
      <c r="BY97" s="34"/>
      <c r="BZ97" s="34">
        <v>25.13</v>
      </c>
      <c r="CA97" s="34"/>
      <c r="CB97" s="34">
        <v>9.77</v>
      </c>
      <c r="CC97" s="34"/>
      <c r="CD97" s="34">
        <v>2.52</v>
      </c>
      <c r="CE97" s="34"/>
      <c r="CF97" s="34"/>
      <c r="CG97" s="34"/>
      <c r="CH97" s="34"/>
      <c r="CI97" s="34"/>
      <c r="CJ97" s="34"/>
      <c r="CK97" s="34"/>
      <c r="CL97" s="34"/>
      <c r="CM97" s="64"/>
      <c r="CN97" s="17">
        <v>31.81</v>
      </c>
      <c r="CO97" s="18"/>
      <c r="CP97" s="18">
        <v>21.19</v>
      </c>
      <c r="CQ97" s="18"/>
      <c r="CR97" s="18">
        <v>8.6199999999999992</v>
      </c>
      <c r="CS97" s="18"/>
      <c r="CT97" s="18">
        <v>2.56</v>
      </c>
      <c r="CU97" s="19"/>
      <c r="CV97" s="17">
        <v>29.6</v>
      </c>
      <c r="CW97" s="18">
        <v>19.14</v>
      </c>
      <c r="CX97" s="18">
        <v>7.09</v>
      </c>
      <c r="CY97" s="19">
        <v>1.62</v>
      </c>
      <c r="CZ97" s="17">
        <v>32.17</v>
      </c>
      <c r="DA97" s="18">
        <v>20.93</v>
      </c>
      <c r="DB97" s="18">
        <v>7.44</v>
      </c>
      <c r="DC97" s="19">
        <v>1.66</v>
      </c>
      <c r="DD97" s="121"/>
      <c r="DE97" s="122"/>
      <c r="DF97" s="118"/>
      <c r="DG97" s="123"/>
      <c r="DH97" s="119"/>
      <c r="DK97" s="121">
        <v>12.31</v>
      </c>
      <c r="DL97" s="122">
        <v>4.79</v>
      </c>
      <c r="DM97" s="117"/>
      <c r="DN97" s="117"/>
      <c r="DO97" s="121"/>
      <c r="DP97" s="125"/>
      <c r="DQ97" s="125"/>
      <c r="DR97" s="125"/>
      <c r="DS97" s="125"/>
      <c r="DT97" s="122"/>
      <c r="DU97" s="137"/>
      <c r="DV97" s="138"/>
    </row>
    <row r="98" spans="1:126">
      <c r="A98" s="4">
        <v>1961</v>
      </c>
      <c r="B98" s="11">
        <v>36.82</v>
      </c>
      <c r="C98" s="12">
        <v>24.92</v>
      </c>
      <c r="D98" s="12">
        <v>9.8800000000000008</v>
      </c>
      <c r="E98" s="19">
        <v>2.48</v>
      </c>
      <c r="F98" s="12">
        <f t="shared" si="6"/>
        <v>11.899999999999999</v>
      </c>
      <c r="G98" s="12">
        <f t="shared" si="7"/>
        <v>15.040000000000001</v>
      </c>
      <c r="H98" s="11">
        <v>31.4</v>
      </c>
      <c r="I98" s="12">
        <v>23.4</v>
      </c>
      <c r="J98" s="12">
        <v>12.2</v>
      </c>
      <c r="K98" s="69">
        <v>4.5</v>
      </c>
      <c r="L98" s="12">
        <v>32.200000000000003</v>
      </c>
      <c r="M98" s="12">
        <v>24.3</v>
      </c>
      <c r="N98" s="12">
        <v>13.3</v>
      </c>
      <c r="O98" s="19">
        <v>5.6</v>
      </c>
      <c r="P98" s="12">
        <f>H98-I98</f>
        <v>8</v>
      </c>
      <c r="Q98" s="12">
        <f>I98-J98</f>
        <v>11.2</v>
      </c>
      <c r="R98" s="38">
        <f>DetailsWTIDSeries!H98/100</f>
        <v>0.314</v>
      </c>
      <c r="S98" s="116">
        <f>DetailsWTIDSeries!J98/100</f>
        <v>0.122</v>
      </c>
      <c r="T98" s="116">
        <f>DetailsWTIDSeries!K98/100</f>
        <v>4.4999999999999998E-2</v>
      </c>
      <c r="U98" s="11"/>
      <c r="V98" s="12"/>
      <c r="W98" s="12"/>
      <c r="X98" s="12"/>
      <c r="Y98" s="12"/>
      <c r="Z98" s="12"/>
      <c r="AA98" s="25"/>
      <c r="AB98" s="25"/>
      <c r="AC98" s="25"/>
      <c r="AD98" s="25"/>
      <c r="AE98" s="25"/>
      <c r="AF98" s="25"/>
      <c r="AG98" s="26"/>
      <c r="AH98" s="7"/>
      <c r="AI98" s="115"/>
      <c r="AJ98" s="115"/>
      <c r="AK98" s="17">
        <v>31.9</v>
      </c>
      <c r="AL98" s="18">
        <v>20.91</v>
      </c>
      <c r="AM98" s="18">
        <v>8.34</v>
      </c>
      <c r="AN98" s="67">
        <v>2.0499999999999998</v>
      </c>
      <c r="AO98" s="12">
        <v>34.25</v>
      </c>
      <c r="AP98" s="12">
        <v>23.5</v>
      </c>
      <c r="AQ98" s="12">
        <v>10.64</v>
      </c>
      <c r="AR98" s="70">
        <v>3.65</v>
      </c>
      <c r="AS98" s="72">
        <f t="shared" si="4"/>
        <v>10.989999999999998</v>
      </c>
      <c r="AT98" s="72">
        <f t="shared" si="5"/>
        <v>12.57</v>
      </c>
      <c r="AU98" s="17">
        <v>30.46</v>
      </c>
      <c r="AV98" s="18">
        <v>20.68</v>
      </c>
      <c r="AW98" s="18">
        <v>8.44</v>
      </c>
      <c r="AX98" s="67">
        <v>2.31</v>
      </c>
      <c r="AY98" s="18">
        <v>33.94</v>
      </c>
      <c r="AZ98" s="18">
        <v>23.51</v>
      </c>
      <c r="BA98" s="18">
        <v>9.91</v>
      </c>
      <c r="BB98" s="19">
        <v>2.69</v>
      </c>
      <c r="BC98" s="72">
        <f t="shared" si="11"/>
        <v>9.7800000000000011</v>
      </c>
      <c r="BD98" s="70">
        <f t="shared" si="12"/>
        <v>12.24</v>
      </c>
      <c r="BE98" s="33">
        <v>30.36</v>
      </c>
      <c r="BF98" s="34">
        <v>19.27</v>
      </c>
      <c r="BG98" s="34">
        <v>6.77</v>
      </c>
      <c r="BH98" s="34">
        <v>1.55</v>
      </c>
      <c r="BI98" s="34">
        <v>30.45</v>
      </c>
      <c r="BJ98" s="34">
        <v>19.37</v>
      </c>
      <c r="BK98" s="34">
        <v>6.85</v>
      </c>
      <c r="BL98" s="64">
        <v>1.57</v>
      </c>
      <c r="BM98" s="72">
        <f t="shared" si="13"/>
        <v>11.09</v>
      </c>
      <c r="BN98" s="70">
        <f t="shared" si="14"/>
        <v>12.5</v>
      </c>
      <c r="BO98" s="17"/>
      <c r="BP98" s="18"/>
      <c r="BQ98" s="18"/>
      <c r="BR98" s="19"/>
      <c r="BS98" s="17"/>
      <c r="BT98" s="18"/>
      <c r="BU98" s="18"/>
      <c r="BV98" s="18">
        <v>1.88</v>
      </c>
      <c r="BW98" s="19">
        <v>0.52</v>
      </c>
      <c r="BX98" s="33">
        <v>39.35</v>
      </c>
      <c r="BY98" s="34"/>
      <c r="BZ98" s="34">
        <v>25.53</v>
      </c>
      <c r="CA98" s="34"/>
      <c r="CB98" s="34">
        <v>9.93</v>
      </c>
      <c r="CC98" s="34"/>
      <c r="CD98" s="34">
        <v>2.5499999999999998</v>
      </c>
      <c r="CE98" s="34"/>
      <c r="CF98" s="34"/>
      <c r="CG98" s="34"/>
      <c r="CH98" s="34"/>
      <c r="CI98" s="34"/>
      <c r="CJ98" s="34"/>
      <c r="CK98" s="34"/>
      <c r="CL98" s="34"/>
      <c r="CM98" s="64"/>
      <c r="CN98" s="17">
        <v>32.31</v>
      </c>
      <c r="CO98" s="18"/>
      <c r="CP98" s="18">
        <v>21.29</v>
      </c>
      <c r="CQ98" s="18"/>
      <c r="CR98" s="18">
        <v>8.4700000000000006</v>
      </c>
      <c r="CS98" s="18"/>
      <c r="CT98" s="18">
        <v>2.4700000000000002</v>
      </c>
      <c r="CU98" s="19"/>
      <c r="CV98" s="17">
        <v>29.71</v>
      </c>
      <c r="CW98" s="18">
        <v>19.2</v>
      </c>
      <c r="CX98" s="18">
        <v>7.1</v>
      </c>
      <c r="CY98" s="19">
        <v>1.65</v>
      </c>
      <c r="CZ98" s="17"/>
      <c r="DA98" s="18"/>
      <c r="DB98" s="18"/>
      <c r="DC98" s="19"/>
      <c r="DD98" s="121">
        <v>14.68</v>
      </c>
      <c r="DE98" s="122">
        <v>4.91</v>
      </c>
      <c r="DF98" s="118"/>
      <c r="DG98" s="123"/>
      <c r="DH98" s="119"/>
      <c r="DK98" s="121">
        <v>12.15</v>
      </c>
      <c r="DL98" s="122">
        <v>4.6100000000000003</v>
      </c>
      <c r="DM98" s="117"/>
      <c r="DN98" s="117"/>
      <c r="DO98" s="121"/>
      <c r="DP98" s="125"/>
      <c r="DQ98" s="125">
        <v>11.79</v>
      </c>
      <c r="DR98" s="125"/>
      <c r="DS98" s="125">
        <v>2.75</v>
      </c>
      <c r="DT98" s="122"/>
      <c r="DU98" s="137"/>
      <c r="DV98" s="138"/>
    </row>
    <row r="99" spans="1:126">
      <c r="A99" s="4">
        <v>1962</v>
      </c>
      <c r="B99" s="11">
        <v>35.880000000000003</v>
      </c>
      <c r="C99" s="12">
        <v>24.16</v>
      </c>
      <c r="D99" s="12">
        <v>9.4600000000000009</v>
      </c>
      <c r="E99" s="19">
        <v>2.34</v>
      </c>
      <c r="F99" s="12">
        <f t="shared" si="6"/>
        <v>11.720000000000002</v>
      </c>
      <c r="G99" s="12">
        <f t="shared" si="7"/>
        <v>14.7</v>
      </c>
      <c r="H99" s="11"/>
      <c r="I99" s="12"/>
      <c r="J99" s="12"/>
      <c r="K99" s="69"/>
      <c r="L99" s="12"/>
      <c r="M99" s="12"/>
      <c r="N99" s="12"/>
      <c r="O99" s="19"/>
      <c r="P99" s="12"/>
      <c r="Q99" s="12"/>
      <c r="R99" s="38"/>
      <c r="S99" s="116"/>
      <c r="T99" s="116"/>
      <c r="U99" s="11">
        <v>29.37</v>
      </c>
      <c r="V99" s="12"/>
      <c r="W99" s="12">
        <v>19.72</v>
      </c>
      <c r="X99" s="12"/>
      <c r="Y99" s="12">
        <v>8.43</v>
      </c>
      <c r="Z99" s="12"/>
      <c r="AA99" s="25">
        <v>5.76</v>
      </c>
      <c r="AB99" s="25"/>
      <c r="AC99" s="25">
        <v>2.29</v>
      </c>
      <c r="AD99" s="25"/>
      <c r="AE99" s="25">
        <v>1.52</v>
      </c>
      <c r="AF99" s="25"/>
      <c r="AG99" s="26">
        <v>0.57999999999999996</v>
      </c>
      <c r="AH99" s="7">
        <f>DetailsWTIDSeries!U99/100</f>
        <v>0.29370000000000002</v>
      </c>
      <c r="AI99" s="115">
        <f t="shared" si="15"/>
        <v>8.43E-2</v>
      </c>
      <c r="AJ99" s="115">
        <f t="shared" si="16"/>
        <v>2.29E-2</v>
      </c>
      <c r="AK99" s="17">
        <v>32.04</v>
      </c>
      <c r="AL99" s="18">
        <v>20.94</v>
      </c>
      <c r="AM99" s="18">
        <v>8.27</v>
      </c>
      <c r="AN99" s="67">
        <v>1.98</v>
      </c>
      <c r="AO99" s="12">
        <v>33.700000000000003</v>
      </c>
      <c r="AP99" s="12">
        <v>22.81</v>
      </c>
      <c r="AQ99" s="12">
        <v>9.9499999999999993</v>
      </c>
      <c r="AR99" s="70">
        <v>3.19</v>
      </c>
      <c r="AS99" s="72">
        <f t="shared" si="4"/>
        <v>11.099999999999998</v>
      </c>
      <c r="AT99" s="72">
        <f t="shared" si="5"/>
        <v>12.670000000000002</v>
      </c>
      <c r="AU99" s="17">
        <v>31.09</v>
      </c>
      <c r="AV99" s="18">
        <v>21.19</v>
      </c>
      <c r="AW99" s="18">
        <v>8.68</v>
      </c>
      <c r="AX99" s="67">
        <v>2.35</v>
      </c>
      <c r="AY99" s="18">
        <v>34.479999999999997</v>
      </c>
      <c r="AZ99" s="18">
        <v>23.92</v>
      </c>
      <c r="BA99" s="18">
        <v>10.029999999999999</v>
      </c>
      <c r="BB99" s="19">
        <v>2.66</v>
      </c>
      <c r="BC99" s="72">
        <f t="shared" si="11"/>
        <v>9.8999999999999986</v>
      </c>
      <c r="BD99" s="70">
        <f t="shared" si="12"/>
        <v>12.510000000000002</v>
      </c>
      <c r="BE99" s="33">
        <v>30.08</v>
      </c>
      <c r="BF99" s="34">
        <v>19.03</v>
      </c>
      <c r="BG99" s="34">
        <v>6.65</v>
      </c>
      <c r="BH99" s="34">
        <v>1.5</v>
      </c>
      <c r="BI99" s="34">
        <v>30.16</v>
      </c>
      <c r="BJ99" s="34">
        <v>19.12</v>
      </c>
      <c r="BK99" s="34">
        <v>6.72</v>
      </c>
      <c r="BL99" s="64">
        <v>1.53</v>
      </c>
      <c r="BM99" s="72">
        <f t="shared" si="13"/>
        <v>11.049999999999997</v>
      </c>
      <c r="BN99" s="70">
        <f t="shared" si="14"/>
        <v>12.38</v>
      </c>
      <c r="BO99" s="17"/>
      <c r="BP99" s="18"/>
      <c r="BQ99" s="18"/>
      <c r="BR99" s="19"/>
      <c r="BS99" s="17"/>
      <c r="BT99" s="18"/>
      <c r="BU99" s="18"/>
      <c r="BV99" s="18"/>
      <c r="BW99" s="19"/>
      <c r="BX99" s="33">
        <v>37.770000000000003</v>
      </c>
      <c r="BY99" s="34"/>
      <c r="BZ99" s="34">
        <v>24.42</v>
      </c>
      <c r="CA99" s="34"/>
      <c r="CB99" s="34">
        <v>9.3699999999999992</v>
      </c>
      <c r="CC99" s="34"/>
      <c r="CD99" s="34">
        <v>2.33</v>
      </c>
      <c r="CE99" s="34"/>
      <c r="CF99" s="34"/>
      <c r="CG99" s="34"/>
      <c r="CH99" s="34"/>
      <c r="CI99" s="34"/>
      <c r="CJ99" s="34"/>
      <c r="CK99" s="34"/>
      <c r="CL99" s="34"/>
      <c r="CM99" s="64"/>
      <c r="CN99" s="17">
        <v>32.47</v>
      </c>
      <c r="CO99" s="18"/>
      <c r="CP99" s="18">
        <v>21.28</v>
      </c>
      <c r="CQ99" s="18"/>
      <c r="CR99" s="18">
        <v>8.5</v>
      </c>
      <c r="CS99" s="18"/>
      <c r="CT99" s="18">
        <v>2.39</v>
      </c>
      <c r="CU99" s="19"/>
      <c r="CV99" s="17">
        <v>30.22</v>
      </c>
      <c r="CW99" s="18">
        <v>19.62</v>
      </c>
      <c r="CX99" s="18">
        <v>7.23</v>
      </c>
      <c r="CY99" s="19">
        <v>1.64</v>
      </c>
      <c r="CZ99" s="17">
        <v>31.97</v>
      </c>
      <c r="DA99" s="18">
        <v>20.59</v>
      </c>
      <c r="DB99" s="18">
        <v>7.25</v>
      </c>
      <c r="DC99" s="19">
        <v>1.61</v>
      </c>
      <c r="DD99" s="121"/>
      <c r="DE99" s="122"/>
      <c r="DF99" s="118"/>
      <c r="DG99" s="123"/>
      <c r="DH99" s="119"/>
      <c r="DK99" s="121">
        <v>11.58</v>
      </c>
      <c r="DL99" s="122">
        <v>4.24</v>
      </c>
      <c r="DM99" s="117"/>
      <c r="DN99" s="117"/>
      <c r="DO99" s="121"/>
      <c r="DP99" s="125"/>
      <c r="DQ99" s="125"/>
      <c r="DR99" s="125"/>
      <c r="DS99" s="125"/>
      <c r="DT99" s="122"/>
      <c r="DU99" s="137">
        <v>10.58</v>
      </c>
      <c r="DV99" s="138"/>
    </row>
    <row r="100" spans="1:126">
      <c r="A100" s="4">
        <v>1963</v>
      </c>
      <c r="B100" s="11">
        <v>36.409999999999997</v>
      </c>
      <c r="C100" s="12">
        <v>24.43</v>
      </c>
      <c r="D100" s="12">
        <v>9.43</v>
      </c>
      <c r="E100" s="19">
        <v>2.29</v>
      </c>
      <c r="F100" s="12">
        <f t="shared" si="6"/>
        <v>11.979999999999997</v>
      </c>
      <c r="G100" s="12">
        <f t="shared" si="7"/>
        <v>15</v>
      </c>
      <c r="H100" s="11"/>
      <c r="I100" s="12"/>
      <c r="J100" s="12"/>
      <c r="K100" s="69"/>
      <c r="L100" s="12"/>
      <c r="M100" s="12"/>
      <c r="N100" s="12"/>
      <c r="O100" s="19"/>
      <c r="P100" s="12"/>
      <c r="Q100" s="12"/>
      <c r="R100" s="38"/>
      <c r="S100" s="116"/>
      <c r="T100" s="116"/>
      <c r="U100" s="11">
        <v>29.94</v>
      </c>
      <c r="V100" s="12"/>
      <c r="W100" s="12">
        <v>20.100000000000001</v>
      </c>
      <c r="X100" s="12"/>
      <c r="Y100" s="12">
        <v>8.49</v>
      </c>
      <c r="Z100" s="12"/>
      <c r="AA100" s="25">
        <v>5.76</v>
      </c>
      <c r="AB100" s="25"/>
      <c r="AC100" s="25">
        <v>2.23</v>
      </c>
      <c r="AD100" s="25"/>
      <c r="AE100" s="25">
        <v>1.47</v>
      </c>
      <c r="AF100" s="25"/>
      <c r="AG100" s="26">
        <v>0.56999999999999995</v>
      </c>
      <c r="AH100" s="7">
        <f>DetailsWTIDSeries!U100/100</f>
        <v>0.2994</v>
      </c>
      <c r="AI100" s="115">
        <f t="shared" si="15"/>
        <v>8.4900000000000003E-2</v>
      </c>
      <c r="AJ100" s="115">
        <f t="shared" si="16"/>
        <v>2.23E-2</v>
      </c>
      <c r="AK100" s="17">
        <v>32.01</v>
      </c>
      <c r="AL100" s="18">
        <v>20.9</v>
      </c>
      <c r="AM100" s="18">
        <v>8.16</v>
      </c>
      <c r="AN100" s="67">
        <v>1.96</v>
      </c>
      <c r="AO100" s="12">
        <v>33.78</v>
      </c>
      <c r="AP100" s="12">
        <v>22.84</v>
      </c>
      <c r="AQ100" s="12">
        <v>9.92</v>
      </c>
      <c r="AR100" s="70">
        <v>3.15</v>
      </c>
      <c r="AS100" s="72">
        <f t="shared" si="4"/>
        <v>11.11</v>
      </c>
      <c r="AT100" s="72">
        <f t="shared" si="5"/>
        <v>12.739999999999998</v>
      </c>
      <c r="AU100" s="17">
        <v>30.97</v>
      </c>
      <c r="AV100" s="18">
        <v>21.03</v>
      </c>
      <c r="AW100" s="18">
        <v>8.5</v>
      </c>
      <c r="AX100" s="67">
        <v>2.31</v>
      </c>
      <c r="AY100" s="18">
        <v>31.73</v>
      </c>
      <c r="AZ100" s="18">
        <v>21.73</v>
      </c>
      <c r="BA100" s="18">
        <v>9.01</v>
      </c>
      <c r="BB100" s="19">
        <v>2.52</v>
      </c>
      <c r="BC100" s="72">
        <f t="shared" si="11"/>
        <v>9.9399999999999977</v>
      </c>
      <c r="BD100" s="70">
        <f t="shared" si="12"/>
        <v>12.530000000000001</v>
      </c>
      <c r="BE100" s="33">
        <v>29.95</v>
      </c>
      <c r="BF100" s="34">
        <v>18.95</v>
      </c>
      <c r="BG100" s="34">
        <v>6.64</v>
      </c>
      <c r="BH100" s="34">
        <v>1.5</v>
      </c>
      <c r="BI100" s="34">
        <v>30.03</v>
      </c>
      <c r="BJ100" s="34">
        <v>19.03</v>
      </c>
      <c r="BK100" s="34">
        <v>6.71</v>
      </c>
      <c r="BL100" s="64">
        <v>1.53</v>
      </c>
      <c r="BM100" s="72">
        <f t="shared" si="13"/>
        <v>11</v>
      </c>
      <c r="BN100" s="70">
        <f t="shared" si="14"/>
        <v>12.309999999999999</v>
      </c>
      <c r="BO100" s="17"/>
      <c r="BP100" s="18"/>
      <c r="BQ100" s="18"/>
      <c r="BR100" s="19"/>
      <c r="BS100" s="17"/>
      <c r="BT100" s="18"/>
      <c r="BU100" s="18"/>
      <c r="BV100" s="18"/>
      <c r="BW100" s="19"/>
      <c r="BX100" s="33">
        <v>37.369999999999997</v>
      </c>
      <c r="BY100" s="34"/>
      <c r="BZ100" s="34">
        <v>24.1</v>
      </c>
      <c r="CA100" s="34"/>
      <c r="CB100" s="34">
        <v>9.14</v>
      </c>
      <c r="CC100" s="34"/>
      <c r="CD100" s="34">
        <v>2.2400000000000002</v>
      </c>
      <c r="CE100" s="34"/>
      <c r="CF100" s="34"/>
      <c r="CG100" s="34"/>
      <c r="CH100" s="34"/>
      <c r="CI100" s="34"/>
      <c r="CJ100" s="34"/>
      <c r="CK100" s="34"/>
      <c r="CL100" s="34"/>
      <c r="CM100" s="64"/>
      <c r="CN100" s="17">
        <v>31.9</v>
      </c>
      <c r="CO100" s="18"/>
      <c r="CP100" s="18">
        <v>20.69</v>
      </c>
      <c r="CQ100" s="18"/>
      <c r="CR100" s="18">
        <v>8.1</v>
      </c>
      <c r="CS100" s="18"/>
      <c r="CT100" s="18">
        <v>2.2400000000000002</v>
      </c>
      <c r="CU100" s="19"/>
      <c r="CV100" s="17">
        <v>30.35</v>
      </c>
      <c r="CW100" s="18">
        <v>19.84</v>
      </c>
      <c r="CX100" s="18">
        <v>7.36</v>
      </c>
      <c r="CY100" s="19">
        <v>1.65</v>
      </c>
      <c r="CZ100" s="17">
        <v>31.98</v>
      </c>
      <c r="DA100" s="18">
        <v>20.67</v>
      </c>
      <c r="DB100" s="18">
        <v>7.29</v>
      </c>
      <c r="DC100" s="19"/>
      <c r="DD100" s="121"/>
      <c r="DE100" s="122"/>
      <c r="DF100" s="118"/>
      <c r="DG100" s="123"/>
      <c r="DH100" s="119"/>
      <c r="DK100" s="121"/>
      <c r="DL100" s="122"/>
      <c r="DM100" s="117"/>
      <c r="DN100" s="117"/>
      <c r="DO100" s="121">
        <v>48.95</v>
      </c>
      <c r="DP100" s="125"/>
      <c r="DQ100" s="125">
        <v>13.2</v>
      </c>
      <c r="DR100" s="125"/>
      <c r="DS100" s="125">
        <v>3.23</v>
      </c>
      <c r="DT100" s="122"/>
      <c r="DU100" s="137"/>
      <c r="DV100" s="138"/>
    </row>
    <row r="101" spans="1:126">
      <c r="A101" s="4">
        <v>1964</v>
      </c>
      <c r="B101" s="11">
        <v>36.840000000000003</v>
      </c>
      <c r="C101" s="12">
        <v>24.75</v>
      </c>
      <c r="D101" s="12">
        <v>9.56</v>
      </c>
      <c r="E101" s="19">
        <v>2.2999999999999998</v>
      </c>
      <c r="F101" s="12">
        <f t="shared" si="6"/>
        <v>12.090000000000003</v>
      </c>
      <c r="G101" s="12">
        <f t="shared" si="7"/>
        <v>15.19</v>
      </c>
      <c r="H101" s="11"/>
      <c r="I101" s="12"/>
      <c r="J101" s="12"/>
      <c r="K101" s="69"/>
      <c r="L101" s="12"/>
      <c r="M101" s="12"/>
      <c r="N101" s="12"/>
      <c r="O101" s="19"/>
      <c r="P101" s="12"/>
      <c r="Q101" s="12"/>
      <c r="R101" s="38"/>
      <c r="S101" s="116"/>
      <c r="T101" s="116"/>
      <c r="U101" s="11">
        <v>29.91</v>
      </c>
      <c r="V101" s="12"/>
      <c r="W101" s="12">
        <v>20.07</v>
      </c>
      <c r="X101" s="12"/>
      <c r="Y101" s="12">
        <v>8.48</v>
      </c>
      <c r="Z101" s="12"/>
      <c r="AA101" s="25">
        <v>5.77</v>
      </c>
      <c r="AB101" s="25"/>
      <c r="AC101" s="25">
        <v>2.2599999999999998</v>
      </c>
      <c r="AD101" s="25"/>
      <c r="AE101" s="25">
        <v>1.49</v>
      </c>
      <c r="AF101" s="25"/>
      <c r="AG101" s="26">
        <v>0.57999999999999996</v>
      </c>
      <c r="AH101" s="7">
        <f>DetailsWTIDSeries!U101/100</f>
        <v>0.29909999999999998</v>
      </c>
      <c r="AI101" s="115">
        <f t="shared" si="15"/>
        <v>8.48E-2</v>
      </c>
      <c r="AJ101" s="115">
        <f t="shared" si="16"/>
        <v>2.2599999999999999E-2</v>
      </c>
      <c r="AK101" s="17">
        <v>31.64</v>
      </c>
      <c r="AL101" s="18">
        <v>20.62</v>
      </c>
      <c r="AM101" s="18">
        <v>8.02</v>
      </c>
      <c r="AN101" s="67">
        <v>1.97</v>
      </c>
      <c r="AO101" s="12">
        <v>34.42</v>
      </c>
      <c r="AP101" s="12">
        <v>23.5</v>
      </c>
      <c r="AQ101" s="12">
        <v>10.48</v>
      </c>
      <c r="AR101" s="70">
        <v>3.37</v>
      </c>
      <c r="AS101" s="72">
        <f t="shared" si="4"/>
        <v>11.02</v>
      </c>
      <c r="AT101" s="72">
        <f t="shared" si="5"/>
        <v>12.600000000000001</v>
      </c>
      <c r="AU101" s="17">
        <v>30.39</v>
      </c>
      <c r="AV101" s="18">
        <v>20.62</v>
      </c>
      <c r="AW101" s="18">
        <v>8.33</v>
      </c>
      <c r="AX101" s="67">
        <v>2.1800000000000002</v>
      </c>
      <c r="AY101" s="18">
        <v>31.04</v>
      </c>
      <c r="AZ101" s="18">
        <v>21.22</v>
      </c>
      <c r="BA101" s="18">
        <v>8.76</v>
      </c>
      <c r="BB101" s="19">
        <v>2.37</v>
      </c>
      <c r="BC101" s="72">
        <f t="shared" si="11"/>
        <v>9.77</v>
      </c>
      <c r="BD101" s="70">
        <f t="shared" si="12"/>
        <v>12.290000000000001</v>
      </c>
      <c r="BE101" s="33">
        <v>29.8</v>
      </c>
      <c r="BF101" s="34">
        <v>18.77</v>
      </c>
      <c r="BG101" s="34">
        <v>6.5</v>
      </c>
      <c r="BH101" s="34">
        <v>1.43</v>
      </c>
      <c r="BI101" s="34">
        <v>29.88</v>
      </c>
      <c r="BJ101" s="34">
        <v>18.84</v>
      </c>
      <c r="BK101" s="34">
        <v>6.57</v>
      </c>
      <c r="BL101" s="64">
        <v>1.46</v>
      </c>
      <c r="BM101" s="72">
        <f t="shared" si="13"/>
        <v>11.030000000000001</v>
      </c>
      <c r="BN101" s="70">
        <f t="shared" si="14"/>
        <v>12.27</v>
      </c>
      <c r="BO101" s="17"/>
      <c r="BP101" s="18"/>
      <c r="BQ101" s="18"/>
      <c r="BR101" s="19"/>
      <c r="BS101" s="17"/>
      <c r="BT101" s="18"/>
      <c r="BU101" s="18"/>
      <c r="BV101" s="18"/>
      <c r="BW101" s="19"/>
      <c r="BX101" s="33">
        <v>37.770000000000003</v>
      </c>
      <c r="BY101" s="34"/>
      <c r="BZ101" s="34">
        <v>24.43</v>
      </c>
      <c r="CA101" s="34"/>
      <c r="CB101" s="34">
        <v>9.3800000000000008</v>
      </c>
      <c r="CC101" s="34"/>
      <c r="CD101" s="34">
        <v>2.33</v>
      </c>
      <c r="CE101" s="34"/>
      <c r="CF101" s="34"/>
      <c r="CG101" s="34"/>
      <c r="CH101" s="34"/>
      <c r="CI101" s="34"/>
      <c r="CJ101" s="34"/>
      <c r="CK101" s="34"/>
      <c r="CL101" s="34"/>
      <c r="CM101" s="64"/>
      <c r="CN101" s="17">
        <v>31.34</v>
      </c>
      <c r="CO101" s="18"/>
      <c r="CP101" s="18">
        <v>20.21</v>
      </c>
      <c r="CQ101" s="18"/>
      <c r="CR101" s="18">
        <v>7.91</v>
      </c>
      <c r="CS101" s="18"/>
      <c r="CT101" s="18">
        <v>2.21</v>
      </c>
      <c r="CU101" s="19"/>
      <c r="CV101" s="17">
        <v>29.45</v>
      </c>
      <c r="CW101" s="18">
        <v>18.95</v>
      </c>
      <c r="CX101" s="18">
        <v>6.84</v>
      </c>
      <c r="CY101" s="19">
        <v>1.52</v>
      </c>
      <c r="CZ101" s="17">
        <v>32.32</v>
      </c>
      <c r="DA101" s="18">
        <v>20.85</v>
      </c>
      <c r="DB101" s="18">
        <v>7.42</v>
      </c>
      <c r="DC101" s="19">
        <v>1.8</v>
      </c>
      <c r="DD101" s="121"/>
      <c r="DE101" s="122"/>
      <c r="DF101" s="118"/>
      <c r="DG101" s="123"/>
      <c r="DH101" s="119"/>
      <c r="DK101" s="121">
        <v>9.65</v>
      </c>
      <c r="DL101" s="122">
        <v>3.23</v>
      </c>
      <c r="DM101" s="117"/>
      <c r="DN101" s="117"/>
      <c r="DO101" s="121">
        <v>51.07</v>
      </c>
      <c r="DP101" s="125"/>
      <c r="DQ101" s="125">
        <v>13.67</v>
      </c>
      <c r="DR101" s="125"/>
      <c r="DS101" s="125">
        <v>3.33</v>
      </c>
      <c r="DT101" s="122"/>
      <c r="DU101" s="137">
        <v>10.07</v>
      </c>
      <c r="DV101" s="138"/>
    </row>
    <row r="102" spans="1:126">
      <c r="A102" s="4">
        <v>1965</v>
      </c>
      <c r="B102" s="11">
        <v>37.15</v>
      </c>
      <c r="C102" s="12">
        <v>24.94</v>
      </c>
      <c r="D102" s="12">
        <v>9.58</v>
      </c>
      <c r="E102" s="19">
        <v>2.2999999999999998</v>
      </c>
      <c r="F102" s="12">
        <f t="shared" si="6"/>
        <v>12.209999999999997</v>
      </c>
      <c r="G102" s="12">
        <f t="shared" si="7"/>
        <v>15.360000000000001</v>
      </c>
      <c r="H102" s="11">
        <v>31.3</v>
      </c>
      <c r="I102" s="12">
        <v>23.1</v>
      </c>
      <c r="J102" s="12">
        <v>12.2</v>
      </c>
      <c r="K102" s="69">
        <v>4.8</v>
      </c>
      <c r="L102" s="12">
        <v>31.5</v>
      </c>
      <c r="M102" s="12">
        <v>23.3</v>
      </c>
      <c r="N102" s="12">
        <v>12.5</v>
      </c>
      <c r="O102" s="19">
        <v>5.0999999999999996</v>
      </c>
      <c r="P102" s="12">
        <f>H102-I102</f>
        <v>8.1999999999999993</v>
      </c>
      <c r="Q102" s="12">
        <f>I102-J102</f>
        <v>10.900000000000002</v>
      </c>
      <c r="R102" s="38">
        <f>DetailsWTIDSeries!H102/100</f>
        <v>0.313</v>
      </c>
      <c r="S102" s="116">
        <f>DetailsWTIDSeries!J102/100</f>
        <v>0.122</v>
      </c>
      <c r="T102" s="116">
        <f>DetailsWTIDSeries!K102/100</f>
        <v>4.8000000000000001E-2</v>
      </c>
      <c r="U102" s="11">
        <v>29.88</v>
      </c>
      <c r="V102" s="12"/>
      <c r="W102" s="12">
        <v>20.100000000000001</v>
      </c>
      <c r="X102" s="12"/>
      <c r="Y102" s="12">
        <v>8.5500000000000007</v>
      </c>
      <c r="Z102" s="12"/>
      <c r="AA102" s="25">
        <v>5.79</v>
      </c>
      <c r="AB102" s="25"/>
      <c r="AC102" s="25">
        <v>2.2799999999999998</v>
      </c>
      <c r="AD102" s="25"/>
      <c r="AE102" s="25">
        <v>1.52</v>
      </c>
      <c r="AF102" s="25"/>
      <c r="AG102" s="26">
        <v>0.62</v>
      </c>
      <c r="AH102" s="7">
        <f>DetailsWTIDSeries!U102/100</f>
        <v>0.29880000000000001</v>
      </c>
      <c r="AI102" s="115">
        <f t="shared" si="15"/>
        <v>8.5500000000000007E-2</v>
      </c>
      <c r="AJ102" s="115">
        <f t="shared" si="16"/>
        <v>2.2799999999999997E-2</v>
      </c>
      <c r="AK102" s="17">
        <v>31.52</v>
      </c>
      <c r="AL102" s="18">
        <v>20.7</v>
      </c>
      <c r="AM102" s="18">
        <v>8.07</v>
      </c>
      <c r="AN102" s="67">
        <v>2.04</v>
      </c>
      <c r="AO102" s="12">
        <v>34.78</v>
      </c>
      <c r="AP102" s="12">
        <v>23.88</v>
      </c>
      <c r="AQ102" s="12">
        <v>10.89</v>
      </c>
      <c r="AR102" s="70">
        <v>3.66</v>
      </c>
      <c r="AS102" s="72">
        <f t="shared" si="4"/>
        <v>10.82</v>
      </c>
      <c r="AT102" s="72">
        <f t="shared" si="5"/>
        <v>12.629999999999999</v>
      </c>
      <c r="AU102" s="17">
        <v>29.82</v>
      </c>
      <c r="AV102" s="18">
        <v>20.04</v>
      </c>
      <c r="AW102" s="18">
        <v>7.9</v>
      </c>
      <c r="AX102" s="67">
        <v>2.04</v>
      </c>
      <c r="AY102" s="18">
        <v>30.38</v>
      </c>
      <c r="AZ102" s="18">
        <v>20.55</v>
      </c>
      <c r="BA102" s="18">
        <v>8.26</v>
      </c>
      <c r="BB102" s="19">
        <v>2.2000000000000002</v>
      </c>
      <c r="BC102" s="72">
        <f t="shared" si="11"/>
        <v>9.7800000000000011</v>
      </c>
      <c r="BD102" s="70">
        <f t="shared" si="12"/>
        <v>12.139999999999999</v>
      </c>
      <c r="BE102" s="33">
        <v>29.69</v>
      </c>
      <c r="BF102" s="34">
        <v>18.670000000000002</v>
      </c>
      <c r="BG102" s="34">
        <v>6.47</v>
      </c>
      <c r="BH102" s="34">
        <v>1.42</v>
      </c>
      <c r="BI102" s="34">
        <v>29.75</v>
      </c>
      <c r="BJ102" s="34">
        <v>18.75</v>
      </c>
      <c r="BK102" s="34">
        <v>6.54</v>
      </c>
      <c r="BL102" s="64">
        <v>1.45</v>
      </c>
      <c r="BM102" s="72">
        <f t="shared" si="13"/>
        <v>11.02</v>
      </c>
      <c r="BN102" s="70">
        <f t="shared" si="14"/>
        <v>12.200000000000003</v>
      </c>
      <c r="BO102" s="17"/>
      <c r="BP102" s="18"/>
      <c r="BQ102" s="18"/>
      <c r="BR102" s="19"/>
      <c r="BS102" s="17"/>
      <c r="BT102" s="18"/>
      <c r="BU102" s="18"/>
      <c r="BV102" s="18"/>
      <c r="BW102" s="19"/>
      <c r="BX102" s="33">
        <v>37.229999999999997</v>
      </c>
      <c r="BY102" s="34"/>
      <c r="BZ102" s="34">
        <v>24.04</v>
      </c>
      <c r="CA102" s="34"/>
      <c r="CB102" s="34">
        <v>9.1999999999999993</v>
      </c>
      <c r="CC102" s="34"/>
      <c r="CD102" s="34">
        <v>2.2799999999999998</v>
      </c>
      <c r="CE102" s="34"/>
      <c r="CF102" s="34"/>
      <c r="CG102" s="34"/>
      <c r="CH102" s="34"/>
      <c r="CI102" s="34"/>
      <c r="CJ102" s="34"/>
      <c r="CK102" s="34"/>
      <c r="CL102" s="34"/>
      <c r="CM102" s="64"/>
      <c r="CN102" s="17">
        <v>30.86</v>
      </c>
      <c r="CO102" s="18"/>
      <c r="CP102" s="18">
        <v>19.920000000000002</v>
      </c>
      <c r="CQ102" s="18"/>
      <c r="CR102" s="18">
        <v>7.79</v>
      </c>
      <c r="CS102" s="18"/>
      <c r="CT102" s="18">
        <v>2.1</v>
      </c>
      <c r="CU102" s="19"/>
      <c r="CV102" s="17">
        <v>29.22</v>
      </c>
      <c r="CW102" s="18">
        <v>18.68</v>
      </c>
      <c r="CX102" s="18">
        <v>6.69</v>
      </c>
      <c r="CY102" s="19">
        <v>1.46</v>
      </c>
      <c r="CZ102" s="17">
        <v>31.06</v>
      </c>
      <c r="DA102" s="18">
        <v>19.690000000000001</v>
      </c>
      <c r="DB102" s="18">
        <v>6.72</v>
      </c>
      <c r="DC102" s="19">
        <v>1.43</v>
      </c>
      <c r="DD102" s="121"/>
      <c r="DE102" s="122"/>
      <c r="DF102" s="118"/>
      <c r="DG102" s="123"/>
      <c r="DH102" s="119"/>
      <c r="DK102" s="121">
        <v>10.92</v>
      </c>
      <c r="DL102" s="122">
        <v>3.93</v>
      </c>
      <c r="DM102" s="117"/>
      <c r="DN102" s="117"/>
      <c r="DO102" s="121">
        <v>51.1</v>
      </c>
      <c r="DP102" s="125"/>
      <c r="DQ102" s="125">
        <v>13.26</v>
      </c>
      <c r="DR102" s="125"/>
      <c r="DS102" s="125">
        <v>3.2</v>
      </c>
      <c r="DT102" s="122"/>
      <c r="DU102" s="137"/>
      <c r="DV102" s="138"/>
    </row>
    <row r="103" spans="1:126">
      <c r="A103" s="4">
        <v>1966</v>
      </c>
      <c r="B103" s="11">
        <v>36.46</v>
      </c>
      <c r="C103" s="12">
        <v>24.41</v>
      </c>
      <c r="D103" s="12">
        <v>9.36</v>
      </c>
      <c r="E103" s="19">
        <v>2.2599999999999998</v>
      </c>
      <c r="F103" s="12">
        <f t="shared" si="6"/>
        <v>12.05</v>
      </c>
      <c r="G103" s="12">
        <f t="shared" si="7"/>
        <v>15.05</v>
      </c>
      <c r="H103" s="11"/>
      <c r="I103" s="12"/>
      <c r="J103" s="12"/>
      <c r="K103" s="69"/>
      <c r="L103" s="12"/>
      <c r="M103" s="12"/>
      <c r="N103" s="12"/>
      <c r="O103" s="19"/>
      <c r="P103" s="12"/>
      <c r="Q103" s="12"/>
      <c r="R103" s="38"/>
      <c r="S103" s="116"/>
      <c r="T103" s="116"/>
      <c r="U103" s="11">
        <v>28.94</v>
      </c>
      <c r="V103" s="12"/>
      <c r="W103" s="12">
        <v>19.22</v>
      </c>
      <c r="X103" s="12"/>
      <c r="Y103" s="12">
        <v>7.92</v>
      </c>
      <c r="Z103" s="12"/>
      <c r="AA103" s="25">
        <v>5.32</v>
      </c>
      <c r="AB103" s="25"/>
      <c r="AC103" s="25">
        <v>2.04</v>
      </c>
      <c r="AD103" s="25"/>
      <c r="AE103" s="25">
        <v>1.37</v>
      </c>
      <c r="AF103" s="25"/>
      <c r="AG103" s="26">
        <v>0.52</v>
      </c>
      <c r="AH103" s="7">
        <f>DetailsWTIDSeries!U103/100</f>
        <v>0.28939999999999999</v>
      </c>
      <c r="AI103" s="115">
        <f t="shared" si="15"/>
        <v>7.9199999999999993E-2</v>
      </c>
      <c r="AJ103" s="115">
        <f t="shared" si="16"/>
        <v>2.0400000000000001E-2</v>
      </c>
      <c r="AK103" s="17">
        <v>31.98</v>
      </c>
      <c r="AL103" s="18">
        <v>20.99</v>
      </c>
      <c r="AM103" s="18">
        <v>8.3699999999999992</v>
      </c>
      <c r="AN103" s="67">
        <v>2.15</v>
      </c>
      <c r="AO103" s="12">
        <v>33.67</v>
      </c>
      <c r="AP103" s="12">
        <v>22.92</v>
      </c>
      <c r="AQ103" s="12">
        <v>10.18</v>
      </c>
      <c r="AR103" s="70">
        <v>3.39</v>
      </c>
      <c r="AS103" s="72">
        <f t="shared" si="4"/>
        <v>10.990000000000002</v>
      </c>
      <c r="AT103" s="72">
        <f t="shared" si="5"/>
        <v>12.62</v>
      </c>
      <c r="AU103" s="17">
        <v>29.18</v>
      </c>
      <c r="AV103" s="18">
        <v>19.47</v>
      </c>
      <c r="AW103" s="18">
        <v>7.62</v>
      </c>
      <c r="AX103" s="67">
        <v>1.94</v>
      </c>
      <c r="AY103" s="18">
        <v>29.84</v>
      </c>
      <c r="AZ103" s="18">
        <v>20.079999999999998</v>
      </c>
      <c r="BA103" s="18">
        <v>8.0399999999999991</v>
      </c>
      <c r="BB103" s="19">
        <v>2.14</v>
      </c>
      <c r="BC103" s="72">
        <f t="shared" si="11"/>
        <v>9.7100000000000009</v>
      </c>
      <c r="BD103" s="70">
        <f t="shared" si="12"/>
        <v>11.849999999999998</v>
      </c>
      <c r="BE103" s="33">
        <v>29.58</v>
      </c>
      <c r="BF103" s="34">
        <v>18.5</v>
      </c>
      <c r="BG103" s="34">
        <v>6.35</v>
      </c>
      <c r="BH103" s="34">
        <v>1.37</v>
      </c>
      <c r="BI103" s="34">
        <v>29.64</v>
      </c>
      <c r="BJ103" s="34">
        <v>18.579999999999998</v>
      </c>
      <c r="BK103" s="34">
        <v>6.41</v>
      </c>
      <c r="BL103" s="64">
        <v>1.41</v>
      </c>
      <c r="BM103" s="72">
        <f t="shared" si="13"/>
        <v>11.079999999999998</v>
      </c>
      <c r="BN103" s="70">
        <f t="shared" si="14"/>
        <v>12.15</v>
      </c>
      <c r="BO103" s="17"/>
      <c r="BP103" s="18"/>
      <c r="BQ103" s="18"/>
      <c r="BR103" s="19"/>
      <c r="BS103" s="17"/>
      <c r="BT103" s="18"/>
      <c r="BU103" s="18"/>
      <c r="BV103" s="18"/>
      <c r="BW103" s="19"/>
      <c r="BX103" s="33">
        <v>36.76</v>
      </c>
      <c r="BY103" s="34"/>
      <c r="BZ103" s="34">
        <v>23.7</v>
      </c>
      <c r="CA103" s="34"/>
      <c r="CB103" s="34">
        <v>8.91</v>
      </c>
      <c r="CC103" s="34"/>
      <c r="CD103" s="34">
        <v>2.16</v>
      </c>
      <c r="CE103" s="34"/>
      <c r="CF103" s="34"/>
      <c r="CG103" s="34"/>
      <c r="CH103" s="34"/>
      <c r="CI103" s="34"/>
      <c r="CJ103" s="34"/>
      <c r="CK103" s="34"/>
      <c r="CL103" s="34"/>
      <c r="CM103" s="64"/>
      <c r="CN103" s="17">
        <v>31.24</v>
      </c>
      <c r="CO103" s="18"/>
      <c r="CP103" s="18">
        <v>20.36</v>
      </c>
      <c r="CQ103" s="18"/>
      <c r="CR103" s="18">
        <v>7.81</v>
      </c>
      <c r="CS103" s="18"/>
      <c r="CT103" s="18">
        <v>2.02</v>
      </c>
      <c r="CU103" s="19"/>
      <c r="CV103" s="17">
        <v>28.51</v>
      </c>
      <c r="CW103" s="18">
        <v>18.190000000000001</v>
      </c>
      <c r="CX103" s="18">
        <v>6.47</v>
      </c>
      <c r="CY103" s="19">
        <v>1.41</v>
      </c>
      <c r="CZ103" s="17">
        <v>30.72</v>
      </c>
      <c r="DA103" s="18">
        <v>19.3</v>
      </c>
      <c r="DB103" s="18">
        <v>6.56</v>
      </c>
      <c r="DC103" s="19">
        <v>1.38</v>
      </c>
      <c r="DD103" s="121"/>
      <c r="DE103" s="122"/>
      <c r="DF103" s="118"/>
      <c r="DG103" s="123"/>
      <c r="DH103" s="119"/>
      <c r="DK103" s="121">
        <v>9.99</v>
      </c>
      <c r="DL103" s="122">
        <v>3.66</v>
      </c>
      <c r="DM103" s="117"/>
      <c r="DN103" s="117"/>
      <c r="DO103" s="121"/>
      <c r="DP103" s="125"/>
      <c r="DQ103" s="125"/>
      <c r="DR103" s="125"/>
      <c r="DS103" s="125"/>
      <c r="DT103" s="122"/>
      <c r="DU103" s="137">
        <v>9.4600000000000009</v>
      </c>
      <c r="DV103" s="138"/>
    </row>
    <row r="104" spans="1:126">
      <c r="A104" s="4">
        <v>1967</v>
      </c>
      <c r="B104" s="11">
        <v>36.21</v>
      </c>
      <c r="C104" s="12">
        <v>24.27</v>
      </c>
      <c r="D104" s="12">
        <v>9.36</v>
      </c>
      <c r="E104" s="19">
        <v>2.29</v>
      </c>
      <c r="F104" s="12">
        <f t="shared" si="6"/>
        <v>11.940000000000001</v>
      </c>
      <c r="G104" s="12">
        <f t="shared" si="7"/>
        <v>14.91</v>
      </c>
      <c r="H104" s="11"/>
      <c r="I104" s="12"/>
      <c r="J104" s="12"/>
      <c r="K104" s="69"/>
      <c r="L104" s="12"/>
      <c r="M104" s="12"/>
      <c r="N104" s="12"/>
      <c r="O104" s="19"/>
      <c r="P104" s="12"/>
      <c r="Q104" s="12"/>
      <c r="R104" s="38"/>
      <c r="S104" s="116"/>
      <c r="T104" s="116"/>
      <c r="U104" s="11">
        <v>28.78</v>
      </c>
      <c r="V104" s="12"/>
      <c r="W104" s="12">
        <v>18.989999999999998</v>
      </c>
      <c r="X104" s="12"/>
      <c r="Y104" s="12">
        <v>7.69</v>
      </c>
      <c r="Z104" s="12"/>
      <c r="AA104" s="25">
        <v>5.1100000000000003</v>
      </c>
      <c r="AB104" s="25"/>
      <c r="AC104" s="25">
        <v>1.91</v>
      </c>
      <c r="AD104" s="25"/>
      <c r="AE104" s="25">
        <v>1.25</v>
      </c>
      <c r="AF104" s="25"/>
      <c r="AG104" s="26">
        <v>0.51</v>
      </c>
      <c r="AH104" s="7">
        <f>DetailsWTIDSeries!U104/100</f>
        <v>0.2878</v>
      </c>
      <c r="AI104" s="115">
        <f t="shared" si="15"/>
        <v>7.690000000000001E-2</v>
      </c>
      <c r="AJ104" s="115">
        <f t="shared" si="16"/>
        <v>1.9099999999999999E-2</v>
      </c>
      <c r="AK104" s="17">
        <v>32.049999999999997</v>
      </c>
      <c r="AL104" s="18">
        <v>21.07</v>
      </c>
      <c r="AM104" s="18">
        <v>8.43</v>
      </c>
      <c r="AN104" s="67">
        <v>2.16</v>
      </c>
      <c r="AO104" s="12">
        <v>34.44</v>
      </c>
      <c r="AP104" s="12">
        <v>23.7</v>
      </c>
      <c r="AQ104" s="12">
        <v>10.74</v>
      </c>
      <c r="AR104" s="70">
        <v>3.68</v>
      </c>
      <c r="AS104" s="72">
        <f t="shared" si="4"/>
        <v>10.979999999999997</v>
      </c>
      <c r="AT104" s="72">
        <f t="shared" si="5"/>
        <v>12.64</v>
      </c>
      <c r="AU104" s="17">
        <v>29.76</v>
      </c>
      <c r="AV104" s="18">
        <v>19.86</v>
      </c>
      <c r="AW104" s="18">
        <v>7.63</v>
      </c>
      <c r="AX104" s="67">
        <v>1.96</v>
      </c>
      <c r="AY104" s="18">
        <v>30.46</v>
      </c>
      <c r="AZ104" s="18">
        <v>20.51</v>
      </c>
      <c r="BA104" s="18">
        <v>8.11</v>
      </c>
      <c r="BB104" s="19">
        <v>2.1800000000000002</v>
      </c>
      <c r="BC104" s="72">
        <f t="shared" si="11"/>
        <v>9.9000000000000021</v>
      </c>
      <c r="BD104" s="70">
        <f t="shared" si="12"/>
        <v>12.23</v>
      </c>
      <c r="BE104" s="33">
        <v>30.33</v>
      </c>
      <c r="BF104" s="34">
        <v>19.170000000000002</v>
      </c>
      <c r="BG104" s="34">
        <v>6.55</v>
      </c>
      <c r="BH104" s="34">
        <v>1.38</v>
      </c>
      <c r="BI104" s="34">
        <v>30.4</v>
      </c>
      <c r="BJ104" s="34">
        <v>19.25</v>
      </c>
      <c r="BK104" s="34">
        <v>6.62</v>
      </c>
      <c r="BL104" s="64">
        <v>1.42</v>
      </c>
      <c r="BM104" s="72">
        <f t="shared" si="13"/>
        <v>11.159999999999997</v>
      </c>
      <c r="BN104" s="70">
        <f t="shared" si="14"/>
        <v>12.620000000000001</v>
      </c>
      <c r="BO104" s="17"/>
      <c r="BP104" s="18"/>
      <c r="BQ104" s="18"/>
      <c r="BR104" s="19"/>
      <c r="BS104" s="17"/>
      <c r="BT104" s="18"/>
      <c r="BU104" s="18"/>
      <c r="BV104" s="18"/>
      <c r="BW104" s="19"/>
      <c r="BX104" s="33">
        <v>37.06</v>
      </c>
      <c r="BY104" s="34"/>
      <c r="BZ104" s="34">
        <v>23.91</v>
      </c>
      <c r="CA104" s="34"/>
      <c r="CB104" s="34">
        <v>9</v>
      </c>
      <c r="CC104" s="34"/>
      <c r="CD104" s="34">
        <v>2.15</v>
      </c>
      <c r="CE104" s="34"/>
      <c r="CF104" s="34"/>
      <c r="CG104" s="34"/>
      <c r="CH104" s="34"/>
      <c r="CI104" s="34"/>
      <c r="CJ104" s="34"/>
      <c r="CK104" s="34"/>
      <c r="CL104" s="34"/>
      <c r="CM104" s="64"/>
      <c r="CN104" s="17">
        <v>30.29</v>
      </c>
      <c r="CO104" s="18"/>
      <c r="CP104" s="18">
        <v>19.86</v>
      </c>
      <c r="CQ104" s="18"/>
      <c r="CR104" s="18">
        <v>7.8</v>
      </c>
      <c r="CS104" s="18"/>
      <c r="CT104" s="18"/>
      <c r="CU104" s="19"/>
      <c r="CV104" s="17">
        <v>28.66</v>
      </c>
      <c r="CW104" s="18">
        <v>18.29</v>
      </c>
      <c r="CX104" s="18">
        <v>6.58</v>
      </c>
      <c r="CY104" s="19">
        <v>1.51</v>
      </c>
      <c r="CZ104" s="17">
        <v>30.91</v>
      </c>
      <c r="DA104" s="18">
        <v>19.39</v>
      </c>
      <c r="DB104" s="18">
        <v>6.59</v>
      </c>
      <c r="DC104" s="19">
        <v>1.41</v>
      </c>
      <c r="DD104" s="121"/>
      <c r="DE104" s="122"/>
      <c r="DF104" s="118"/>
      <c r="DG104" s="123"/>
      <c r="DH104" s="119"/>
      <c r="DK104" s="121">
        <v>10.01</v>
      </c>
      <c r="DL104" s="122">
        <v>3.51</v>
      </c>
      <c r="DM104" s="117"/>
      <c r="DN104" s="117"/>
      <c r="DO104" s="121">
        <v>50.75</v>
      </c>
      <c r="DP104" s="125"/>
      <c r="DQ104" s="125">
        <v>12.64</v>
      </c>
      <c r="DR104" s="125"/>
      <c r="DS104" s="125">
        <v>2.9</v>
      </c>
      <c r="DT104" s="122"/>
      <c r="DU104" s="137">
        <v>9.26</v>
      </c>
      <c r="DV104" s="138"/>
    </row>
    <row r="105" spans="1:126">
      <c r="A105" s="4">
        <v>1968</v>
      </c>
      <c r="B105" s="11">
        <v>34.799999999999997</v>
      </c>
      <c r="C105" s="12">
        <v>23.08</v>
      </c>
      <c r="D105" s="12">
        <v>8.77</v>
      </c>
      <c r="E105" s="19">
        <v>2.15</v>
      </c>
      <c r="F105" s="12">
        <f t="shared" si="6"/>
        <v>11.719999999999999</v>
      </c>
      <c r="G105" s="12">
        <f t="shared" si="7"/>
        <v>14.309999999999999</v>
      </c>
      <c r="H105" s="11">
        <v>30.3</v>
      </c>
      <c r="I105" s="12">
        <v>21.9</v>
      </c>
      <c r="J105" s="12">
        <v>11.2</v>
      </c>
      <c r="K105" s="69">
        <v>4.3</v>
      </c>
      <c r="L105" s="12">
        <v>30.5</v>
      </c>
      <c r="M105" s="12">
        <v>22.1</v>
      </c>
      <c r="N105" s="12">
        <v>11.5</v>
      </c>
      <c r="O105" s="19">
        <v>4.5</v>
      </c>
      <c r="P105" s="12">
        <f>H105-I105</f>
        <v>8.4000000000000021</v>
      </c>
      <c r="Q105" s="12">
        <f>I105-J105</f>
        <v>10.7</v>
      </c>
      <c r="R105" s="38">
        <f>DetailsWTIDSeries!H105/100</f>
        <v>0.30299999999999999</v>
      </c>
      <c r="S105" s="116">
        <f>DetailsWTIDSeries!J105/100</f>
        <v>0.11199999999999999</v>
      </c>
      <c r="T105" s="116">
        <f>DetailsWTIDSeries!K105/100</f>
        <v>4.2999999999999997E-2</v>
      </c>
      <c r="U105" s="11">
        <v>28.55</v>
      </c>
      <c r="V105" s="12"/>
      <c r="W105" s="12">
        <v>18.760000000000002</v>
      </c>
      <c r="X105" s="12"/>
      <c r="Y105" s="12">
        <v>7.54</v>
      </c>
      <c r="Z105" s="12"/>
      <c r="AA105" s="25">
        <v>5</v>
      </c>
      <c r="AB105" s="25"/>
      <c r="AC105" s="25">
        <v>1.87</v>
      </c>
      <c r="AD105" s="25"/>
      <c r="AE105" s="25">
        <v>1.21</v>
      </c>
      <c r="AF105" s="25"/>
      <c r="AG105" s="26">
        <v>0.47</v>
      </c>
      <c r="AH105" s="7">
        <f>DetailsWTIDSeries!U105/100</f>
        <v>0.28550000000000003</v>
      </c>
      <c r="AI105" s="115">
        <f t="shared" si="15"/>
        <v>7.5399999999999995E-2</v>
      </c>
      <c r="AJ105" s="115">
        <f t="shared" si="16"/>
        <v>1.8700000000000001E-2</v>
      </c>
      <c r="AK105" s="17">
        <v>31.98</v>
      </c>
      <c r="AL105" s="18">
        <v>20.98</v>
      </c>
      <c r="AM105" s="18">
        <v>8.35</v>
      </c>
      <c r="AN105" s="67">
        <v>2.15</v>
      </c>
      <c r="AO105" s="12">
        <v>34.85</v>
      </c>
      <c r="AP105" s="12">
        <v>24.15</v>
      </c>
      <c r="AQ105" s="12">
        <v>11.21</v>
      </c>
      <c r="AR105" s="70">
        <v>4.0199999999999996</v>
      </c>
      <c r="AS105" s="72">
        <f t="shared" si="4"/>
        <v>11</v>
      </c>
      <c r="AT105" s="72">
        <f t="shared" si="5"/>
        <v>12.63</v>
      </c>
      <c r="AU105" s="17">
        <v>29.4</v>
      </c>
      <c r="AV105" s="18">
        <v>19.45</v>
      </c>
      <c r="AW105" s="18">
        <v>7.56</v>
      </c>
      <c r="AX105" s="67">
        <v>1.91</v>
      </c>
      <c r="AY105" s="18">
        <v>30.06</v>
      </c>
      <c r="AZ105" s="18">
        <v>20.059999999999999</v>
      </c>
      <c r="BA105" s="18">
        <v>8.01</v>
      </c>
      <c r="BB105" s="19">
        <v>2.12</v>
      </c>
      <c r="BC105" s="72">
        <f t="shared" si="11"/>
        <v>9.9499999999999993</v>
      </c>
      <c r="BD105" s="70">
        <f t="shared" si="12"/>
        <v>11.89</v>
      </c>
      <c r="BE105" s="33">
        <v>30.39</v>
      </c>
      <c r="BF105" s="34">
        <v>19.21</v>
      </c>
      <c r="BG105" s="34">
        <v>6.57</v>
      </c>
      <c r="BH105" s="34">
        <v>1.39</v>
      </c>
      <c r="BI105" s="34">
        <v>30.49</v>
      </c>
      <c r="BJ105" s="34">
        <v>19.32</v>
      </c>
      <c r="BK105" s="34">
        <v>6.69</v>
      </c>
      <c r="BL105" s="64">
        <v>1.46</v>
      </c>
      <c r="BM105" s="72">
        <f t="shared" si="13"/>
        <v>11.18</v>
      </c>
      <c r="BN105" s="70">
        <f t="shared" si="14"/>
        <v>12.64</v>
      </c>
      <c r="BO105" s="17"/>
      <c r="BP105" s="18"/>
      <c r="BQ105" s="18"/>
      <c r="BR105" s="19"/>
      <c r="BS105" s="17"/>
      <c r="BT105" s="18"/>
      <c r="BU105" s="18"/>
      <c r="BV105" s="18"/>
      <c r="BW105" s="19"/>
      <c r="BX105" s="33">
        <v>37.299999999999997</v>
      </c>
      <c r="BY105" s="34"/>
      <c r="BZ105" s="34">
        <v>24.02</v>
      </c>
      <c r="CA105" s="34"/>
      <c r="CB105" s="34">
        <v>9.0399999999999991</v>
      </c>
      <c r="CC105" s="34"/>
      <c r="CD105" s="34">
        <v>2.17</v>
      </c>
      <c r="CE105" s="34"/>
      <c r="CF105" s="34"/>
      <c r="CG105" s="34"/>
      <c r="CH105" s="34"/>
      <c r="CI105" s="34"/>
      <c r="CJ105" s="34"/>
      <c r="CK105" s="34"/>
      <c r="CL105" s="34"/>
      <c r="CM105" s="64"/>
      <c r="CN105" s="17">
        <v>30.69</v>
      </c>
      <c r="CO105" s="18"/>
      <c r="CP105" s="18">
        <v>20.22</v>
      </c>
      <c r="CQ105" s="18"/>
      <c r="CR105" s="18">
        <v>8.16</v>
      </c>
      <c r="CS105" s="18"/>
      <c r="CT105" s="18"/>
      <c r="CU105" s="19"/>
      <c r="CV105" s="17">
        <v>28.36</v>
      </c>
      <c r="CW105" s="18">
        <v>17.989999999999998</v>
      </c>
      <c r="CX105" s="18">
        <v>6.38</v>
      </c>
      <c r="CY105" s="19">
        <v>1.4</v>
      </c>
      <c r="CZ105" s="17">
        <v>31.15</v>
      </c>
      <c r="DA105" s="18">
        <v>19.59</v>
      </c>
      <c r="DB105" s="18">
        <v>6.72</v>
      </c>
      <c r="DC105" s="19">
        <v>1.44</v>
      </c>
      <c r="DD105" s="121"/>
      <c r="DE105" s="122"/>
      <c r="DF105" s="118"/>
      <c r="DG105" s="123"/>
      <c r="DH105" s="119"/>
      <c r="DK105" s="121">
        <v>9.9499999999999993</v>
      </c>
      <c r="DL105" s="122">
        <v>3.48</v>
      </c>
      <c r="DM105" s="117"/>
      <c r="DN105" s="117"/>
      <c r="DO105" s="121"/>
      <c r="DP105" s="125"/>
      <c r="DQ105" s="125"/>
      <c r="DR105" s="125"/>
      <c r="DS105" s="125"/>
      <c r="DT105" s="122"/>
      <c r="DU105" s="137"/>
      <c r="DV105" s="138"/>
    </row>
    <row r="106" spans="1:126">
      <c r="A106" s="4">
        <v>1969</v>
      </c>
      <c r="B106" s="11">
        <v>33.96</v>
      </c>
      <c r="C106" s="12">
        <v>22.48</v>
      </c>
      <c r="D106" s="12">
        <v>8.5500000000000007</v>
      </c>
      <c r="E106" s="19">
        <v>2.09</v>
      </c>
      <c r="F106" s="12">
        <f t="shared" si="6"/>
        <v>11.48</v>
      </c>
      <c r="G106" s="12">
        <f t="shared" si="7"/>
        <v>13.93</v>
      </c>
      <c r="H106" s="11"/>
      <c r="I106" s="12"/>
      <c r="J106" s="12"/>
      <c r="K106" s="69"/>
      <c r="L106" s="12"/>
      <c r="M106" s="12"/>
      <c r="N106" s="12"/>
      <c r="O106" s="19"/>
      <c r="P106" s="12"/>
      <c r="Q106" s="12"/>
      <c r="R106" s="38"/>
      <c r="S106" s="116"/>
      <c r="T106" s="116"/>
      <c r="U106" s="11">
        <v>28.72</v>
      </c>
      <c r="V106" s="12"/>
      <c r="W106" s="12">
        <v>18.86</v>
      </c>
      <c r="X106" s="12"/>
      <c r="Y106" s="12">
        <v>7.46</v>
      </c>
      <c r="Z106" s="12"/>
      <c r="AA106" s="25">
        <v>4.96</v>
      </c>
      <c r="AB106" s="25"/>
      <c r="AC106" s="25">
        <v>1.85</v>
      </c>
      <c r="AD106" s="25"/>
      <c r="AE106" s="25">
        <v>1.22</v>
      </c>
      <c r="AF106" s="25"/>
      <c r="AG106" s="26">
        <v>0.47</v>
      </c>
      <c r="AH106" s="7">
        <f>DetailsWTIDSeries!U106/100</f>
        <v>0.28720000000000001</v>
      </c>
      <c r="AI106" s="115">
        <f t="shared" si="15"/>
        <v>7.46E-2</v>
      </c>
      <c r="AJ106" s="115">
        <f t="shared" si="16"/>
        <v>1.8500000000000003E-2</v>
      </c>
      <c r="AK106" s="17">
        <v>31.82</v>
      </c>
      <c r="AL106" s="18">
        <v>20.68</v>
      </c>
      <c r="AM106" s="18">
        <v>8.02</v>
      </c>
      <c r="AN106" s="67">
        <v>2</v>
      </c>
      <c r="AO106" s="12">
        <v>33.93</v>
      </c>
      <c r="AP106" s="12">
        <v>23.08</v>
      </c>
      <c r="AQ106" s="12">
        <v>10.35</v>
      </c>
      <c r="AR106" s="70">
        <v>3.69</v>
      </c>
      <c r="AS106" s="72">
        <f t="shared" si="4"/>
        <v>11.14</v>
      </c>
      <c r="AT106" s="72">
        <f t="shared" si="5"/>
        <v>12.66</v>
      </c>
      <c r="AU106" s="17">
        <v>30.68</v>
      </c>
      <c r="AV106" s="18">
        <v>20.38</v>
      </c>
      <c r="AW106" s="18">
        <v>8.01</v>
      </c>
      <c r="AX106" s="67">
        <v>1.91</v>
      </c>
      <c r="AY106" s="18">
        <v>32.85</v>
      </c>
      <c r="AZ106" s="18">
        <v>22.52</v>
      </c>
      <c r="BA106" s="18">
        <v>10.029999999999999</v>
      </c>
      <c r="BB106" s="19">
        <v>3.41</v>
      </c>
      <c r="BC106" s="72">
        <f t="shared" si="11"/>
        <v>10.3</v>
      </c>
      <c r="BD106" s="70">
        <f t="shared" si="12"/>
        <v>12.37</v>
      </c>
      <c r="BE106" s="33">
        <v>30.02</v>
      </c>
      <c r="BF106" s="34">
        <v>18.88</v>
      </c>
      <c r="BG106" s="34">
        <v>6.41</v>
      </c>
      <c r="BH106" s="34">
        <v>1.34</v>
      </c>
      <c r="BI106" s="34">
        <v>30.16</v>
      </c>
      <c r="BJ106" s="34">
        <v>19.05</v>
      </c>
      <c r="BK106" s="34">
        <v>6.57</v>
      </c>
      <c r="BL106" s="64">
        <v>1.43</v>
      </c>
      <c r="BM106" s="72">
        <f t="shared" si="13"/>
        <v>11.14</v>
      </c>
      <c r="BN106" s="70">
        <f t="shared" si="14"/>
        <v>12.469999999999999</v>
      </c>
      <c r="BO106" s="17"/>
      <c r="BP106" s="18"/>
      <c r="BQ106" s="18"/>
      <c r="BR106" s="19"/>
      <c r="BS106" s="17"/>
      <c r="BT106" s="18"/>
      <c r="BU106" s="18"/>
      <c r="BV106" s="18"/>
      <c r="BW106" s="19"/>
      <c r="BX106" s="33">
        <v>37.340000000000003</v>
      </c>
      <c r="BY106" s="34"/>
      <c r="BZ106" s="34">
        <v>24.01</v>
      </c>
      <c r="CA106" s="34"/>
      <c r="CB106" s="34">
        <v>9.01</v>
      </c>
      <c r="CC106" s="34"/>
      <c r="CD106" s="34">
        <v>2.13</v>
      </c>
      <c r="CE106" s="34"/>
      <c r="CF106" s="34"/>
      <c r="CG106" s="34"/>
      <c r="CH106" s="34"/>
      <c r="CI106" s="34"/>
      <c r="CJ106" s="34"/>
      <c r="CK106" s="34"/>
      <c r="CL106" s="34"/>
      <c r="CM106" s="64"/>
      <c r="CN106" s="17"/>
      <c r="CO106" s="18"/>
      <c r="CP106" s="18"/>
      <c r="CQ106" s="18"/>
      <c r="CR106" s="18"/>
      <c r="CS106" s="18"/>
      <c r="CT106" s="18"/>
      <c r="CU106" s="19"/>
      <c r="CV106" s="17">
        <v>27.85</v>
      </c>
      <c r="CW106" s="18">
        <v>17.61</v>
      </c>
      <c r="CX106" s="18">
        <v>6.25</v>
      </c>
      <c r="CY106" s="19">
        <v>1.42</v>
      </c>
      <c r="CZ106" s="17">
        <v>31.02</v>
      </c>
      <c r="DA106" s="18">
        <v>19.47</v>
      </c>
      <c r="DB106" s="18">
        <v>6.7</v>
      </c>
      <c r="DC106" s="19">
        <v>1.45</v>
      </c>
      <c r="DD106" s="121"/>
      <c r="DE106" s="122"/>
      <c r="DF106" s="118"/>
      <c r="DG106" s="123"/>
      <c r="DH106" s="119"/>
      <c r="DK106" s="121"/>
      <c r="DL106" s="122"/>
      <c r="DM106" s="117"/>
      <c r="DN106" s="117"/>
      <c r="DO106" s="121">
        <v>50.66</v>
      </c>
      <c r="DP106" s="125"/>
      <c r="DQ106" s="125">
        <v>13.38</v>
      </c>
      <c r="DR106" s="125"/>
      <c r="DS106" s="125">
        <v>3</v>
      </c>
      <c r="DT106" s="122"/>
      <c r="DU106" s="137"/>
      <c r="DV106" s="138"/>
    </row>
    <row r="107" spans="1:126">
      <c r="A107" s="4">
        <v>1970</v>
      </c>
      <c r="B107" s="11">
        <v>33.14</v>
      </c>
      <c r="C107" s="12">
        <v>21.95</v>
      </c>
      <c r="D107" s="12">
        <v>8.33</v>
      </c>
      <c r="E107" s="19">
        <v>2.02</v>
      </c>
      <c r="F107" s="12">
        <f t="shared" si="6"/>
        <v>11.190000000000001</v>
      </c>
      <c r="G107" s="12">
        <f t="shared" si="7"/>
        <v>13.62</v>
      </c>
      <c r="H107" s="11"/>
      <c r="I107" s="12"/>
      <c r="J107" s="12"/>
      <c r="K107" s="69"/>
      <c r="L107" s="12"/>
      <c r="M107" s="12"/>
      <c r="N107" s="12"/>
      <c r="O107" s="19"/>
      <c r="P107" s="12"/>
      <c r="Q107" s="12"/>
      <c r="R107" s="38"/>
      <c r="S107" s="116"/>
      <c r="T107" s="116"/>
      <c r="U107" s="11">
        <v>28.82</v>
      </c>
      <c r="V107" s="12"/>
      <c r="W107" s="12">
        <v>18.649999999999999</v>
      </c>
      <c r="X107" s="12"/>
      <c r="Y107" s="12">
        <v>7.05</v>
      </c>
      <c r="Z107" s="12"/>
      <c r="AA107" s="25">
        <v>4.59</v>
      </c>
      <c r="AB107" s="25"/>
      <c r="AC107" s="25">
        <v>1.64</v>
      </c>
      <c r="AD107" s="25"/>
      <c r="AE107" s="25">
        <v>1.05</v>
      </c>
      <c r="AF107" s="25"/>
      <c r="AG107" s="26">
        <v>0.42</v>
      </c>
      <c r="AH107" s="7">
        <f>DetailsWTIDSeries!U107/100</f>
        <v>0.28820000000000001</v>
      </c>
      <c r="AI107" s="115">
        <f t="shared" si="15"/>
        <v>7.0499999999999993E-2</v>
      </c>
      <c r="AJ107" s="115">
        <f t="shared" si="16"/>
        <v>1.6399999999999998E-2</v>
      </c>
      <c r="AK107" s="17">
        <v>31.51</v>
      </c>
      <c r="AL107" s="18">
        <v>20.39</v>
      </c>
      <c r="AM107" s="18">
        <v>7.8</v>
      </c>
      <c r="AN107" s="67">
        <v>1.94</v>
      </c>
      <c r="AO107" s="12">
        <v>32.630000000000003</v>
      </c>
      <c r="AP107" s="12">
        <v>21.66</v>
      </c>
      <c r="AQ107" s="12">
        <v>9.0299999999999994</v>
      </c>
      <c r="AR107" s="70">
        <v>2.78</v>
      </c>
      <c r="AS107" s="72">
        <f t="shared" si="4"/>
        <v>11.120000000000001</v>
      </c>
      <c r="AT107" s="72">
        <f t="shared" si="5"/>
        <v>12.59</v>
      </c>
      <c r="AU107" s="17">
        <v>31.9</v>
      </c>
      <c r="AV107" s="18">
        <v>21.13</v>
      </c>
      <c r="AW107" s="18">
        <v>8.19</v>
      </c>
      <c r="AX107" s="67">
        <v>2.04</v>
      </c>
      <c r="AY107" s="18">
        <v>34.590000000000003</v>
      </c>
      <c r="AZ107" s="18">
        <v>23.79</v>
      </c>
      <c r="BA107" s="18">
        <v>10.71</v>
      </c>
      <c r="BB107" s="19">
        <v>3.85</v>
      </c>
      <c r="BC107" s="72">
        <f t="shared" si="11"/>
        <v>10.77</v>
      </c>
      <c r="BD107" s="70">
        <f t="shared" si="12"/>
        <v>12.94</v>
      </c>
      <c r="BE107" s="33">
        <v>29.36</v>
      </c>
      <c r="BF107" s="34">
        <v>18.34</v>
      </c>
      <c r="BG107" s="34">
        <v>6.16</v>
      </c>
      <c r="BH107" s="34">
        <v>1.28</v>
      </c>
      <c r="BI107" s="34">
        <v>29.47</v>
      </c>
      <c r="BJ107" s="34">
        <v>18.489999999999998</v>
      </c>
      <c r="BK107" s="34">
        <v>6.32</v>
      </c>
      <c r="BL107" s="64">
        <v>1.35</v>
      </c>
      <c r="BM107" s="72">
        <f t="shared" si="13"/>
        <v>11.02</v>
      </c>
      <c r="BN107" s="70">
        <f t="shared" si="14"/>
        <v>12.18</v>
      </c>
      <c r="BO107" s="17"/>
      <c r="BP107" s="18"/>
      <c r="BQ107" s="18"/>
      <c r="BR107" s="19"/>
      <c r="BS107" s="17"/>
      <c r="BT107" s="18"/>
      <c r="BU107" s="18"/>
      <c r="BV107" s="18"/>
      <c r="BW107" s="19"/>
      <c r="BX107" s="33">
        <v>37.92</v>
      </c>
      <c r="BY107" s="34"/>
      <c r="BZ107" s="34">
        <v>24.22</v>
      </c>
      <c r="CA107" s="34"/>
      <c r="CB107" s="34">
        <v>8.9700000000000006</v>
      </c>
      <c r="CC107" s="34"/>
      <c r="CD107" s="34">
        <v>2.0699999999999998</v>
      </c>
      <c r="CE107" s="34"/>
      <c r="CF107" s="34"/>
      <c r="CG107" s="34"/>
      <c r="CH107" s="34"/>
      <c r="CI107" s="34"/>
      <c r="CJ107" s="34"/>
      <c r="CK107" s="34"/>
      <c r="CL107" s="34"/>
      <c r="CM107" s="64"/>
      <c r="CN107" s="17"/>
      <c r="CO107" s="18">
        <v>33.340000000000003</v>
      </c>
      <c r="CP107" s="18"/>
      <c r="CQ107" s="18">
        <v>22.25</v>
      </c>
      <c r="CR107" s="18"/>
      <c r="CS107" s="18">
        <v>9.18</v>
      </c>
      <c r="CT107" s="18"/>
      <c r="CU107" s="19"/>
      <c r="CV107" s="17">
        <v>27.65</v>
      </c>
      <c r="CW107" s="18">
        <v>17.3</v>
      </c>
      <c r="CX107" s="18">
        <v>5.92</v>
      </c>
      <c r="CY107" s="19">
        <v>1.26</v>
      </c>
      <c r="CZ107" s="17">
        <v>30.76</v>
      </c>
      <c r="DA107" s="18">
        <v>19.11</v>
      </c>
      <c r="DB107" s="18">
        <v>6.64</v>
      </c>
      <c r="DC107" s="19">
        <v>1.48</v>
      </c>
      <c r="DD107" s="121">
        <v>12.18</v>
      </c>
      <c r="DE107" s="122">
        <v>2.6</v>
      </c>
      <c r="DF107" s="118"/>
      <c r="DG107" s="123"/>
      <c r="DH107" s="119"/>
      <c r="DK107" s="121">
        <v>10.02</v>
      </c>
      <c r="DL107" s="122">
        <v>3.43</v>
      </c>
      <c r="DM107" s="117"/>
      <c r="DN107" s="117"/>
      <c r="DO107" s="121"/>
      <c r="DP107" s="125"/>
      <c r="DQ107" s="125"/>
      <c r="DR107" s="125"/>
      <c r="DS107" s="125"/>
      <c r="DT107" s="122"/>
      <c r="DU107" s="137">
        <v>8.64</v>
      </c>
      <c r="DV107" s="138">
        <v>2.12</v>
      </c>
    </row>
    <row r="108" spans="1:126">
      <c r="A108" s="4">
        <v>1971</v>
      </c>
      <c r="B108" s="11">
        <v>33.35</v>
      </c>
      <c r="C108" s="12">
        <v>22.1</v>
      </c>
      <c r="D108" s="12">
        <v>8.4700000000000006</v>
      </c>
      <c r="E108" s="19">
        <v>2.0699999999999998</v>
      </c>
      <c r="F108" s="12">
        <f t="shared" si="6"/>
        <v>11.25</v>
      </c>
      <c r="G108" s="12">
        <f t="shared" si="7"/>
        <v>13.63</v>
      </c>
      <c r="H108" s="11">
        <v>31.8</v>
      </c>
      <c r="I108" s="12">
        <v>22.1</v>
      </c>
      <c r="J108" s="12">
        <v>11.3</v>
      </c>
      <c r="K108" s="69">
        <v>4.4000000000000004</v>
      </c>
      <c r="L108" s="12">
        <v>31.98</v>
      </c>
      <c r="M108" s="12">
        <v>22.27</v>
      </c>
      <c r="N108" s="12">
        <v>11.59</v>
      </c>
      <c r="O108" s="19">
        <v>4.62</v>
      </c>
      <c r="P108" s="12">
        <f>H108-I108</f>
        <v>9.6999999999999993</v>
      </c>
      <c r="Q108" s="12">
        <f>I108-J108</f>
        <v>10.8</v>
      </c>
      <c r="R108" s="38">
        <f>DetailsWTIDSeries!H108/100</f>
        <v>0.318</v>
      </c>
      <c r="S108" s="116">
        <f>DetailsWTIDSeries!J108/100</f>
        <v>0.113</v>
      </c>
      <c r="T108" s="116">
        <f>DetailsWTIDSeries!K108/100</f>
        <v>4.4000000000000004E-2</v>
      </c>
      <c r="U108" s="11">
        <v>29.29</v>
      </c>
      <c r="V108" s="12"/>
      <c r="W108" s="12">
        <v>18.809999999999999</v>
      </c>
      <c r="X108" s="12"/>
      <c r="Y108" s="12">
        <v>7.02</v>
      </c>
      <c r="Z108" s="12"/>
      <c r="AA108" s="25">
        <v>4.5599999999999996</v>
      </c>
      <c r="AB108" s="25"/>
      <c r="AC108" s="25">
        <v>1.67</v>
      </c>
      <c r="AD108" s="25"/>
      <c r="AE108" s="25">
        <v>1.0900000000000001</v>
      </c>
      <c r="AF108" s="25"/>
      <c r="AG108" s="26">
        <v>0.4</v>
      </c>
      <c r="AH108" s="7">
        <f>DetailsWTIDSeries!U108/100</f>
        <v>0.29289999999999999</v>
      </c>
      <c r="AI108" s="115">
        <f t="shared" si="15"/>
        <v>7.0199999999999999E-2</v>
      </c>
      <c r="AJ108" s="115">
        <f t="shared" si="16"/>
        <v>1.67E-2</v>
      </c>
      <c r="AK108" s="17">
        <v>31.75</v>
      </c>
      <c r="AL108" s="18">
        <v>20.5</v>
      </c>
      <c r="AM108" s="18">
        <v>7.79</v>
      </c>
      <c r="AN108" s="67">
        <v>1.91</v>
      </c>
      <c r="AO108" s="12">
        <v>33.340000000000003</v>
      </c>
      <c r="AP108" s="12">
        <v>22.26</v>
      </c>
      <c r="AQ108" s="12">
        <v>9.4</v>
      </c>
      <c r="AR108" s="70">
        <v>2.99</v>
      </c>
      <c r="AS108" s="72">
        <f t="shared" si="4"/>
        <v>11.25</v>
      </c>
      <c r="AT108" s="72">
        <f t="shared" si="5"/>
        <v>12.71</v>
      </c>
      <c r="AU108" s="17">
        <v>32.93</v>
      </c>
      <c r="AV108" s="18">
        <v>21.67</v>
      </c>
      <c r="AW108" s="18">
        <v>8.42</v>
      </c>
      <c r="AX108" s="67">
        <v>1.94</v>
      </c>
      <c r="AY108" s="18">
        <v>37.79</v>
      </c>
      <c r="AZ108" s="18">
        <v>26.49</v>
      </c>
      <c r="BA108" s="18">
        <v>12.99</v>
      </c>
      <c r="BB108" s="19">
        <v>5.12</v>
      </c>
      <c r="BC108" s="72">
        <f t="shared" si="11"/>
        <v>11.259999999999998</v>
      </c>
      <c r="BD108" s="70">
        <f t="shared" si="12"/>
        <v>13.250000000000002</v>
      </c>
      <c r="BE108" s="33">
        <v>28.36</v>
      </c>
      <c r="BF108" s="34">
        <v>17.59</v>
      </c>
      <c r="BG108" s="34">
        <v>5.8</v>
      </c>
      <c r="BH108" s="34">
        <v>1.19</v>
      </c>
      <c r="BI108" s="34">
        <v>28.48</v>
      </c>
      <c r="BJ108" s="34">
        <v>17.72</v>
      </c>
      <c r="BK108" s="34">
        <v>5.93</v>
      </c>
      <c r="BL108" s="64">
        <v>1.24</v>
      </c>
      <c r="BM108" s="72">
        <f t="shared" si="13"/>
        <v>10.77</v>
      </c>
      <c r="BN108" s="70">
        <f t="shared" si="14"/>
        <v>11.79</v>
      </c>
      <c r="BO108" s="17"/>
      <c r="BP108" s="18"/>
      <c r="BQ108" s="18"/>
      <c r="BR108" s="19"/>
      <c r="BS108" s="17"/>
      <c r="BT108" s="18"/>
      <c r="BU108" s="18"/>
      <c r="BV108" s="18">
        <v>1.86</v>
      </c>
      <c r="BW108" s="19">
        <v>0.51</v>
      </c>
      <c r="BX108" s="33">
        <v>37.83</v>
      </c>
      <c r="BY108" s="34"/>
      <c r="BZ108" s="34">
        <v>24.08</v>
      </c>
      <c r="CA108" s="34"/>
      <c r="CB108" s="34">
        <v>8.8699999999999992</v>
      </c>
      <c r="CC108" s="34"/>
      <c r="CD108" s="34">
        <v>2</v>
      </c>
      <c r="CE108" s="34"/>
      <c r="CF108" s="34"/>
      <c r="CG108" s="34"/>
      <c r="CH108" s="34"/>
      <c r="CI108" s="34"/>
      <c r="CJ108" s="34"/>
      <c r="CK108" s="34"/>
      <c r="CL108" s="34"/>
      <c r="CM108" s="64"/>
      <c r="CN108" s="17"/>
      <c r="CO108" s="18">
        <v>32.31</v>
      </c>
      <c r="CP108" s="18"/>
      <c r="CQ108" s="18">
        <v>21.16</v>
      </c>
      <c r="CR108" s="18"/>
      <c r="CS108" s="18">
        <v>8.24</v>
      </c>
      <c r="CT108" s="18"/>
      <c r="CU108" s="19">
        <v>2.19</v>
      </c>
      <c r="CV108" s="17">
        <v>28.24</v>
      </c>
      <c r="CW108" s="18">
        <v>17.59</v>
      </c>
      <c r="CX108" s="18">
        <v>5.92</v>
      </c>
      <c r="CY108" s="19">
        <v>1.25</v>
      </c>
      <c r="CZ108" s="17">
        <v>30.66</v>
      </c>
      <c r="DA108" s="18">
        <v>19.010000000000002</v>
      </c>
      <c r="DB108" s="18">
        <v>6.43</v>
      </c>
      <c r="DC108" s="19">
        <v>1.31</v>
      </c>
      <c r="DD108" s="121">
        <v>10.78</v>
      </c>
      <c r="DE108" s="122">
        <v>2.36</v>
      </c>
      <c r="DF108" s="118"/>
      <c r="DG108" s="123"/>
      <c r="DH108" s="119"/>
      <c r="DK108" s="121">
        <v>8.4700000000000006</v>
      </c>
      <c r="DL108" s="122">
        <v>2.83</v>
      </c>
      <c r="DM108" s="117"/>
      <c r="DN108" s="117"/>
      <c r="DO108" s="121">
        <v>51.3</v>
      </c>
      <c r="DP108" s="125"/>
      <c r="DQ108" s="125">
        <v>12.9</v>
      </c>
      <c r="DR108" s="125"/>
      <c r="DS108" s="125">
        <v>2.73</v>
      </c>
      <c r="DT108" s="122"/>
      <c r="DU108" s="137"/>
      <c r="DV108" s="138"/>
    </row>
    <row r="109" spans="1:126">
      <c r="A109" s="4">
        <v>1972</v>
      </c>
      <c r="B109" s="11">
        <v>33.03</v>
      </c>
      <c r="C109" s="12">
        <v>21.97</v>
      </c>
      <c r="D109" s="12">
        <v>8.52</v>
      </c>
      <c r="E109" s="19">
        <v>2.11</v>
      </c>
      <c r="F109" s="12">
        <f t="shared" si="6"/>
        <v>11.060000000000002</v>
      </c>
      <c r="G109" s="12">
        <f t="shared" si="7"/>
        <v>13.45</v>
      </c>
      <c r="H109" s="11"/>
      <c r="I109" s="12"/>
      <c r="J109" s="12"/>
      <c r="K109" s="69"/>
      <c r="L109" s="12"/>
      <c r="M109" s="12"/>
      <c r="N109" s="12"/>
      <c r="O109" s="19"/>
      <c r="P109" s="12"/>
      <c r="Q109" s="12"/>
      <c r="R109" s="38"/>
      <c r="S109" s="116"/>
      <c r="T109" s="116"/>
      <c r="U109" s="11">
        <v>28.9</v>
      </c>
      <c r="V109" s="12"/>
      <c r="W109" s="12">
        <v>18.48</v>
      </c>
      <c r="X109" s="12"/>
      <c r="Y109" s="12">
        <v>6.94</v>
      </c>
      <c r="Z109" s="12"/>
      <c r="AA109" s="25">
        <v>4.5199999999999996</v>
      </c>
      <c r="AB109" s="25"/>
      <c r="AC109" s="25">
        <v>1.61</v>
      </c>
      <c r="AD109" s="25"/>
      <c r="AE109" s="25">
        <v>1.04</v>
      </c>
      <c r="AF109" s="25"/>
      <c r="AG109" s="26">
        <v>0.37</v>
      </c>
      <c r="AH109" s="7">
        <f>DetailsWTIDSeries!U109/100</f>
        <v>0.28899999999999998</v>
      </c>
      <c r="AI109" s="115">
        <f t="shared" si="15"/>
        <v>6.9400000000000003E-2</v>
      </c>
      <c r="AJ109" s="115">
        <f t="shared" si="16"/>
        <v>1.61E-2</v>
      </c>
      <c r="AK109" s="17">
        <v>31.62</v>
      </c>
      <c r="AL109" s="18">
        <v>20.37</v>
      </c>
      <c r="AM109" s="18">
        <v>7.75</v>
      </c>
      <c r="AN109" s="67">
        <v>1.92</v>
      </c>
      <c r="AO109" s="12">
        <v>33.590000000000003</v>
      </c>
      <c r="AP109" s="12">
        <v>22.52</v>
      </c>
      <c r="AQ109" s="12">
        <v>9.64</v>
      </c>
      <c r="AR109" s="70">
        <v>3.13</v>
      </c>
      <c r="AS109" s="72">
        <f t="shared" si="4"/>
        <v>11.25</v>
      </c>
      <c r="AT109" s="72">
        <f t="shared" si="5"/>
        <v>12.620000000000001</v>
      </c>
      <c r="AU109" s="17">
        <v>32.68</v>
      </c>
      <c r="AV109" s="18">
        <v>21.49</v>
      </c>
      <c r="AW109" s="18">
        <v>8.1</v>
      </c>
      <c r="AX109" s="67">
        <v>1.6</v>
      </c>
      <c r="AY109" s="18">
        <v>37.049999999999997</v>
      </c>
      <c r="AZ109" s="18">
        <v>25.81</v>
      </c>
      <c r="BA109" s="18">
        <v>12.16</v>
      </c>
      <c r="BB109" s="19">
        <v>4.41</v>
      </c>
      <c r="BC109" s="72">
        <f t="shared" si="11"/>
        <v>11.190000000000001</v>
      </c>
      <c r="BD109" s="70">
        <f t="shared" si="12"/>
        <v>13.389999999999999</v>
      </c>
      <c r="BE109" s="33">
        <v>27.89</v>
      </c>
      <c r="BF109" s="34">
        <v>17.27</v>
      </c>
      <c r="BG109" s="34">
        <v>5.67</v>
      </c>
      <c r="BH109" s="34">
        <v>1.1499999999999999</v>
      </c>
      <c r="BI109" s="34">
        <v>28.03</v>
      </c>
      <c r="BJ109" s="34">
        <v>17.43</v>
      </c>
      <c r="BK109" s="34">
        <v>5.81</v>
      </c>
      <c r="BL109" s="64">
        <v>1.21</v>
      </c>
      <c r="BM109" s="72">
        <f t="shared" si="13"/>
        <v>10.620000000000001</v>
      </c>
      <c r="BN109" s="70">
        <f t="shared" si="14"/>
        <v>11.6</v>
      </c>
      <c r="BO109" s="17"/>
      <c r="BP109" s="18"/>
      <c r="BQ109" s="18"/>
      <c r="BR109" s="19"/>
      <c r="BS109" s="17"/>
      <c r="BT109" s="18"/>
      <c r="BU109" s="18"/>
      <c r="BV109" s="18"/>
      <c r="BW109" s="19"/>
      <c r="BX109" s="33">
        <v>37.549999999999997</v>
      </c>
      <c r="BY109" s="34"/>
      <c r="BZ109" s="34">
        <v>23.84</v>
      </c>
      <c r="CA109" s="34"/>
      <c r="CB109" s="34">
        <v>8.75</v>
      </c>
      <c r="CC109" s="34"/>
      <c r="CD109" s="34">
        <v>2.02</v>
      </c>
      <c r="CE109" s="34"/>
      <c r="CF109" s="34">
        <v>37.81</v>
      </c>
      <c r="CG109" s="34"/>
      <c r="CH109" s="34">
        <v>24.11</v>
      </c>
      <c r="CI109" s="34"/>
      <c r="CJ109" s="34">
        <v>8.92</v>
      </c>
      <c r="CK109" s="34"/>
      <c r="CL109" s="34">
        <v>2.08</v>
      </c>
      <c r="CM109" s="64"/>
      <c r="CN109" s="17"/>
      <c r="CO109" s="18">
        <v>32.270000000000003</v>
      </c>
      <c r="CP109" s="18"/>
      <c r="CQ109" s="18">
        <v>21.16</v>
      </c>
      <c r="CR109" s="18"/>
      <c r="CS109" s="18">
        <v>8.24</v>
      </c>
      <c r="CT109" s="18"/>
      <c r="CU109" s="19">
        <v>2.2599999999999998</v>
      </c>
      <c r="CV109" s="17">
        <v>27.8</v>
      </c>
      <c r="CW109" s="18">
        <v>17.5</v>
      </c>
      <c r="CX109" s="18">
        <v>6.06</v>
      </c>
      <c r="CY109" s="19">
        <v>1.29</v>
      </c>
      <c r="CZ109" s="17">
        <v>31.29</v>
      </c>
      <c r="DA109" s="18">
        <v>19.899999999999999</v>
      </c>
      <c r="DB109" s="18">
        <v>7.08</v>
      </c>
      <c r="DC109" s="19">
        <v>1.52</v>
      </c>
      <c r="DD109" s="121">
        <v>9.44</v>
      </c>
      <c r="DE109" s="122">
        <v>2.15</v>
      </c>
      <c r="DF109" s="118"/>
      <c r="DG109" s="123"/>
      <c r="DH109" s="119"/>
      <c r="DK109" s="121"/>
      <c r="DL109" s="122"/>
      <c r="DM109" s="117"/>
      <c r="DN109" s="117"/>
      <c r="DO109" s="121"/>
      <c r="DP109" s="125"/>
      <c r="DQ109" s="125"/>
      <c r="DR109" s="125"/>
      <c r="DS109" s="125"/>
      <c r="DT109" s="122"/>
      <c r="DU109" s="137"/>
      <c r="DV109" s="138"/>
    </row>
    <row r="110" spans="1:126">
      <c r="A110" s="4">
        <v>1973</v>
      </c>
      <c r="B110" s="11">
        <v>33.9</v>
      </c>
      <c r="C110" s="12">
        <v>22.61</v>
      </c>
      <c r="D110" s="12">
        <v>8.8699999999999992</v>
      </c>
      <c r="E110" s="19">
        <v>2.2599999999999998</v>
      </c>
      <c r="F110" s="12">
        <f t="shared" si="6"/>
        <v>11.29</v>
      </c>
      <c r="G110" s="12">
        <f t="shared" si="7"/>
        <v>13.74</v>
      </c>
      <c r="H110" s="11"/>
      <c r="I110" s="12"/>
      <c r="J110" s="12"/>
      <c r="K110" s="69"/>
      <c r="L110" s="12"/>
      <c r="M110" s="12"/>
      <c r="N110" s="12"/>
      <c r="O110" s="19"/>
      <c r="P110" s="12"/>
      <c r="Q110" s="12"/>
      <c r="R110" s="38"/>
      <c r="S110" s="116"/>
      <c r="T110" s="116"/>
      <c r="U110" s="11">
        <v>28.31</v>
      </c>
      <c r="V110" s="12"/>
      <c r="W110" s="12">
        <v>18.18</v>
      </c>
      <c r="X110" s="12"/>
      <c r="Y110" s="12">
        <v>6.99</v>
      </c>
      <c r="Z110" s="12"/>
      <c r="AA110" s="25">
        <v>4.59</v>
      </c>
      <c r="AB110" s="25"/>
      <c r="AC110" s="25">
        <v>1.68</v>
      </c>
      <c r="AD110" s="25"/>
      <c r="AE110" s="25">
        <v>1.08</v>
      </c>
      <c r="AF110" s="25"/>
      <c r="AG110" s="26">
        <v>0.4</v>
      </c>
      <c r="AH110" s="7">
        <f>DetailsWTIDSeries!U110/100</f>
        <v>0.28309999999999996</v>
      </c>
      <c r="AI110" s="115">
        <f t="shared" si="15"/>
        <v>6.9900000000000004E-2</v>
      </c>
      <c r="AJ110" s="115">
        <f t="shared" si="16"/>
        <v>1.6799999999999999E-2</v>
      </c>
      <c r="AK110" s="17">
        <v>31.85</v>
      </c>
      <c r="AL110" s="18">
        <v>20.57</v>
      </c>
      <c r="AM110" s="18">
        <v>7.74</v>
      </c>
      <c r="AN110" s="67">
        <v>1.89</v>
      </c>
      <c r="AO110" s="12">
        <v>33.33</v>
      </c>
      <c r="AP110" s="12">
        <v>22.21</v>
      </c>
      <c r="AQ110" s="12">
        <v>9.16</v>
      </c>
      <c r="AR110" s="70">
        <v>2.76</v>
      </c>
      <c r="AS110" s="72">
        <f t="shared" si="4"/>
        <v>11.280000000000001</v>
      </c>
      <c r="AT110" s="72">
        <f t="shared" si="5"/>
        <v>12.83</v>
      </c>
      <c r="AU110" s="17">
        <v>32.18</v>
      </c>
      <c r="AV110" s="18">
        <v>21.01</v>
      </c>
      <c r="AW110" s="18">
        <v>7.62</v>
      </c>
      <c r="AX110" s="67">
        <v>2.1800000000000002</v>
      </c>
      <c r="AY110" s="18">
        <v>38.700000000000003</v>
      </c>
      <c r="AZ110" s="18">
        <v>27.5</v>
      </c>
      <c r="BA110" s="18">
        <v>13.82</v>
      </c>
      <c r="BB110" s="19">
        <v>5.54</v>
      </c>
      <c r="BC110" s="72">
        <f t="shared" si="11"/>
        <v>11.169999999999998</v>
      </c>
      <c r="BD110" s="70">
        <f t="shared" si="12"/>
        <v>13.39</v>
      </c>
      <c r="BE110" s="33">
        <v>27.56</v>
      </c>
      <c r="BF110" s="34">
        <v>17</v>
      </c>
      <c r="BG110" s="34">
        <v>5.57</v>
      </c>
      <c r="BH110" s="34">
        <v>1.1299999999999999</v>
      </c>
      <c r="BI110" s="34">
        <v>27.75</v>
      </c>
      <c r="BJ110" s="34">
        <v>17.21</v>
      </c>
      <c r="BK110" s="34">
        <v>5.76</v>
      </c>
      <c r="BL110" s="64">
        <v>1.21</v>
      </c>
      <c r="BM110" s="72">
        <f t="shared" si="13"/>
        <v>10.559999999999999</v>
      </c>
      <c r="BN110" s="70">
        <f t="shared" si="14"/>
        <v>11.43</v>
      </c>
      <c r="BO110" s="17"/>
      <c r="BP110" s="18"/>
      <c r="BQ110" s="18"/>
      <c r="BR110" s="19"/>
      <c r="BS110" s="17"/>
      <c r="BT110" s="18"/>
      <c r="BU110" s="18"/>
      <c r="BV110" s="18"/>
      <c r="BW110" s="19"/>
      <c r="BX110" s="33">
        <v>37.020000000000003</v>
      </c>
      <c r="BY110" s="34"/>
      <c r="BZ110" s="34">
        <v>23.65</v>
      </c>
      <c r="CA110" s="34"/>
      <c r="CB110" s="34">
        <v>8.8000000000000007</v>
      </c>
      <c r="CC110" s="34"/>
      <c r="CD110" s="34">
        <v>2.06</v>
      </c>
      <c r="CE110" s="34"/>
      <c r="CF110" s="34">
        <v>37.270000000000003</v>
      </c>
      <c r="CG110" s="34"/>
      <c r="CH110" s="34">
        <v>23.92</v>
      </c>
      <c r="CI110" s="34"/>
      <c r="CJ110" s="34">
        <v>8.98</v>
      </c>
      <c r="CK110" s="34"/>
      <c r="CL110" s="34">
        <v>2.14</v>
      </c>
      <c r="CM110" s="64"/>
      <c r="CN110" s="17"/>
      <c r="CO110" s="18">
        <v>32.020000000000003</v>
      </c>
      <c r="CP110" s="18"/>
      <c r="CQ110" s="18">
        <v>20.91</v>
      </c>
      <c r="CR110" s="18"/>
      <c r="CS110" s="18"/>
      <c r="CT110" s="18"/>
      <c r="CU110" s="19"/>
      <c r="CV110" s="17">
        <v>26.74</v>
      </c>
      <c r="CW110" s="18">
        <v>16.73</v>
      </c>
      <c r="CX110" s="18">
        <v>5.67</v>
      </c>
      <c r="CY110" s="19">
        <v>1.17</v>
      </c>
      <c r="CZ110" s="17">
        <v>31.84</v>
      </c>
      <c r="DA110" s="18">
        <v>20.350000000000001</v>
      </c>
      <c r="DB110" s="18">
        <v>7.47</v>
      </c>
      <c r="DC110" s="19">
        <v>1.69</v>
      </c>
      <c r="DD110" s="121">
        <v>7.4</v>
      </c>
      <c r="DE110" s="122">
        <v>2.04</v>
      </c>
      <c r="DF110" s="118"/>
      <c r="DG110" s="123"/>
      <c r="DH110" s="119"/>
      <c r="DK110" s="121">
        <v>7.02</v>
      </c>
      <c r="DL110" s="122">
        <v>2.2200000000000002</v>
      </c>
      <c r="DM110" s="117"/>
      <c r="DN110" s="117"/>
      <c r="DO110" s="121"/>
      <c r="DP110" s="125"/>
      <c r="DQ110" s="125"/>
      <c r="DR110" s="125"/>
      <c r="DS110" s="125"/>
      <c r="DT110" s="122"/>
      <c r="DU110" s="137">
        <v>6.9</v>
      </c>
      <c r="DV110" s="138">
        <v>1.59</v>
      </c>
    </row>
    <row r="111" spans="1:126">
      <c r="A111" s="4">
        <v>1974</v>
      </c>
      <c r="B111" s="11">
        <v>33.33</v>
      </c>
      <c r="C111" s="12">
        <v>22.09</v>
      </c>
      <c r="D111" s="12">
        <v>8.5</v>
      </c>
      <c r="E111" s="19">
        <v>2.09</v>
      </c>
      <c r="F111" s="12">
        <f t="shared" si="6"/>
        <v>11.239999999999998</v>
      </c>
      <c r="G111" s="12">
        <f t="shared" si="7"/>
        <v>13.59</v>
      </c>
      <c r="H111" s="11">
        <v>30.8</v>
      </c>
      <c r="I111" s="12">
        <v>21.6</v>
      </c>
      <c r="J111" s="12">
        <v>10.1</v>
      </c>
      <c r="K111" s="69">
        <v>3.6</v>
      </c>
      <c r="L111" s="12">
        <v>30.99</v>
      </c>
      <c r="M111" s="12">
        <v>21.81</v>
      </c>
      <c r="N111" s="12">
        <v>10.37</v>
      </c>
      <c r="O111" s="19">
        <v>3.8</v>
      </c>
      <c r="P111" s="12">
        <f>H111-I111</f>
        <v>9.1999999999999993</v>
      </c>
      <c r="Q111" s="12">
        <f>I111-J111</f>
        <v>11.500000000000002</v>
      </c>
      <c r="R111" s="38">
        <f>DetailsWTIDSeries!H111/100</f>
        <v>0.308</v>
      </c>
      <c r="S111" s="116">
        <f>DetailsWTIDSeries!J111/100</f>
        <v>0.10099999999999999</v>
      </c>
      <c r="T111" s="116">
        <f>DetailsWTIDSeries!K111/100</f>
        <v>3.6000000000000004E-2</v>
      </c>
      <c r="U111" s="11">
        <v>28.1</v>
      </c>
      <c r="V111" s="12"/>
      <c r="W111" s="12">
        <v>17.77</v>
      </c>
      <c r="X111" s="12"/>
      <c r="Y111" s="12">
        <v>6.54</v>
      </c>
      <c r="Z111" s="12"/>
      <c r="AA111" s="25">
        <v>4.29</v>
      </c>
      <c r="AB111" s="25"/>
      <c r="AC111" s="25">
        <v>1.58</v>
      </c>
      <c r="AD111" s="25"/>
      <c r="AE111" s="25">
        <v>1.02</v>
      </c>
      <c r="AF111" s="25"/>
      <c r="AG111" s="26">
        <v>0.37</v>
      </c>
      <c r="AH111" s="7">
        <f>DetailsWTIDSeries!U111/100</f>
        <v>0.28100000000000003</v>
      </c>
      <c r="AI111" s="115">
        <f t="shared" si="15"/>
        <v>6.54E-2</v>
      </c>
      <c r="AJ111" s="115">
        <f t="shared" si="16"/>
        <v>1.5800000000000002E-2</v>
      </c>
      <c r="AK111" s="17">
        <v>32.36</v>
      </c>
      <c r="AL111" s="18">
        <v>21.04</v>
      </c>
      <c r="AM111" s="18">
        <v>8.1199999999999992</v>
      </c>
      <c r="AN111" s="67">
        <v>2.11</v>
      </c>
      <c r="AO111" s="12">
        <v>33.31</v>
      </c>
      <c r="AP111" s="12">
        <v>22.12</v>
      </c>
      <c r="AQ111" s="12">
        <v>9.1199999999999992</v>
      </c>
      <c r="AR111" s="70">
        <v>2.73</v>
      </c>
      <c r="AS111" s="72">
        <f t="shared" si="4"/>
        <v>11.32</v>
      </c>
      <c r="AT111" s="72">
        <f t="shared" si="5"/>
        <v>12.92</v>
      </c>
      <c r="AU111" s="17">
        <v>30.96</v>
      </c>
      <c r="AV111" s="18">
        <v>19.93</v>
      </c>
      <c r="AW111" s="18">
        <v>7.2</v>
      </c>
      <c r="AX111" s="67">
        <v>1.78</v>
      </c>
      <c r="AY111" s="18">
        <v>32.270000000000003</v>
      </c>
      <c r="AZ111" s="18">
        <v>21.21</v>
      </c>
      <c r="BA111" s="18">
        <v>8.35</v>
      </c>
      <c r="BB111" s="19">
        <v>2.37</v>
      </c>
      <c r="BC111" s="72">
        <f t="shared" si="11"/>
        <v>11.030000000000001</v>
      </c>
      <c r="BD111" s="70">
        <f t="shared" si="12"/>
        <v>12.73</v>
      </c>
      <c r="BE111" s="33">
        <v>27.07</v>
      </c>
      <c r="BF111" s="34">
        <v>16.579999999999998</v>
      </c>
      <c r="BG111" s="34">
        <v>5.47</v>
      </c>
      <c r="BH111" s="34">
        <v>1.1200000000000001</v>
      </c>
      <c r="BI111" s="34">
        <v>27.17</v>
      </c>
      <c r="BJ111" s="34">
        <v>16.8</v>
      </c>
      <c r="BK111" s="34">
        <v>5.68</v>
      </c>
      <c r="BL111" s="64">
        <v>1.23</v>
      </c>
      <c r="BM111" s="72">
        <f t="shared" si="13"/>
        <v>10.490000000000002</v>
      </c>
      <c r="BN111" s="70">
        <f t="shared" si="14"/>
        <v>11.11</v>
      </c>
      <c r="BO111" s="17">
        <v>30.5</v>
      </c>
      <c r="BP111" s="18">
        <v>19.86</v>
      </c>
      <c r="BQ111" s="18">
        <v>7.46</v>
      </c>
      <c r="BR111" s="19">
        <v>1.81</v>
      </c>
      <c r="BS111" s="17"/>
      <c r="BT111" s="18"/>
      <c r="BU111" s="18"/>
      <c r="BV111" s="18"/>
      <c r="BW111" s="19"/>
      <c r="BX111" s="33">
        <v>37.380000000000003</v>
      </c>
      <c r="BY111" s="34"/>
      <c r="BZ111" s="34">
        <v>23.82</v>
      </c>
      <c r="CA111" s="34"/>
      <c r="CB111" s="34">
        <v>8.81</v>
      </c>
      <c r="CC111" s="34"/>
      <c r="CD111" s="34">
        <v>2.09</v>
      </c>
      <c r="CE111" s="34"/>
      <c r="CF111" s="34">
        <v>37.61</v>
      </c>
      <c r="CG111" s="34"/>
      <c r="CH111" s="34">
        <v>24.07</v>
      </c>
      <c r="CI111" s="34"/>
      <c r="CJ111" s="34">
        <v>8.9700000000000006</v>
      </c>
      <c r="CK111" s="34"/>
      <c r="CL111" s="34">
        <v>2.14</v>
      </c>
      <c r="CM111" s="64"/>
      <c r="CN111" s="17"/>
      <c r="CO111" s="18">
        <v>30.58</v>
      </c>
      <c r="CP111" s="18"/>
      <c r="CQ111" s="18">
        <v>19.649999999999999</v>
      </c>
      <c r="CR111" s="18"/>
      <c r="CS111" s="18">
        <v>7.31</v>
      </c>
      <c r="CT111" s="18"/>
      <c r="CU111" s="19">
        <v>1.85</v>
      </c>
      <c r="CV111" s="17">
        <v>25.87</v>
      </c>
      <c r="CW111" s="18">
        <v>15.87</v>
      </c>
      <c r="CX111" s="18">
        <v>5.22</v>
      </c>
      <c r="CY111" s="19">
        <v>1.06</v>
      </c>
      <c r="CZ111" s="17">
        <v>32.020000000000003</v>
      </c>
      <c r="DA111" s="18">
        <v>20.38</v>
      </c>
      <c r="DB111" s="18">
        <v>7.55</v>
      </c>
      <c r="DC111" s="19">
        <v>1.68</v>
      </c>
      <c r="DD111" s="121"/>
      <c r="DE111" s="122"/>
      <c r="DF111" s="118"/>
      <c r="DG111" s="123"/>
      <c r="DH111" s="119"/>
      <c r="DK111" s="121">
        <v>6.65</v>
      </c>
      <c r="DL111" s="122">
        <v>2.0099999999999998</v>
      </c>
      <c r="DM111" s="117"/>
      <c r="DN111" s="117"/>
      <c r="DO111" s="121"/>
      <c r="DP111" s="125"/>
      <c r="DQ111" s="125">
        <v>12.94</v>
      </c>
      <c r="DR111" s="125"/>
      <c r="DS111" s="125">
        <v>2.94</v>
      </c>
      <c r="DT111" s="122"/>
      <c r="DU111" s="137"/>
      <c r="DV111" s="138"/>
    </row>
    <row r="112" spans="1:126">
      <c r="A112" s="4">
        <v>1975</v>
      </c>
      <c r="B112" s="11">
        <v>33.409999999999997</v>
      </c>
      <c r="C112" s="12">
        <v>22.06</v>
      </c>
      <c r="D112" s="12">
        <v>8.48</v>
      </c>
      <c r="E112" s="19">
        <v>2.08</v>
      </c>
      <c r="F112" s="12">
        <f t="shared" si="6"/>
        <v>11.349999999999998</v>
      </c>
      <c r="G112" s="12">
        <f t="shared" si="7"/>
        <v>13.579999999999998</v>
      </c>
      <c r="H112" s="11"/>
      <c r="I112" s="12"/>
      <c r="J112" s="12"/>
      <c r="K112" s="69"/>
      <c r="L112" s="12"/>
      <c r="M112" s="12"/>
      <c r="N112" s="12"/>
      <c r="O112" s="19"/>
      <c r="P112" s="12"/>
      <c r="Q112" s="12"/>
      <c r="R112" s="38"/>
      <c r="S112" s="116"/>
      <c r="T112" s="116"/>
      <c r="U112" s="11">
        <v>27.82</v>
      </c>
      <c r="V112" s="12"/>
      <c r="W112" s="12">
        <v>17.399999999999999</v>
      </c>
      <c r="X112" s="12"/>
      <c r="Y112" s="12">
        <v>6.1</v>
      </c>
      <c r="Z112" s="12"/>
      <c r="AA112" s="25">
        <v>3.92</v>
      </c>
      <c r="AB112" s="25"/>
      <c r="AC112" s="25">
        <v>1.4</v>
      </c>
      <c r="AD112" s="25"/>
      <c r="AE112" s="25">
        <v>0.91</v>
      </c>
      <c r="AF112" s="25"/>
      <c r="AG112" s="26">
        <v>0.31</v>
      </c>
      <c r="AH112" s="7">
        <f>DetailsWTIDSeries!U112/100</f>
        <v>0.2782</v>
      </c>
      <c r="AI112" s="115">
        <f t="shared" si="15"/>
        <v>6.0999999999999999E-2</v>
      </c>
      <c r="AJ112" s="115">
        <f t="shared" si="16"/>
        <v>1.3999999999999999E-2</v>
      </c>
      <c r="AK112" s="17">
        <v>32.619999999999997</v>
      </c>
      <c r="AL112" s="18">
        <v>21.03</v>
      </c>
      <c r="AM112" s="18">
        <v>8.01</v>
      </c>
      <c r="AN112" s="67">
        <v>2.04</v>
      </c>
      <c r="AO112" s="12">
        <v>33.43</v>
      </c>
      <c r="AP112" s="12">
        <v>21.98</v>
      </c>
      <c r="AQ112" s="12">
        <v>8.8699999999999992</v>
      </c>
      <c r="AR112" s="70">
        <v>2.56</v>
      </c>
      <c r="AS112" s="72">
        <f t="shared" si="4"/>
        <v>11.589999999999996</v>
      </c>
      <c r="AT112" s="72">
        <f t="shared" si="5"/>
        <v>13.020000000000001</v>
      </c>
      <c r="AU112" s="17">
        <v>30.52</v>
      </c>
      <c r="AV112" s="18">
        <v>19.579999999999998</v>
      </c>
      <c r="AW112" s="18">
        <v>7.08</v>
      </c>
      <c r="AX112" s="67">
        <v>1.76</v>
      </c>
      <c r="AY112" s="18">
        <v>32.64</v>
      </c>
      <c r="AZ112" s="18">
        <v>21.66</v>
      </c>
      <c r="BA112" s="18">
        <v>8.99</v>
      </c>
      <c r="BB112" s="19">
        <v>3.06</v>
      </c>
      <c r="BC112" s="72">
        <f t="shared" si="11"/>
        <v>10.940000000000001</v>
      </c>
      <c r="BD112" s="70">
        <f t="shared" si="12"/>
        <v>12.499999999999998</v>
      </c>
      <c r="BE112" s="33">
        <v>26.38</v>
      </c>
      <c r="BF112" s="34">
        <v>16.14</v>
      </c>
      <c r="BG112" s="34">
        <v>5.29</v>
      </c>
      <c r="BH112" s="34">
        <v>1.07</v>
      </c>
      <c r="BI112" s="34">
        <v>26.51</v>
      </c>
      <c r="BJ112" s="34">
        <v>16.28</v>
      </c>
      <c r="BK112" s="34">
        <v>5.41</v>
      </c>
      <c r="BL112" s="64">
        <v>1.1299999999999999</v>
      </c>
      <c r="BM112" s="72">
        <f t="shared" si="13"/>
        <v>10.239999999999998</v>
      </c>
      <c r="BN112" s="70">
        <f t="shared" si="14"/>
        <v>10.850000000000001</v>
      </c>
      <c r="BO112" s="17">
        <v>31.2</v>
      </c>
      <c r="BP112" s="18">
        <v>20.04</v>
      </c>
      <c r="BQ112" s="18">
        <v>7.24</v>
      </c>
      <c r="BR112" s="19">
        <v>1.64</v>
      </c>
      <c r="BS112" s="17"/>
      <c r="BT112" s="18"/>
      <c r="BU112" s="18"/>
      <c r="BV112" s="18"/>
      <c r="BW112" s="19"/>
      <c r="BX112" s="33">
        <v>37.28</v>
      </c>
      <c r="BY112" s="34"/>
      <c r="BZ112" s="34">
        <v>23.71</v>
      </c>
      <c r="CA112" s="34"/>
      <c r="CB112" s="34">
        <v>8.74</v>
      </c>
      <c r="CC112" s="34"/>
      <c r="CD112" s="34">
        <v>2.11</v>
      </c>
      <c r="CE112" s="34"/>
      <c r="CF112" s="34">
        <v>37.479999999999997</v>
      </c>
      <c r="CG112" s="34"/>
      <c r="CH112" s="34">
        <v>23.96</v>
      </c>
      <c r="CI112" s="34"/>
      <c r="CJ112" s="34">
        <v>8.91</v>
      </c>
      <c r="CK112" s="34"/>
      <c r="CL112" s="34">
        <v>2.1800000000000002</v>
      </c>
      <c r="CM112" s="64"/>
      <c r="CN112" s="17"/>
      <c r="CO112" s="18">
        <v>29.51</v>
      </c>
      <c r="CP112" s="18"/>
      <c r="CQ112" s="18">
        <v>18.760000000000002</v>
      </c>
      <c r="CR112" s="18"/>
      <c r="CS112" s="18">
        <v>6.8</v>
      </c>
      <c r="CT112" s="18"/>
      <c r="CU112" s="19">
        <v>1.69</v>
      </c>
      <c r="CV112" s="17">
        <v>25.54</v>
      </c>
      <c r="CW112" s="18">
        <v>15.65</v>
      </c>
      <c r="CX112" s="18">
        <v>5.13</v>
      </c>
      <c r="CY112" s="19">
        <v>1.1000000000000001</v>
      </c>
      <c r="CZ112" s="17">
        <v>29.98</v>
      </c>
      <c r="DA112" s="18">
        <v>18.7</v>
      </c>
      <c r="DB112" s="18">
        <v>6.56</v>
      </c>
      <c r="DC112" s="19">
        <v>1.45</v>
      </c>
      <c r="DD112" s="121"/>
      <c r="DE112" s="122"/>
      <c r="DF112" s="118"/>
      <c r="DG112" s="123"/>
      <c r="DH112" s="119"/>
      <c r="DK112" s="121">
        <v>7.24</v>
      </c>
      <c r="DL112" s="122">
        <v>2.25</v>
      </c>
      <c r="DM112" s="117"/>
      <c r="DN112" s="117"/>
      <c r="DO112" s="121">
        <v>49.94</v>
      </c>
      <c r="DP112" s="125"/>
      <c r="DQ112" s="125">
        <v>12.18</v>
      </c>
      <c r="DR112" s="125"/>
      <c r="DS112" s="125">
        <v>2.59</v>
      </c>
      <c r="DT112" s="122"/>
      <c r="DU112" s="137">
        <v>6.12</v>
      </c>
      <c r="DV112" s="138">
        <v>1.38</v>
      </c>
    </row>
    <row r="113" spans="1:126">
      <c r="A113" s="4">
        <v>1976</v>
      </c>
      <c r="B113" s="11">
        <v>33.19</v>
      </c>
      <c r="C113" s="12">
        <v>21.91</v>
      </c>
      <c r="D113" s="12">
        <v>8.44</v>
      </c>
      <c r="E113" s="19">
        <v>2.08</v>
      </c>
      <c r="F113" s="12">
        <f t="shared" si="6"/>
        <v>11.279999999999998</v>
      </c>
      <c r="G113" s="12">
        <f t="shared" si="7"/>
        <v>13.47</v>
      </c>
      <c r="H113" s="11"/>
      <c r="I113" s="12"/>
      <c r="J113" s="12"/>
      <c r="K113" s="69"/>
      <c r="L113" s="12"/>
      <c r="M113" s="12"/>
      <c r="N113" s="12"/>
      <c r="O113" s="19"/>
      <c r="P113" s="12"/>
      <c r="Q113" s="12"/>
      <c r="R113" s="38"/>
      <c r="S113" s="116"/>
      <c r="T113" s="116"/>
      <c r="U113" s="11">
        <v>27.89</v>
      </c>
      <c r="V113" s="12"/>
      <c r="W113" s="12">
        <v>17.329999999999998</v>
      </c>
      <c r="X113" s="12"/>
      <c r="Y113" s="12">
        <v>5.89</v>
      </c>
      <c r="Z113" s="12"/>
      <c r="AA113" s="25">
        <v>3.75</v>
      </c>
      <c r="AB113" s="25"/>
      <c r="AC113" s="25">
        <v>1.3</v>
      </c>
      <c r="AD113" s="25"/>
      <c r="AE113" s="25">
        <v>0.86</v>
      </c>
      <c r="AF113" s="25"/>
      <c r="AG113" s="26">
        <v>0.3</v>
      </c>
      <c r="AH113" s="7">
        <f>DetailsWTIDSeries!U113/100</f>
        <v>0.27889999999999998</v>
      </c>
      <c r="AI113" s="115">
        <f t="shared" si="15"/>
        <v>5.8899999999999994E-2</v>
      </c>
      <c r="AJ113" s="115">
        <f t="shared" si="16"/>
        <v>1.3000000000000001E-2</v>
      </c>
      <c r="AK113" s="17">
        <v>32.42</v>
      </c>
      <c r="AL113" s="18">
        <v>20.85</v>
      </c>
      <c r="AM113" s="18">
        <v>7.89</v>
      </c>
      <c r="AN113" s="67">
        <v>2.02</v>
      </c>
      <c r="AO113" s="12">
        <v>33.409999999999997</v>
      </c>
      <c r="AP113" s="12">
        <v>21.97</v>
      </c>
      <c r="AQ113" s="12">
        <v>8.86</v>
      </c>
      <c r="AR113" s="70">
        <v>2.59</v>
      </c>
      <c r="AS113" s="72">
        <f t="shared" si="4"/>
        <v>11.57</v>
      </c>
      <c r="AT113" s="72">
        <f t="shared" si="5"/>
        <v>12.96</v>
      </c>
      <c r="AU113" s="17">
        <v>30.64</v>
      </c>
      <c r="AV113" s="18">
        <v>19.52</v>
      </c>
      <c r="AW113" s="18">
        <v>6.81</v>
      </c>
      <c r="AX113" s="67">
        <v>1.51</v>
      </c>
      <c r="AY113" s="18">
        <v>31.51</v>
      </c>
      <c r="AZ113" s="18">
        <v>20.350000000000001</v>
      </c>
      <c r="BA113" s="18">
        <v>7.54</v>
      </c>
      <c r="BB113" s="19">
        <v>1.86</v>
      </c>
      <c r="BC113" s="72">
        <f t="shared" si="11"/>
        <v>11.120000000000001</v>
      </c>
      <c r="BD113" s="70">
        <f t="shared" si="12"/>
        <v>12.71</v>
      </c>
      <c r="BE113" s="33">
        <v>25.55</v>
      </c>
      <c r="BF113" s="34">
        <v>15.48</v>
      </c>
      <c r="BG113" s="34">
        <v>4.95</v>
      </c>
      <c r="BH113" s="34">
        <v>0.96</v>
      </c>
      <c r="BI113" s="34">
        <v>25.69</v>
      </c>
      <c r="BJ113" s="34">
        <v>15.63</v>
      </c>
      <c r="BK113" s="34">
        <v>5.07</v>
      </c>
      <c r="BL113" s="64">
        <v>1.02</v>
      </c>
      <c r="BM113" s="72">
        <f t="shared" si="13"/>
        <v>10.07</v>
      </c>
      <c r="BN113" s="70">
        <f t="shared" si="14"/>
        <v>10.530000000000001</v>
      </c>
      <c r="BO113" s="17">
        <v>28.5</v>
      </c>
      <c r="BP113" s="18">
        <v>18</v>
      </c>
      <c r="BQ113" s="18">
        <v>7.1</v>
      </c>
      <c r="BR113" s="19">
        <v>1.7</v>
      </c>
      <c r="BS113" s="17"/>
      <c r="BT113" s="18"/>
      <c r="BU113" s="18"/>
      <c r="BV113" s="18"/>
      <c r="BW113" s="19"/>
      <c r="BX113" s="33">
        <v>36.74</v>
      </c>
      <c r="BY113" s="34"/>
      <c r="BZ113" s="34">
        <v>22.99</v>
      </c>
      <c r="CA113" s="34"/>
      <c r="CB113" s="34">
        <v>8.08</v>
      </c>
      <c r="CC113" s="34"/>
      <c r="CD113" s="34">
        <v>1.88</v>
      </c>
      <c r="CE113" s="34"/>
      <c r="CF113" s="34">
        <v>36.9</v>
      </c>
      <c r="CG113" s="34"/>
      <c r="CH113" s="34">
        <v>23.23</v>
      </c>
      <c r="CI113" s="34"/>
      <c r="CJ113" s="34">
        <v>8.2899999999999991</v>
      </c>
      <c r="CK113" s="34"/>
      <c r="CL113" s="34">
        <v>1.98</v>
      </c>
      <c r="CM113" s="64"/>
      <c r="CN113" s="17"/>
      <c r="CO113" s="18">
        <v>29.13</v>
      </c>
      <c r="CP113" s="18"/>
      <c r="CQ113" s="18">
        <v>18.440000000000001</v>
      </c>
      <c r="CR113" s="18"/>
      <c r="CS113" s="18">
        <v>6.62</v>
      </c>
      <c r="CT113" s="18"/>
      <c r="CU113" s="19"/>
      <c r="CV113" s="17">
        <v>25.2</v>
      </c>
      <c r="CW113" s="18">
        <v>15.35</v>
      </c>
      <c r="CX113" s="18">
        <v>4.99</v>
      </c>
      <c r="CY113" s="19">
        <v>1.05</v>
      </c>
      <c r="CZ113" s="17">
        <v>31.1</v>
      </c>
      <c r="DA113" s="18">
        <v>20.36</v>
      </c>
      <c r="DB113" s="18">
        <v>7.48</v>
      </c>
      <c r="DC113" s="19">
        <v>1.55</v>
      </c>
      <c r="DD113" s="121"/>
      <c r="DE113" s="122"/>
      <c r="DF113" s="118"/>
      <c r="DG113" s="123"/>
      <c r="DH113" s="119"/>
      <c r="DK113" s="121">
        <v>7.27</v>
      </c>
      <c r="DL113" s="122">
        <v>2.16</v>
      </c>
      <c r="DM113" s="117"/>
      <c r="DN113" s="117"/>
      <c r="DO113" s="121"/>
      <c r="DP113" s="125"/>
      <c r="DQ113" s="125"/>
      <c r="DR113" s="125"/>
      <c r="DS113" s="125"/>
      <c r="DT113" s="122"/>
      <c r="DU113" s="137"/>
      <c r="DV113" s="138"/>
    </row>
    <row r="114" spans="1:126">
      <c r="A114" s="4">
        <v>1977</v>
      </c>
      <c r="B114" s="11">
        <v>31.68</v>
      </c>
      <c r="C114" s="12">
        <v>20.71</v>
      </c>
      <c r="D114" s="12">
        <v>7.79</v>
      </c>
      <c r="E114" s="19">
        <v>1.94</v>
      </c>
      <c r="F114" s="12">
        <f t="shared" si="6"/>
        <v>10.969999999999999</v>
      </c>
      <c r="G114" s="12">
        <f t="shared" si="7"/>
        <v>12.920000000000002</v>
      </c>
      <c r="H114" s="11">
        <v>31.5</v>
      </c>
      <c r="I114" s="12">
        <v>21.5</v>
      </c>
      <c r="J114" s="12">
        <v>10.199999999999999</v>
      </c>
      <c r="K114" s="69">
        <v>3.7</v>
      </c>
      <c r="L114" s="12">
        <v>31.68</v>
      </c>
      <c r="M114" s="12">
        <v>21.68</v>
      </c>
      <c r="N114" s="12">
        <v>10.45</v>
      </c>
      <c r="O114" s="19">
        <v>3.88</v>
      </c>
      <c r="P114" s="12">
        <f>H114-I114</f>
        <v>10</v>
      </c>
      <c r="Q114" s="12">
        <f>I114-J114</f>
        <v>11.3</v>
      </c>
      <c r="R114" s="38">
        <f>DetailsWTIDSeries!H114/100</f>
        <v>0.315</v>
      </c>
      <c r="S114" s="116">
        <f>DetailsWTIDSeries!J114/100</f>
        <v>0.10199999999999999</v>
      </c>
      <c r="T114" s="116">
        <f>DetailsWTIDSeries!K114/100</f>
        <v>3.7000000000000005E-2</v>
      </c>
      <c r="U114" s="11">
        <v>27.96</v>
      </c>
      <c r="V114" s="12"/>
      <c r="W114" s="12">
        <v>17.329999999999998</v>
      </c>
      <c r="X114" s="12"/>
      <c r="Y114" s="12">
        <v>5.93</v>
      </c>
      <c r="Z114" s="12"/>
      <c r="AA114" s="25">
        <v>3.75</v>
      </c>
      <c r="AB114" s="25"/>
      <c r="AC114" s="25">
        <v>1.27</v>
      </c>
      <c r="AD114" s="25"/>
      <c r="AE114" s="25">
        <v>0.82</v>
      </c>
      <c r="AF114" s="25"/>
      <c r="AG114" s="26">
        <v>0.28000000000000003</v>
      </c>
      <c r="AH114" s="7">
        <f>DetailsWTIDSeries!U114/100</f>
        <v>0.27960000000000002</v>
      </c>
      <c r="AI114" s="115">
        <f t="shared" si="15"/>
        <v>5.9299999999999999E-2</v>
      </c>
      <c r="AJ114" s="115">
        <f t="shared" si="16"/>
        <v>1.2699999999999999E-2</v>
      </c>
      <c r="AK114" s="17">
        <v>32.43</v>
      </c>
      <c r="AL114" s="18">
        <v>20.83</v>
      </c>
      <c r="AM114" s="18">
        <v>7.9</v>
      </c>
      <c r="AN114" s="67">
        <v>2.04</v>
      </c>
      <c r="AO114" s="12">
        <v>33.58</v>
      </c>
      <c r="AP114" s="12">
        <v>22.12</v>
      </c>
      <c r="AQ114" s="12">
        <v>9.0299999999999994</v>
      </c>
      <c r="AR114" s="70">
        <v>2.71</v>
      </c>
      <c r="AS114" s="72">
        <f t="shared" si="4"/>
        <v>11.600000000000001</v>
      </c>
      <c r="AT114" s="72">
        <f t="shared" si="5"/>
        <v>12.929999999999998</v>
      </c>
      <c r="AU114" s="17">
        <v>30.59</v>
      </c>
      <c r="AV114" s="18">
        <v>19.45</v>
      </c>
      <c r="AW114" s="18">
        <v>6.77</v>
      </c>
      <c r="AX114" s="67">
        <v>1.48</v>
      </c>
      <c r="AY114" s="18">
        <v>31.62</v>
      </c>
      <c r="AZ114" s="18">
        <v>20.440000000000001</v>
      </c>
      <c r="BA114" s="18">
        <v>7.64</v>
      </c>
      <c r="BB114" s="19">
        <v>1.93</v>
      </c>
      <c r="BC114" s="72">
        <f t="shared" si="11"/>
        <v>11.14</v>
      </c>
      <c r="BD114" s="70">
        <f t="shared" si="12"/>
        <v>12.68</v>
      </c>
      <c r="BE114" s="33">
        <v>24.72</v>
      </c>
      <c r="BF114" s="34">
        <v>14.91</v>
      </c>
      <c r="BG114" s="34">
        <v>4.6900000000000004</v>
      </c>
      <c r="BH114" s="34">
        <v>0.83</v>
      </c>
      <c r="BI114" s="34">
        <v>24.85</v>
      </c>
      <c r="BJ114" s="34">
        <v>15.03</v>
      </c>
      <c r="BK114" s="34">
        <v>4.7699999999999996</v>
      </c>
      <c r="BL114" s="64">
        <v>0.85</v>
      </c>
      <c r="BM114" s="72">
        <f t="shared" si="13"/>
        <v>9.8099999999999987</v>
      </c>
      <c r="BN114" s="70">
        <f t="shared" si="14"/>
        <v>10.219999999999999</v>
      </c>
      <c r="BO114" s="17">
        <v>27.53</v>
      </c>
      <c r="BP114" s="18">
        <v>17.809999999999999</v>
      </c>
      <c r="BQ114" s="18">
        <v>6.8</v>
      </c>
      <c r="BR114" s="19">
        <v>1.66</v>
      </c>
      <c r="BS114" s="17"/>
      <c r="BT114" s="18"/>
      <c r="BU114" s="18"/>
      <c r="BV114" s="18"/>
      <c r="BW114" s="19"/>
      <c r="BX114" s="33">
        <v>36.18</v>
      </c>
      <c r="BY114" s="34"/>
      <c r="BZ114" s="34">
        <v>22.43</v>
      </c>
      <c r="CA114" s="34"/>
      <c r="CB114" s="34">
        <v>7.74</v>
      </c>
      <c r="CC114" s="34"/>
      <c r="CD114" s="34">
        <v>1.78</v>
      </c>
      <c r="CE114" s="34"/>
      <c r="CF114" s="34">
        <v>36.36</v>
      </c>
      <c r="CG114" s="34"/>
      <c r="CH114" s="34">
        <v>22.71</v>
      </c>
      <c r="CI114" s="34"/>
      <c r="CJ114" s="34">
        <v>8.01</v>
      </c>
      <c r="CK114" s="34"/>
      <c r="CL114" s="34">
        <v>1.93</v>
      </c>
      <c r="CM114" s="64"/>
      <c r="CN114" s="17"/>
      <c r="CO114" s="18">
        <v>27.92</v>
      </c>
      <c r="CP114" s="18"/>
      <c r="CQ114" s="18">
        <v>17.47</v>
      </c>
      <c r="CR114" s="18"/>
      <c r="CS114" s="18">
        <v>6.13</v>
      </c>
      <c r="CT114" s="18"/>
      <c r="CU114" s="19">
        <v>1.49</v>
      </c>
      <c r="CV114" s="17">
        <v>25.15</v>
      </c>
      <c r="CW114" s="18">
        <v>15.25</v>
      </c>
      <c r="CX114" s="18">
        <v>4.92</v>
      </c>
      <c r="CY114" s="19">
        <v>1.06</v>
      </c>
      <c r="CZ114" s="17">
        <v>28.86</v>
      </c>
      <c r="DA114" s="18">
        <v>17.89</v>
      </c>
      <c r="DB114" s="18">
        <v>6.13</v>
      </c>
      <c r="DC114" s="19">
        <v>1.31</v>
      </c>
      <c r="DD114" s="121"/>
      <c r="DE114" s="122"/>
      <c r="DF114" s="118"/>
      <c r="DG114" s="123"/>
      <c r="DH114" s="119"/>
      <c r="DK114" s="121">
        <v>6.18</v>
      </c>
      <c r="DL114" s="122">
        <v>1.9</v>
      </c>
      <c r="DM114" s="117"/>
      <c r="DN114" s="117"/>
      <c r="DO114" s="121"/>
      <c r="DP114" s="125"/>
      <c r="DQ114" s="125"/>
      <c r="DR114" s="125"/>
      <c r="DS114" s="125"/>
      <c r="DT114" s="122"/>
      <c r="DU114" s="137">
        <v>6.01</v>
      </c>
      <c r="DV114" s="138">
        <v>1.26</v>
      </c>
    </row>
    <row r="115" spans="1:126">
      <c r="A115" s="4">
        <v>1978</v>
      </c>
      <c r="B115" s="11">
        <v>31.38</v>
      </c>
      <c r="C115" s="12">
        <v>20.56</v>
      </c>
      <c r="D115" s="12">
        <v>7.8</v>
      </c>
      <c r="E115" s="19">
        <v>1.93</v>
      </c>
      <c r="F115" s="12">
        <f t="shared" si="6"/>
        <v>10.82</v>
      </c>
      <c r="G115" s="12">
        <f t="shared" si="7"/>
        <v>12.759999999999998</v>
      </c>
      <c r="H115" s="11"/>
      <c r="I115" s="12"/>
      <c r="J115" s="12"/>
      <c r="K115" s="69"/>
      <c r="L115" s="12"/>
      <c r="M115" s="12"/>
      <c r="N115" s="12"/>
      <c r="O115" s="19"/>
      <c r="P115" s="12"/>
      <c r="Q115" s="12"/>
      <c r="R115" s="38"/>
      <c r="S115" s="116"/>
      <c r="T115" s="116"/>
      <c r="U115" s="11">
        <v>27.78</v>
      </c>
      <c r="V115" s="12"/>
      <c r="W115" s="12">
        <v>17.11</v>
      </c>
      <c r="X115" s="12"/>
      <c r="Y115" s="12">
        <v>5.72</v>
      </c>
      <c r="Z115" s="12"/>
      <c r="AA115" s="25">
        <v>3.6</v>
      </c>
      <c r="AB115" s="25"/>
      <c r="AC115" s="25">
        <v>1.24</v>
      </c>
      <c r="AD115" s="25"/>
      <c r="AE115" s="25">
        <v>0.79</v>
      </c>
      <c r="AF115" s="25"/>
      <c r="AG115" s="26">
        <v>0.28000000000000003</v>
      </c>
      <c r="AH115" s="7">
        <f>DetailsWTIDSeries!U115/100</f>
        <v>0.27779999999999999</v>
      </c>
      <c r="AI115" s="115">
        <f t="shared" si="15"/>
        <v>5.7200000000000001E-2</v>
      </c>
      <c r="AJ115" s="115">
        <f t="shared" si="16"/>
        <v>1.24E-2</v>
      </c>
      <c r="AK115" s="17">
        <v>32.44</v>
      </c>
      <c r="AL115" s="18">
        <v>20.86</v>
      </c>
      <c r="AM115" s="18">
        <v>7.95</v>
      </c>
      <c r="AN115" s="67">
        <v>2.08</v>
      </c>
      <c r="AO115" s="12">
        <v>33.49</v>
      </c>
      <c r="AP115" s="12">
        <v>22.04</v>
      </c>
      <c r="AQ115" s="12">
        <v>8.9499999999999993</v>
      </c>
      <c r="AR115" s="70">
        <v>2.65</v>
      </c>
      <c r="AS115" s="72">
        <f t="shared" si="4"/>
        <v>11.579999999999998</v>
      </c>
      <c r="AT115" s="72">
        <f t="shared" si="5"/>
        <v>12.91</v>
      </c>
      <c r="AU115" s="17">
        <v>30.98</v>
      </c>
      <c r="AV115" s="18">
        <v>19.739999999999998</v>
      </c>
      <c r="AW115" s="18">
        <v>6.96</v>
      </c>
      <c r="AX115" s="67">
        <v>1.52</v>
      </c>
      <c r="AY115" s="18">
        <v>32.08</v>
      </c>
      <c r="AZ115" s="18">
        <v>20.8</v>
      </c>
      <c r="BA115" s="18">
        <v>7.91</v>
      </c>
      <c r="BB115" s="19">
        <v>2</v>
      </c>
      <c r="BC115" s="72">
        <f t="shared" si="11"/>
        <v>11.240000000000002</v>
      </c>
      <c r="BD115" s="70">
        <f t="shared" si="12"/>
        <v>12.779999999999998</v>
      </c>
      <c r="BE115" s="33">
        <v>23.99</v>
      </c>
      <c r="BF115" s="34">
        <v>14.38</v>
      </c>
      <c r="BG115" s="34">
        <v>4.47</v>
      </c>
      <c r="BH115" s="34">
        <v>0.83</v>
      </c>
      <c r="BI115" s="34">
        <v>24.13</v>
      </c>
      <c r="BJ115" s="34">
        <v>14.53</v>
      </c>
      <c r="BK115" s="34">
        <v>4.5599999999999996</v>
      </c>
      <c r="BL115" s="64">
        <v>0.87</v>
      </c>
      <c r="BM115" s="72">
        <f t="shared" si="13"/>
        <v>9.6099999999999977</v>
      </c>
      <c r="BN115" s="70">
        <f t="shared" si="14"/>
        <v>9.91</v>
      </c>
      <c r="BO115" s="17">
        <v>27.15</v>
      </c>
      <c r="BP115" s="18">
        <v>17.559999999999999</v>
      </c>
      <c r="BQ115" s="18">
        <v>6.71</v>
      </c>
      <c r="BR115" s="19">
        <v>1.63</v>
      </c>
      <c r="BS115" s="17"/>
      <c r="BT115" s="18"/>
      <c r="BU115" s="18"/>
      <c r="BV115" s="18"/>
      <c r="BW115" s="19"/>
      <c r="BX115" s="33">
        <v>35.770000000000003</v>
      </c>
      <c r="BY115" s="34"/>
      <c r="BZ115" s="34">
        <v>22.17</v>
      </c>
      <c r="CA115" s="34"/>
      <c r="CB115" s="34">
        <v>7.6</v>
      </c>
      <c r="CC115" s="34"/>
      <c r="CD115" s="34">
        <v>1.77</v>
      </c>
      <c r="CE115" s="34"/>
      <c r="CF115" s="34">
        <v>36.49</v>
      </c>
      <c r="CG115" s="34"/>
      <c r="CH115" s="34">
        <v>22.95</v>
      </c>
      <c r="CI115" s="34"/>
      <c r="CJ115" s="34">
        <v>8.1</v>
      </c>
      <c r="CK115" s="34"/>
      <c r="CL115" s="34">
        <v>1.96</v>
      </c>
      <c r="CM115" s="64"/>
      <c r="CN115" s="17"/>
      <c r="CO115" s="18">
        <v>26.93</v>
      </c>
      <c r="CP115" s="18"/>
      <c r="CQ115" s="18">
        <v>16.690000000000001</v>
      </c>
      <c r="CR115" s="18"/>
      <c r="CS115" s="18">
        <v>5.77</v>
      </c>
      <c r="CT115" s="18"/>
      <c r="CU115" s="19">
        <v>1.41</v>
      </c>
      <c r="CV115" s="17">
        <v>25.01</v>
      </c>
      <c r="CW115" s="18">
        <v>15.14</v>
      </c>
      <c r="CX115" s="18">
        <v>4.87</v>
      </c>
      <c r="CY115" s="19">
        <v>1.03</v>
      </c>
      <c r="CZ115" s="17">
        <v>29.1</v>
      </c>
      <c r="DA115" s="18">
        <v>17.989999999999998</v>
      </c>
      <c r="DB115" s="18">
        <v>6.12</v>
      </c>
      <c r="DC115" s="19">
        <v>1.29</v>
      </c>
      <c r="DD115" s="121"/>
      <c r="DE115" s="122"/>
      <c r="DF115" s="118"/>
      <c r="DG115" s="123"/>
      <c r="DH115" s="119"/>
      <c r="DK115" s="121">
        <v>6.05</v>
      </c>
      <c r="DL115" s="122">
        <v>1.81</v>
      </c>
      <c r="DM115" s="117"/>
      <c r="DN115" s="117"/>
      <c r="DO115" s="121"/>
      <c r="DP115" s="125"/>
      <c r="DQ115" s="125">
        <v>10.35</v>
      </c>
      <c r="DR115" s="125"/>
      <c r="DS115" s="125"/>
      <c r="DT115" s="122"/>
      <c r="DU115" s="137"/>
      <c r="DV115" s="138"/>
    </row>
    <row r="116" spans="1:126">
      <c r="A116" s="4">
        <v>1979</v>
      </c>
      <c r="B116" s="11">
        <v>31.03</v>
      </c>
      <c r="C116" s="12">
        <v>20.420000000000002</v>
      </c>
      <c r="D116" s="12">
        <v>7.82</v>
      </c>
      <c r="E116" s="19">
        <v>1.97</v>
      </c>
      <c r="F116" s="12">
        <f t="shared" si="6"/>
        <v>10.61</v>
      </c>
      <c r="G116" s="12">
        <f t="shared" si="7"/>
        <v>12.600000000000001</v>
      </c>
      <c r="H116" s="11"/>
      <c r="I116" s="12"/>
      <c r="J116" s="12"/>
      <c r="K116" s="69"/>
      <c r="L116" s="12"/>
      <c r="M116" s="12"/>
      <c r="N116" s="12"/>
      <c r="O116" s="19"/>
      <c r="P116" s="12"/>
      <c r="Q116" s="12"/>
      <c r="R116" s="38"/>
      <c r="S116" s="116"/>
      <c r="T116" s="116"/>
      <c r="U116" s="11">
        <v>28.37</v>
      </c>
      <c r="V116" s="12"/>
      <c r="W116" s="12">
        <v>17.57</v>
      </c>
      <c r="X116" s="12"/>
      <c r="Y116" s="12">
        <v>5.93</v>
      </c>
      <c r="Z116" s="12"/>
      <c r="AA116" s="25">
        <v>3.76</v>
      </c>
      <c r="AB116" s="25"/>
      <c r="AC116" s="25">
        <v>1.3</v>
      </c>
      <c r="AD116" s="25"/>
      <c r="AE116" s="25">
        <v>0.83</v>
      </c>
      <c r="AF116" s="25"/>
      <c r="AG116" s="26">
        <v>0.31</v>
      </c>
      <c r="AH116" s="7">
        <f>DetailsWTIDSeries!U116/100</f>
        <v>0.28370000000000001</v>
      </c>
      <c r="AI116" s="115">
        <f t="shared" si="15"/>
        <v>5.9299999999999999E-2</v>
      </c>
      <c r="AJ116" s="115">
        <f t="shared" si="16"/>
        <v>1.3000000000000001E-2</v>
      </c>
      <c r="AK116" s="17">
        <v>32.35</v>
      </c>
      <c r="AL116" s="18">
        <v>20.83</v>
      </c>
      <c r="AM116" s="18">
        <v>8.0299999999999994</v>
      </c>
      <c r="AN116" s="67">
        <v>2.16</v>
      </c>
      <c r="AO116" s="12">
        <v>34.21</v>
      </c>
      <c r="AP116" s="12">
        <v>22.93</v>
      </c>
      <c r="AQ116" s="12">
        <v>9.9600000000000009</v>
      </c>
      <c r="AR116" s="70">
        <v>3.44</v>
      </c>
      <c r="AS116" s="72">
        <f t="shared" si="4"/>
        <v>11.520000000000003</v>
      </c>
      <c r="AT116" s="72">
        <f t="shared" si="5"/>
        <v>12.799999999999999</v>
      </c>
      <c r="AU116" s="17">
        <v>31.63</v>
      </c>
      <c r="AV116" s="18">
        <v>20.23</v>
      </c>
      <c r="AW116" s="18">
        <v>7.25</v>
      </c>
      <c r="AX116" s="67">
        <v>1.65</v>
      </c>
      <c r="AY116" s="18">
        <v>32.950000000000003</v>
      </c>
      <c r="AZ116" s="18">
        <v>21.52</v>
      </c>
      <c r="BA116" s="18">
        <v>8.4</v>
      </c>
      <c r="BB116" s="19">
        <v>2.25</v>
      </c>
      <c r="BC116" s="72">
        <f t="shared" si="11"/>
        <v>11.399999999999999</v>
      </c>
      <c r="BD116" s="70">
        <f t="shared" si="12"/>
        <v>12.98</v>
      </c>
      <c r="BE116" s="33">
        <v>23.47</v>
      </c>
      <c r="BF116" s="34">
        <v>13.97</v>
      </c>
      <c r="BG116" s="34">
        <v>4.25</v>
      </c>
      <c r="BH116" s="34">
        <v>0.77</v>
      </c>
      <c r="BI116" s="34">
        <v>23.53</v>
      </c>
      <c r="BJ116" s="34">
        <v>14.07</v>
      </c>
      <c r="BK116" s="34">
        <v>4.33</v>
      </c>
      <c r="BL116" s="64">
        <v>0.8</v>
      </c>
      <c r="BM116" s="72">
        <f t="shared" si="13"/>
        <v>9.4999999999999982</v>
      </c>
      <c r="BN116" s="70">
        <f t="shared" si="14"/>
        <v>9.7200000000000006</v>
      </c>
      <c r="BO116" s="17">
        <v>27.21</v>
      </c>
      <c r="BP116" s="18">
        <v>17.690000000000001</v>
      </c>
      <c r="BQ116" s="18">
        <v>6.83</v>
      </c>
      <c r="BR116" s="19">
        <v>1.67</v>
      </c>
      <c r="BS116" s="17"/>
      <c r="BT116" s="18"/>
      <c r="BU116" s="18"/>
      <c r="BV116" s="18"/>
      <c r="BW116" s="19"/>
      <c r="BX116" s="33">
        <v>35.57</v>
      </c>
      <c r="BY116" s="34"/>
      <c r="BZ116" s="34">
        <v>22.11</v>
      </c>
      <c r="CA116" s="34"/>
      <c r="CB116" s="34">
        <v>7.72</v>
      </c>
      <c r="CC116" s="34"/>
      <c r="CD116" s="34">
        <v>1.86</v>
      </c>
      <c r="CE116" s="34"/>
      <c r="CF116" s="34">
        <v>36.42</v>
      </c>
      <c r="CG116" s="34"/>
      <c r="CH116" s="34">
        <v>23.11</v>
      </c>
      <c r="CI116" s="34"/>
      <c r="CJ116" s="34">
        <v>8.4600000000000009</v>
      </c>
      <c r="CK116" s="34"/>
      <c r="CL116" s="34">
        <v>2.2000000000000002</v>
      </c>
      <c r="CM116" s="64"/>
      <c r="CN116" s="17"/>
      <c r="CO116" s="18">
        <v>26.44</v>
      </c>
      <c r="CP116" s="18"/>
      <c r="CQ116" s="18">
        <v>16.29</v>
      </c>
      <c r="CR116" s="18"/>
      <c r="CS116" s="18">
        <v>5.62</v>
      </c>
      <c r="CT116" s="18"/>
      <c r="CU116" s="19">
        <v>1.4</v>
      </c>
      <c r="CV116" s="17">
        <v>25.17</v>
      </c>
      <c r="CW116" s="18">
        <v>15.2</v>
      </c>
      <c r="CX116" s="18">
        <v>4.83</v>
      </c>
      <c r="CY116" s="19">
        <v>1.02</v>
      </c>
      <c r="CZ116" s="17">
        <v>28.22</v>
      </c>
      <c r="DA116" s="18">
        <v>17.29</v>
      </c>
      <c r="DB116" s="18">
        <v>5.77</v>
      </c>
      <c r="DC116" s="19">
        <v>1.21</v>
      </c>
      <c r="DD116" s="121"/>
      <c r="DE116" s="122"/>
      <c r="DF116" s="118"/>
      <c r="DG116" s="123"/>
      <c r="DH116" s="119"/>
      <c r="DK116" s="121">
        <v>5.61</v>
      </c>
      <c r="DL116" s="122">
        <v>1.66</v>
      </c>
      <c r="DM116" s="117"/>
      <c r="DN116" s="117"/>
      <c r="DO116" s="121"/>
      <c r="DP116" s="125"/>
      <c r="DQ116" s="125">
        <v>9.93</v>
      </c>
      <c r="DR116" s="125"/>
      <c r="DS116" s="125"/>
      <c r="DT116" s="122"/>
      <c r="DU116" s="137"/>
      <c r="DV116" s="138"/>
    </row>
    <row r="117" spans="1:126">
      <c r="A117" s="4">
        <v>1980</v>
      </c>
      <c r="B117" s="11">
        <v>30.69</v>
      </c>
      <c r="C117" s="12">
        <v>20.11</v>
      </c>
      <c r="D117" s="12">
        <v>7.63</v>
      </c>
      <c r="E117" s="19">
        <v>1.91</v>
      </c>
      <c r="F117" s="12">
        <f t="shared" si="6"/>
        <v>10.580000000000002</v>
      </c>
      <c r="G117" s="12">
        <f t="shared" si="7"/>
        <v>12.48</v>
      </c>
      <c r="H117" s="11">
        <v>31.67</v>
      </c>
      <c r="I117" s="12">
        <v>21.82</v>
      </c>
      <c r="J117" s="12">
        <v>10.43</v>
      </c>
      <c r="K117" s="69">
        <v>3.96</v>
      </c>
      <c r="L117" s="12">
        <v>31.85</v>
      </c>
      <c r="M117" s="12">
        <v>21.99</v>
      </c>
      <c r="N117" s="12">
        <v>10.72</v>
      </c>
      <c r="O117" s="19">
        <v>4.17</v>
      </c>
      <c r="P117" s="12">
        <f>H117-I117</f>
        <v>9.8500000000000014</v>
      </c>
      <c r="Q117" s="12">
        <f>I117-J117</f>
        <v>11.39</v>
      </c>
      <c r="R117" s="38">
        <f>DetailsWTIDSeries!H117/100</f>
        <v>0.31670000000000004</v>
      </c>
      <c r="S117" s="116">
        <f>DetailsWTIDSeries!J117/100</f>
        <v>0.1043</v>
      </c>
      <c r="T117" s="116">
        <f>DetailsWTIDSeries!K117/100</f>
        <v>3.9599999999999996E-2</v>
      </c>
      <c r="U117" s="11"/>
      <c r="V117" s="12"/>
      <c r="W117" s="12"/>
      <c r="X117" s="12"/>
      <c r="Y117" s="12"/>
      <c r="Z117" s="12"/>
      <c r="AA117" s="25"/>
      <c r="AB117" s="25"/>
      <c r="AC117" s="25"/>
      <c r="AD117" s="25"/>
      <c r="AE117" s="25"/>
      <c r="AF117" s="25"/>
      <c r="AG117" s="26"/>
      <c r="AH117" s="7"/>
      <c r="AI117" s="115"/>
      <c r="AJ117" s="115"/>
      <c r="AK117" s="17">
        <v>32.869999999999997</v>
      </c>
      <c r="AL117" s="18">
        <v>21.17</v>
      </c>
      <c r="AM117" s="18">
        <v>8.18</v>
      </c>
      <c r="AN117" s="67">
        <v>2.23</v>
      </c>
      <c r="AO117" s="12">
        <v>34.630000000000003</v>
      </c>
      <c r="AP117" s="12">
        <v>23.17</v>
      </c>
      <c r="AQ117" s="12">
        <v>10.02</v>
      </c>
      <c r="AR117" s="70">
        <v>3.41</v>
      </c>
      <c r="AS117" s="72">
        <f t="shared" si="4"/>
        <v>11.699999999999996</v>
      </c>
      <c r="AT117" s="72">
        <f t="shared" si="5"/>
        <v>12.990000000000002</v>
      </c>
      <c r="AU117" s="17">
        <v>31.34</v>
      </c>
      <c r="AV117" s="18">
        <v>20.100000000000001</v>
      </c>
      <c r="AW117" s="18">
        <v>7.16</v>
      </c>
      <c r="AX117" s="67">
        <v>1.65</v>
      </c>
      <c r="AY117" s="18">
        <v>32.68</v>
      </c>
      <c r="AZ117" s="18">
        <v>21.42</v>
      </c>
      <c r="BA117" s="18">
        <v>8.36</v>
      </c>
      <c r="BB117" s="19">
        <v>2.33</v>
      </c>
      <c r="BC117" s="72">
        <f t="shared" si="11"/>
        <v>11.239999999999998</v>
      </c>
      <c r="BD117" s="70">
        <f t="shared" si="12"/>
        <v>12.940000000000001</v>
      </c>
      <c r="BE117" s="33">
        <v>22.73</v>
      </c>
      <c r="BF117" s="34">
        <v>13.44</v>
      </c>
      <c r="BG117" s="34">
        <v>4.05</v>
      </c>
      <c r="BH117" s="34">
        <v>0.74</v>
      </c>
      <c r="BI117" s="34">
        <v>22.82</v>
      </c>
      <c r="BJ117" s="34">
        <v>13.55</v>
      </c>
      <c r="BK117" s="34">
        <v>4.13</v>
      </c>
      <c r="BL117" s="64">
        <v>0.79</v>
      </c>
      <c r="BM117" s="72">
        <f t="shared" si="13"/>
        <v>9.2900000000000009</v>
      </c>
      <c r="BN117" s="70">
        <f t="shared" si="14"/>
        <v>9.39</v>
      </c>
      <c r="BO117" s="17">
        <v>27.17</v>
      </c>
      <c r="BP117" s="18">
        <v>17.72</v>
      </c>
      <c r="BQ117" s="18">
        <v>6.9</v>
      </c>
      <c r="BR117" s="19">
        <v>1.72</v>
      </c>
      <c r="BS117" s="17"/>
      <c r="BT117" s="18"/>
      <c r="BU117" s="18"/>
      <c r="BV117" s="18"/>
      <c r="BW117" s="19"/>
      <c r="BX117" s="33">
        <v>36.229999999999997</v>
      </c>
      <c r="BY117" s="34"/>
      <c r="BZ117" s="34">
        <v>22.68</v>
      </c>
      <c r="CA117" s="34"/>
      <c r="CB117" s="34">
        <v>8.06</v>
      </c>
      <c r="CC117" s="34"/>
      <c r="CD117" s="34">
        <v>1.97</v>
      </c>
      <c r="CE117" s="34"/>
      <c r="CF117" s="34">
        <v>37.229999999999997</v>
      </c>
      <c r="CG117" s="34"/>
      <c r="CH117" s="34">
        <v>23.84</v>
      </c>
      <c r="CI117" s="34"/>
      <c r="CJ117" s="34">
        <v>8.8800000000000008</v>
      </c>
      <c r="CK117" s="34"/>
      <c r="CL117" s="34">
        <v>2.39</v>
      </c>
      <c r="CM117" s="64"/>
      <c r="CN117" s="17"/>
      <c r="CO117" s="18">
        <v>25.85</v>
      </c>
      <c r="CP117" s="18"/>
      <c r="CQ117" s="18">
        <v>15.89</v>
      </c>
      <c r="CR117" s="18"/>
      <c r="CS117" s="18">
        <v>5.47</v>
      </c>
      <c r="CT117" s="18"/>
      <c r="CU117" s="19">
        <v>1.4</v>
      </c>
      <c r="CV117" s="17">
        <v>25.39</v>
      </c>
      <c r="CW117" s="18">
        <v>15.31</v>
      </c>
      <c r="CX117" s="18">
        <v>4.79</v>
      </c>
      <c r="CY117" s="19">
        <v>1.02</v>
      </c>
      <c r="CZ117" s="17">
        <v>28.83</v>
      </c>
      <c r="DA117" s="18">
        <v>17.510000000000002</v>
      </c>
      <c r="DB117" s="18">
        <v>5.65</v>
      </c>
      <c r="DC117" s="19">
        <v>1.18</v>
      </c>
      <c r="DD117" s="121"/>
      <c r="DE117" s="122"/>
      <c r="DF117" s="118"/>
      <c r="DG117" s="123"/>
      <c r="DH117" s="119"/>
      <c r="DK117" s="121">
        <v>4.78</v>
      </c>
      <c r="DL117" s="122">
        <v>1.39</v>
      </c>
      <c r="DM117" s="117"/>
      <c r="DN117" s="117"/>
      <c r="DO117" s="121"/>
      <c r="DP117" s="125"/>
      <c r="DQ117" s="125">
        <v>10.89</v>
      </c>
      <c r="DR117" s="125"/>
      <c r="DS117" s="125">
        <v>2.48</v>
      </c>
      <c r="DT117" s="122"/>
      <c r="DU117" s="137"/>
      <c r="DV117" s="138"/>
    </row>
    <row r="118" spans="1:126">
      <c r="A118" s="4">
        <v>1981</v>
      </c>
      <c r="B118" s="11">
        <v>30.73</v>
      </c>
      <c r="C118" s="12">
        <v>20.04</v>
      </c>
      <c r="D118" s="12">
        <v>7.55</v>
      </c>
      <c r="E118" s="19">
        <v>1.89</v>
      </c>
      <c r="F118" s="12">
        <f t="shared" si="6"/>
        <v>10.690000000000001</v>
      </c>
      <c r="G118" s="12">
        <f t="shared" si="7"/>
        <v>12.489999999999998</v>
      </c>
      <c r="H118" s="11"/>
      <c r="I118" s="12"/>
      <c r="J118" s="12"/>
      <c r="K118" s="69"/>
      <c r="L118" s="12"/>
      <c r="M118" s="12"/>
      <c r="N118" s="12"/>
      <c r="O118" s="19"/>
      <c r="P118" s="12"/>
      <c r="Q118" s="12"/>
      <c r="R118" s="38"/>
      <c r="S118" s="116"/>
      <c r="T118" s="116"/>
      <c r="U118" s="11">
        <v>31.03</v>
      </c>
      <c r="V118" s="12"/>
      <c r="W118" s="12">
        <v>19.45</v>
      </c>
      <c r="X118" s="12"/>
      <c r="Y118" s="12">
        <v>6.67</v>
      </c>
      <c r="Z118" s="12"/>
      <c r="AA118" s="25">
        <v>4.2699999999999996</v>
      </c>
      <c r="AB118" s="25"/>
      <c r="AC118" s="25">
        <v>1.53</v>
      </c>
      <c r="AD118" s="25"/>
      <c r="AE118" s="25">
        <v>0.99</v>
      </c>
      <c r="AF118" s="25"/>
      <c r="AG118" s="26"/>
      <c r="AH118" s="7">
        <f>DetailsWTIDSeries!U118/100</f>
        <v>0.31030000000000002</v>
      </c>
      <c r="AI118" s="115">
        <f t="shared" si="15"/>
        <v>6.6699999999999995E-2</v>
      </c>
      <c r="AJ118" s="115">
        <f t="shared" si="16"/>
        <v>1.5300000000000001E-2</v>
      </c>
      <c r="AK118" s="17">
        <v>32.72</v>
      </c>
      <c r="AL118" s="18">
        <v>20.97</v>
      </c>
      <c r="AM118" s="18">
        <v>8.0299999999999994</v>
      </c>
      <c r="AN118" s="67">
        <v>2.23</v>
      </c>
      <c r="AO118" s="12">
        <v>34.54</v>
      </c>
      <c r="AP118" s="12">
        <v>23.04</v>
      </c>
      <c r="AQ118" s="12">
        <v>10.02</v>
      </c>
      <c r="AR118" s="70">
        <v>3.57</v>
      </c>
      <c r="AS118" s="72">
        <f t="shared" si="4"/>
        <v>11.75</v>
      </c>
      <c r="AT118" s="72">
        <f t="shared" si="5"/>
        <v>12.94</v>
      </c>
      <c r="AU118" s="17">
        <v>31.24</v>
      </c>
      <c r="AV118" s="18">
        <v>20.07</v>
      </c>
      <c r="AW118" s="18">
        <v>7.11</v>
      </c>
      <c r="AX118" s="67">
        <v>1.59</v>
      </c>
      <c r="AY118" s="18">
        <v>32.520000000000003</v>
      </c>
      <c r="AZ118" s="18">
        <v>21.32</v>
      </c>
      <c r="BA118" s="18">
        <v>8.25</v>
      </c>
      <c r="BB118" s="19">
        <v>2.2799999999999998</v>
      </c>
      <c r="BC118" s="72">
        <f t="shared" si="11"/>
        <v>11.169999999999998</v>
      </c>
      <c r="BD118" s="70">
        <f t="shared" si="12"/>
        <v>12.96</v>
      </c>
      <c r="BE118" s="33">
        <v>22.4</v>
      </c>
      <c r="BF118" s="34">
        <v>13.19</v>
      </c>
      <c r="BG118" s="34">
        <v>3.97</v>
      </c>
      <c r="BH118" s="34">
        <v>0.76</v>
      </c>
      <c r="BI118" s="34">
        <v>22.48</v>
      </c>
      <c r="BJ118" s="34">
        <v>13.32</v>
      </c>
      <c r="BK118" s="34">
        <v>4.07</v>
      </c>
      <c r="BL118" s="64">
        <v>0.81</v>
      </c>
      <c r="BM118" s="72">
        <f t="shared" si="13"/>
        <v>9.2099999999999991</v>
      </c>
      <c r="BN118" s="70">
        <f t="shared" si="14"/>
        <v>9.2199999999999989</v>
      </c>
      <c r="BO118" s="17">
        <v>26.31</v>
      </c>
      <c r="BP118" s="18">
        <v>16.91</v>
      </c>
      <c r="BQ118" s="18">
        <v>6.47</v>
      </c>
      <c r="BR118" s="19">
        <v>1.57</v>
      </c>
      <c r="BS118" s="17">
        <v>32.61</v>
      </c>
      <c r="BT118" s="18">
        <v>21.12</v>
      </c>
      <c r="BU118" s="18">
        <v>7.5</v>
      </c>
      <c r="BV118" s="18">
        <v>1.87</v>
      </c>
      <c r="BW118" s="19">
        <v>0.52</v>
      </c>
      <c r="BX118" s="33">
        <v>35.39</v>
      </c>
      <c r="BY118" s="34"/>
      <c r="BZ118" s="34">
        <v>22.1</v>
      </c>
      <c r="CA118" s="34"/>
      <c r="CB118" s="34">
        <v>7.8</v>
      </c>
      <c r="CC118" s="34"/>
      <c r="CD118" s="34">
        <v>1.88</v>
      </c>
      <c r="CE118" s="34"/>
      <c r="CF118" s="34">
        <v>36.47</v>
      </c>
      <c r="CG118" s="34"/>
      <c r="CH118" s="34">
        <v>23.25</v>
      </c>
      <c r="CI118" s="34"/>
      <c r="CJ118" s="34">
        <v>8.5500000000000007</v>
      </c>
      <c r="CK118" s="34"/>
      <c r="CL118" s="34">
        <v>2.23</v>
      </c>
      <c r="CM118" s="64"/>
      <c r="CN118" s="17"/>
      <c r="CO118" s="18">
        <v>25.82</v>
      </c>
      <c r="CP118" s="18"/>
      <c r="CQ118" s="18">
        <v>15.82</v>
      </c>
      <c r="CR118" s="18"/>
      <c r="CS118" s="18">
        <v>5.38</v>
      </c>
      <c r="CT118" s="18"/>
      <c r="CU118" s="19">
        <v>1.35</v>
      </c>
      <c r="CV118" s="17">
        <v>25.31</v>
      </c>
      <c r="CW118" s="18">
        <v>15.15</v>
      </c>
      <c r="CX118" s="18">
        <v>4.6100000000000003</v>
      </c>
      <c r="CY118" s="19">
        <v>0.96</v>
      </c>
      <c r="CZ118" s="17">
        <v>28.48</v>
      </c>
      <c r="DA118" s="18">
        <v>17.149999999999999</v>
      </c>
      <c r="DB118" s="18">
        <v>5.5</v>
      </c>
      <c r="DC118" s="19">
        <v>1.1399999999999999</v>
      </c>
      <c r="DD118" s="121"/>
      <c r="DE118" s="122"/>
      <c r="DF118" s="118"/>
      <c r="DG118" s="123"/>
      <c r="DH118" s="119"/>
      <c r="DK118" s="121">
        <v>4.3899999999999997</v>
      </c>
      <c r="DL118" s="122">
        <v>1.21</v>
      </c>
      <c r="DM118" s="117"/>
      <c r="DN118" s="117"/>
      <c r="DO118" s="121"/>
      <c r="DP118" s="125"/>
      <c r="DQ118" s="125">
        <v>11.35</v>
      </c>
      <c r="DR118" s="125"/>
      <c r="DS118" s="125"/>
      <c r="DT118" s="122"/>
      <c r="DU118" s="137">
        <v>5.85</v>
      </c>
      <c r="DV118" s="138">
        <v>1.28</v>
      </c>
    </row>
    <row r="119" spans="1:126">
      <c r="A119" s="4">
        <v>1982</v>
      </c>
      <c r="B119" s="11">
        <v>29.93</v>
      </c>
      <c r="C119" s="12">
        <v>19.37</v>
      </c>
      <c r="D119" s="12">
        <v>7.07</v>
      </c>
      <c r="E119" s="19">
        <v>1.72</v>
      </c>
      <c r="F119" s="12">
        <f t="shared" si="6"/>
        <v>10.559999999999999</v>
      </c>
      <c r="G119" s="12">
        <f t="shared" si="7"/>
        <v>12.3</v>
      </c>
      <c r="H119" s="11"/>
      <c r="I119" s="12"/>
      <c r="J119" s="12"/>
      <c r="K119" s="69"/>
      <c r="L119" s="12"/>
      <c r="M119" s="12"/>
      <c r="N119" s="12"/>
      <c r="O119" s="19"/>
      <c r="P119" s="12"/>
      <c r="Q119" s="12"/>
      <c r="R119" s="38"/>
      <c r="S119" s="116"/>
      <c r="T119" s="116"/>
      <c r="U119" s="11">
        <v>31.23</v>
      </c>
      <c r="V119" s="12"/>
      <c r="W119" s="12">
        <v>19.649999999999999</v>
      </c>
      <c r="X119" s="12"/>
      <c r="Y119" s="12">
        <v>6.85</v>
      </c>
      <c r="Z119" s="12"/>
      <c r="AA119" s="25">
        <v>4.4000000000000004</v>
      </c>
      <c r="AB119" s="25"/>
      <c r="AC119" s="25">
        <v>1.61</v>
      </c>
      <c r="AD119" s="25"/>
      <c r="AE119" s="25">
        <v>1.07</v>
      </c>
      <c r="AF119" s="25"/>
      <c r="AG119" s="26"/>
      <c r="AH119" s="7">
        <f>DetailsWTIDSeries!U119/100</f>
        <v>0.31230000000000002</v>
      </c>
      <c r="AI119" s="115">
        <f t="shared" si="15"/>
        <v>6.8499999999999991E-2</v>
      </c>
      <c r="AJ119" s="115">
        <f t="shared" si="16"/>
        <v>1.61E-2</v>
      </c>
      <c r="AK119" s="17">
        <v>33.22</v>
      </c>
      <c r="AL119" s="18">
        <v>21.4</v>
      </c>
      <c r="AM119" s="18">
        <v>8.39</v>
      </c>
      <c r="AN119" s="67">
        <v>2.4500000000000002</v>
      </c>
      <c r="AO119" s="12">
        <v>35.33</v>
      </c>
      <c r="AP119" s="12">
        <v>23.83</v>
      </c>
      <c r="AQ119" s="12">
        <v>10.8</v>
      </c>
      <c r="AR119" s="70">
        <v>4.18</v>
      </c>
      <c r="AS119" s="72">
        <f t="shared" ref="AS119:AS147" si="17">AK119-AL119</f>
        <v>11.82</v>
      </c>
      <c r="AT119" s="72">
        <f t="shared" ref="AT119:AT147" si="18">AL119-AM119</f>
        <v>13.009999999999998</v>
      </c>
      <c r="AU119" s="17">
        <v>31.12</v>
      </c>
      <c r="AV119" s="18">
        <v>19.98</v>
      </c>
      <c r="AW119" s="18">
        <v>7.02</v>
      </c>
      <c r="AX119" s="67">
        <v>1.62</v>
      </c>
      <c r="AY119" s="18">
        <v>32.450000000000003</v>
      </c>
      <c r="AZ119" s="18">
        <v>21.28</v>
      </c>
      <c r="BA119" s="18">
        <v>8.2200000000000006</v>
      </c>
      <c r="BB119" s="19">
        <v>2.35</v>
      </c>
      <c r="BC119" s="72">
        <f t="shared" si="11"/>
        <v>11.14</v>
      </c>
      <c r="BD119" s="70">
        <f t="shared" si="12"/>
        <v>12.96</v>
      </c>
      <c r="BE119" s="33">
        <v>22.33</v>
      </c>
      <c r="BF119" s="34">
        <v>13.18</v>
      </c>
      <c r="BG119" s="34">
        <v>3.98</v>
      </c>
      <c r="BH119" s="34">
        <v>0.77</v>
      </c>
      <c r="BI119" s="34">
        <v>22.44</v>
      </c>
      <c r="BJ119" s="34">
        <v>13.32</v>
      </c>
      <c r="BK119" s="34">
        <v>4.08</v>
      </c>
      <c r="BL119" s="64">
        <v>0.83</v>
      </c>
      <c r="BM119" s="72">
        <f t="shared" si="13"/>
        <v>9.1499999999999986</v>
      </c>
      <c r="BN119" s="70">
        <f t="shared" si="14"/>
        <v>9.1999999999999993</v>
      </c>
      <c r="BO119" s="17">
        <v>26.14</v>
      </c>
      <c r="BP119" s="18">
        <v>16.75</v>
      </c>
      <c r="BQ119" s="18">
        <v>6.4</v>
      </c>
      <c r="BR119" s="19">
        <v>1.53</v>
      </c>
      <c r="BS119" s="17">
        <v>32.96</v>
      </c>
      <c r="BT119" s="18">
        <v>21.5</v>
      </c>
      <c r="BU119" s="18">
        <v>7.75</v>
      </c>
      <c r="BV119" s="18">
        <v>2</v>
      </c>
      <c r="BW119" s="19">
        <v>0.57999999999999996</v>
      </c>
      <c r="BX119" s="33">
        <v>36.24</v>
      </c>
      <c r="BY119" s="34">
        <v>33.56</v>
      </c>
      <c r="BZ119" s="34">
        <v>22.92</v>
      </c>
      <c r="CA119" s="34">
        <v>21.24</v>
      </c>
      <c r="CB119" s="34">
        <v>8.4600000000000009</v>
      </c>
      <c r="CC119" s="34">
        <v>7.87</v>
      </c>
      <c r="CD119" s="34">
        <v>2.33</v>
      </c>
      <c r="CE119" s="34">
        <v>2.1800000000000002</v>
      </c>
      <c r="CF119" s="34">
        <v>36.58</v>
      </c>
      <c r="CG119" s="34">
        <v>33.950000000000003</v>
      </c>
      <c r="CH119" s="34">
        <v>23.35</v>
      </c>
      <c r="CI119" s="34">
        <v>21.69</v>
      </c>
      <c r="CJ119" s="34">
        <v>8.89</v>
      </c>
      <c r="CK119" s="34">
        <v>8.3000000000000007</v>
      </c>
      <c r="CL119" s="34">
        <v>2.58</v>
      </c>
      <c r="CM119" s="64">
        <v>2.42</v>
      </c>
      <c r="CN119" s="17"/>
      <c r="CO119" s="18">
        <v>25.28</v>
      </c>
      <c r="CP119" s="18"/>
      <c r="CQ119" s="18">
        <v>15.43</v>
      </c>
      <c r="CR119" s="18"/>
      <c r="CS119" s="18">
        <v>5.21</v>
      </c>
      <c r="CT119" s="18"/>
      <c r="CU119" s="19">
        <v>1.31</v>
      </c>
      <c r="CV119" s="17">
        <v>25.82</v>
      </c>
      <c r="CW119" s="18">
        <v>15.44</v>
      </c>
      <c r="CX119" s="18">
        <v>4.67</v>
      </c>
      <c r="CY119" s="19">
        <v>1</v>
      </c>
      <c r="CZ119" s="17">
        <v>28.7</v>
      </c>
      <c r="DA119" s="18">
        <v>17.239999999999998</v>
      </c>
      <c r="DB119" s="18">
        <v>5.49</v>
      </c>
      <c r="DC119" s="19">
        <v>1.1399999999999999</v>
      </c>
      <c r="DD119" s="121"/>
      <c r="DE119" s="122"/>
      <c r="DF119" s="118"/>
      <c r="DG119" s="123"/>
      <c r="DH119" s="119"/>
      <c r="DK119" s="121">
        <v>4.51</v>
      </c>
      <c r="DL119" s="122">
        <v>1.33</v>
      </c>
      <c r="DM119" s="117">
        <v>7.17</v>
      </c>
      <c r="DN119" s="117"/>
      <c r="DO119" s="121"/>
      <c r="DP119" s="125"/>
      <c r="DQ119" s="125">
        <v>12</v>
      </c>
      <c r="DR119" s="125"/>
      <c r="DS119" s="125">
        <v>3.12</v>
      </c>
      <c r="DT119" s="122"/>
      <c r="DU119" s="137"/>
      <c r="DV119" s="138"/>
    </row>
    <row r="120" spans="1:126">
      <c r="A120" s="4">
        <v>1983</v>
      </c>
      <c r="B120" s="11">
        <v>30.43</v>
      </c>
      <c r="C120" s="12">
        <v>19.53</v>
      </c>
      <c r="D120" s="12">
        <v>6.99</v>
      </c>
      <c r="E120" s="19">
        <v>1.63</v>
      </c>
      <c r="F120" s="12">
        <f t="shared" ref="F120:F146" si="19">B120-C120</f>
        <v>10.899999999999999</v>
      </c>
      <c r="G120" s="12">
        <f t="shared" ref="G120:G146" si="20">C120-D120</f>
        <v>12.540000000000001</v>
      </c>
      <c r="H120" s="11">
        <v>30.65</v>
      </c>
      <c r="I120" s="12">
        <v>20.53</v>
      </c>
      <c r="J120" s="12">
        <v>9.06</v>
      </c>
      <c r="K120" s="69">
        <v>3.18</v>
      </c>
      <c r="L120" s="12">
        <v>31.36</v>
      </c>
      <c r="M120" s="12">
        <v>21.34</v>
      </c>
      <c r="N120" s="12">
        <v>9.93</v>
      </c>
      <c r="O120" s="19">
        <v>3.99</v>
      </c>
      <c r="P120" s="12">
        <f>H120-I120</f>
        <v>10.119999999999997</v>
      </c>
      <c r="Q120" s="12">
        <f>I120-J120</f>
        <v>11.47</v>
      </c>
      <c r="R120" s="38">
        <f>DetailsWTIDSeries!H120/100</f>
        <v>0.30649999999999999</v>
      </c>
      <c r="S120" s="116">
        <f>DetailsWTIDSeries!J120/100</f>
        <v>9.06E-2</v>
      </c>
      <c r="T120" s="116">
        <f>DetailsWTIDSeries!K120/100</f>
        <v>3.1800000000000002E-2</v>
      </c>
      <c r="U120" s="11">
        <v>31.76</v>
      </c>
      <c r="V120" s="12"/>
      <c r="W120" s="12">
        <v>19.98</v>
      </c>
      <c r="X120" s="12"/>
      <c r="Y120" s="12">
        <v>6.83</v>
      </c>
      <c r="Z120" s="12"/>
      <c r="AA120" s="25">
        <v>4.3600000000000003</v>
      </c>
      <c r="AB120" s="25"/>
      <c r="AC120" s="25">
        <v>1.58</v>
      </c>
      <c r="AD120" s="25"/>
      <c r="AE120" s="25">
        <v>1.04</v>
      </c>
      <c r="AF120" s="25"/>
      <c r="AG120" s="26"/>
      <c r="AH120" s="7">
        <f>DetailsWTIDSeries!U120/100</f>
        <v>0.31759999999999999</v>
      </c>
      <c r="AI120" s="115">
        <f t="shared" si="15"/>
        <v>6.83E-2</v>
      </c>
      <c r="AJ120" s="115">
        <f t="shared" si="16"/>
        <v>1.5800000000000002E-2</v>
      </c>
      <c r="AK120" s="17">
        <v>33.69</v>
      </c>
      <c r="AL120" s="18">
        <v>21.79</v>
      </c>
      <c r="AM120" s="18">
        <v>8.59</v>
      </c>
      <c r="AN120" s="67">
        <v>2.61</v>
      </c>
      <c r="AO120" s="12">
        <v>36.380000000000003</v>
      </c>
      <c r="AP120" s="12">
        <v>24.85</v>
      </c>
      <c r="AQ120" s="12">
        <v>11.56</v>
      </c>
      <c r="AR120" s="70">
        <v>4.62</v>
      </c>
      <c r="AS120" s="72">
        <f t="shared" si="17"/>
        <v>11.899999999999999</v>
      </c>
      <c r="AT120" s="72">
        <f t="shared" si="18"/>
        <v>13.2</v>
      </c>
      <c r="AU120" s="17">
        <v>31.34</v>
      </c>
      <c r="AV120" s="18">
        <v>20.02</v>
      </c>
      <c r="AW120" s="18">
        <v>6.94</v>
      </c>
      <c r="AX120" s="67">
        <v>1.5</v>
      </c>
      <c r="AY120" s="18">
        <v>32.76</v>
      </c>
      <c r="AZ120" s="18">
        <v>21.42</v>
      </c>
      <c r="BA120" s="18">
        <v>8.23</v>
      </c>
      <c r="BB120" s="19">
        <v>2.2799999999999998</v>
      </c>
      <c r="BC120" s="72">
        <f t="shared" si="11"/>
        <v>11.32</v>
      </c>
      <c r="BD120" s="70">
        <f t="shared" si="12"/>
        <v>13.079999999999998</v>
      </c>
      <c r="BE120" s="33">
        <v>22.42</v>
      </c>
      <c r="BF120" s="34">
        <v>13.29</v>
      </c>
      <c r="BG120" s="34">
        <v>4.08</v>
      </c>
      <c r="BH120" s="34">
        <v>0.81</v>
      </c>
      <c r="BI120" s="34">
        <v>22.76</v>
      </c>
      <c r="BJ120" s="34">
        <v>13.71</v>
      </c>
      <c r="BK120" s="34">
        <v>4.45</v>
      </c>
      <c r="BL120" s="64">
        <v>1.06</v>
      </c>
      <c r="BM120" s="72">
        <f t="shared" si="13"/>
        <v>9.1300000000000026</v>
      </c>
      <c r="BN120" s="70">
        <f t="shared" si="14"/>
        <v>9.2099999999999991</v>
      </c>
      <c r="BO120" s="17">
        <v>26.04</v>
      </c>
      <c r="BP120" s="18">
        <v>16.68</v>
      </c>
      <c r="BQ120" s="18">
        <v>6.34</v>
      </c>
      <c r="BR120" s="19">
        <v>1.48</v>
      </c>
      <c r="BS120" s="17">
        <v>33.29</v>
      </c>
      <c r="BT120" s="18">
        <v>21.67</v>
      </c>
      <c r="BU120" s="18">
        <v>7.65</v>
      </c>
      <c r="BV120" s="18">
        <v>1.88</v>
      </c>
      <c r="BW120" s="19">
        <v>0.54</v>
      </c>
      <c r="BX120" s="33">
        <v>36.19</v>
      </c>
      <c r="BY120" s="34">
        <v>33.74</v>
      </c>
      <c r="BZ120" s="34">
        <v>22.71</v>
      </c>
      <c r="CA120" s="34">
        <v>21.19</v>
      </c>
      <c r="CB120" s="34">
        <v>8.2100000000000009</v>
      </c>
      <c r="CC120" s="34">
        <v>7.7</v>
      </c>
      <c r="CD120" s="34">
        <v>2.13</v>
      </c>
      <c r="CE120" s="34">
        <v>2</v>
      </c>
      <c r="CF120" s="34">
        <v>36.659999999999997</v>
      </c>
      <c r="CG120" s="34">
        <v>34.24</v>
      </c>
      <c r="CH120" s="34">
        <v>23.29</v>
      </c>
      <c r="CI120" s="34">
        <v>21.78</v>
      </c>
      <c r="CJ120" s="34">
        <v>8.76</v>
      </c>
      <c r="CK120" s="34">
        <v>8.24</v>
      </c>
      <c r="CL120" s="34">
        <v>2.4300000000000002</v>
      </c>
      <c r="CM120" s="64">
        <v>2.29</v>
      </c>
      <c r="CN120" s="17"/>
      <c r="CO120" s="18">
        <v>24.99</v>
      </c>
      <c r="CP120" s="18"/>
      <c r="CQ120" s="18">
        <v>15.33</v>
      </c>
      <c r="CR120" s="18"/>
      <c r="CS120" s="18">
        <v>5.27</v>
      </c>
      <c r="CT120" s="18"/>
      <c r="CU120" s="19">
        <v>1.37</v>
      </c>
      <c r="CV120" s="17">
        <v>25.32</v>
      </c>
      <c r="CW120" s="18">
        <v>15.16</v>
      </c>
      <c r="CX120" s="18">
        <v>4.68</v>
      </c>
      <c r="CY120" s="19">
        <v>1.02</v>
      </c>
      <c r="CZ120" s="17">
        <v>28.92</v>
      </c>
      <c r="DA120" s="18">
        <v>17.52</v>
      </c>
      <c r="DB120" s="18">
        <v>5.68</v>
      </c>
      <c r="DC120" s="19">
        <v>1.22</v>
      </c>
      <c r="DD120" s="121"/>
      <c r="DE120" s="122"/>
      <c r="DF120" s="118"/>
      <c r="DG120" s="123"/>
      <c r="DH120" s="119"/>
      <c r="DK120" s="121">
        <v>6.46</v>
      </c>
      <c r="DL120" s="122">
        <v>1.83</v>
      </c>
      <c r="DM120" s="117"/>
      <c r="DN120" s="117"/>
      <c r="DO120" s="121"/>
      <c r="DP120" s="125"/>
      <c r="DQ120" s="125">
        <v>11.34</v>
      </c>
      <c r="DR120" s="125"/>
      <c r="DS120" s="125">
        <v>3.03</v>
      </c>
      <c r="DT120" s="122"/>
      <c r="DU120" s="137"/>
      <c r="DV120" s="138"/>
    </row>
    <row r="121" spans="1:126">
      <c r="A121" s="4">
        <v>1984</v>
      </c>
      <c r="B121" s="11">
        <v>30.52</v>
      </c>
      <c r="C121" s="12">
        <v>19.57</v>
      </c>
      <c r="D121" s="12">
        <v>7.03</v>
      </c>
      <c r="E121" s="19">
        <v>1.65</v>
      </c>
      <c r="F121" s="12">
        <f t="shared" si="19"/>
        <v>10.95</v>
      </c>
      <c r="G121" s="12">
        <f t="shared" si="20"/>
        <v>12.54</v>
      </c>
      <c r="H121" s="11"/>
      <c r="I121" s="12"/>
      <c r="J121" s="12"/>
      <c r="K121" s="69"/>
      <c r="L121" s="12"/>
      <c r="M121" s="12"/>
      <c r="N121" s="12"/>
      <c r="O121" s="19"/>
      <c r="P121" s="12"/>
      <c r="Q121" s="12"/>
      <c r="R121" s="38"/>
      <c r="S121" s="116"/>
      <c r="T121" s="116"/>
      <c r="U121" s="11">
        <v>32.520000000000003</v>
      </c>
      <c r="V121" s="12"/>
      <c r="W121" s="12">
        <v>20.67</v>
      </c>
      <c r="X121" s="12"/>
      <c r="Y121" s="12">
        <v>7.16</v>
      </c>
      <c r="Z121" s="12"/>
      <c r="AA121" s="25">
        <v>4.59</v>
      </c>
      <c r="AB121" s="25"/>
      <c r="AC121" s="25">
        <v>1.67</v>
      </c>
      <c r="AD121" s="25"/>
      <c r="AE121" s="25">
        <v>1.1000000000000001</v>
      </c>
      <c r="AF121" s="25"/>
      <c r="AG121" s="26"/>
      <c r="AH121" s="7">
        <f>DetailsWTIDSeries!U121/100</f>
        <v>0.32520000000000004</v>
      </c>
      <c r="AI121" s="115">
        <f t="shared" si="15"/>
        <v>7.1599999999999997E-2</v>
      </c>
      <c r="AJ121" s="115">
        <f t="shared" si="16"/>
        <v>1.67E-2</v>
      </c>
      <c r="AK121" s="17">
        <v>33.950000000000003</v>
      </c>
      <c r="AL121" s="18">
        <v>22.1</v>
      </c>
      <c r="AM121" s="18">
        <v>8.89</v>
      </c>
      <c r="AN121" s="67">
        <v>2.83</v>
      </c>
      <c r="AO121" s="12">
        <v>36.74</v>
      </c>
      <c r="AP121" s="12">
        <v>25.29</v>
      </c>
      <c r="AQ121" s="12">
        <v>11.99</v>
      </c>
      <c r="AR121" s="70">
        <v>4.9800000000000004</v>
      </c>
      <c r="AS121" s="72">
        <f t="shared" si="17"/>
        <v>11.850000000000001</v>
      </c>
      <c r="AT121" s="72">
        <f t="shared" si="18"/>
        <v>13.21</v>
      </c>
      <c r="AU121" s="17">
        <v>31.5</v>
      </c>
      <c r="AV121" s="18">
        <v>20.09</v>
      </c>
      <c r="AW121" s="18">
        <v>6.95</v>
      </c>
      <c r="AX121" s="67">
        <v>1.49</v>
      </c>
      <c r="AY121" s="18">
        <v>32.96</v>
      </c>
      <c r="AZ121" s="18">
        <v>21.52</v>
      </c>
      <c r="BA121" s="18">
        <v>8.25</v>
      </c>
      <c r="BB121" s="19">
        <v>2.2999999999999998</v>
      </c>
      <c r="BC121" s="72">
        <f t="shared" si="11"/>
        <v>11.41</v>
      </c>
      <c r="BD121" s="70">
        <f t="shared" si="12"/>
        <v>13.14</v>
      </c>
      <c r="BE121" s="33">
        <v>22.3</v>
      </c>
      <c r="BF121" s="34">
        <v>13.31</v>
      </c>
      <c r="BG121" s="34">
        <v>4.13</v>
      </c>
      <c r="BH121" s="34">
        <v>0.82</v>
      </c>
      <c r="BI121" s="34">
        <v>22.59</v>
      </c>
      <c r="BJ121" s="34">
        <v>13.59</v>
      </c>
      <c r="BK121" s="34">
        <v>4.3600000000000003</v>
      </c>
      <c r="BL121" s="64">
        <v>0.96</v>
      </c>
      <c r="BM121" s="72">
        <f t="shared" si="13"/>
        <v>8.99</v>
      </c>
      <c r="BN121" s="70">
        <f t="shared" si="14"/>
        <v>9.18</v>
      </c>
      <c r="BO121" s="17">
        <v>26.4</v>
      </c>
      <c r="BP121" s="18">
        <v>17.010000000000002</v>
      </c>
      <c r="BQ121" s="18">
        <v>6.54</v>
      </c>
      <c r="BR121" s="19">
        <v>1.56</v>
      </c>
      <c r="BS121" s="17">
        <v>33.56</v>
      </c>
      <c r="BT121" s="18">
        <v>21.8</v>
      </c>
      <c r="BU121" s="18">
        <v>7.61</v>
      </c>
      <c r="BV121" s="18">
        <v>1.85</v>
      </c>
      <c r="BW121" s="19">
        <v>0.54</v>
      </c>
      <c r="BX121" s="33">
        <v>35.78</v>
      </c>
      <c r="BY121" s="34">
        <v>33.630000000000003</v>
      </c>
      <c r="BZ121" s="34">
        <v>22.48</v>
      </c>
      <c r="CA121" s="34">
        <v>21.16</v>
      </c>
      <c r="CB121" s="34">
        <v>8.2799999999999994</v>
      </c>
      <c r="CC121" s="34">
        <v>7.85</v>
      </c>
      <c r="CD121" s="34">
        <v>2.2799999999999998</v>
      </c>
      <c r="CE121" s="34">
        <v>2.17</v>
      </c>
      <c r="CF121" s="34">
        <v>36.11</v>
      </c>
      <c r="CG121" s="34">
        <v>34.020000000000003</v>
      </c>
      <c r="CH121" s="34">
        <v>22.92</v>
      </c>
      <c r="CI121" s="34">
        <v>21.64</v>
      </c>
      <c r="CJ121" s="34">
        <v>8.73</v>
      </c>
      <c r="CK121" s="34">
        <v>8.3000000000000007</v>
      </c>
      <c r="CL121" s="34">
        <v>2.54</v>
      </c>
      <c r="CM121" s="64">
        <v>2.42</v>
      </c>
      <c r="CN121" s="17"/>
      <c r="CO121" s="18">
        <v>24.73</v>
      </c>
      <c r="CP121" s="18"/>
      <c r="CQ121" s="18">
        <v>15.21</v>
      </c>
      <c r="CR121" s="18"/>
      <c r="CS121" s="18">
        <v>5.26</v>
      </c>
      <c r="CT121" s="18"/>
      <c r="CU121" s="19">
        <v>1.39</v>
      </c>
      <c r="CV121" s="17">
        <v>25.5</v>
      </c>
      <c r="CW121" s="18">
        <v>15.25</v>
      </c>
      <c r="CX121" s="18">
        <v>4.75</v>
      </c>
      <c r="CY121" s="19">
        <v>1.03</v>
      </c>
      <c r="CZ121" s="17">
        <v>28.19</v>
      </c>
      <c r="DA121" s="18">
        <v>17.09</v>
      </c>
      <c r="DB121" s="18">
        <v>5.6</v>
      </c>
      <c r="DC121" s="19">
        <v>1.22</v>
      </c>
      <c r="DD121" s="121"/>
      <c r="DE121" s="122"/>
      <c r="DF121" s="118"/>
      <c r="DG121" s="123"/>
      <c r="DH121" s="119"/>
      <c r="DK121" s="121">
        <v>6.39</v>
      </c>
      <c r="DL121" s="122">
        <v>1.88</v>
      </c>
      <c r="DM121" s="117"/>
      <c r="DN121" s="117"/>
      <c r="DO121" s="121"/>
      <c r="DP121" s="125"/>
      <c r="DQ121" s="125">
        <v>11.3</v>
      </c>
      <c r="DR121" s="125"/>
      <c r="DS121" s="125">
        <v>2.91</v>
      </c>
      <c r="DT121" s="122"/>
      <c r="DU121" s="137"/>
      <c r="DV121" s="138"/>
    </row>
    <row r="122" spans="1:126">
      <c r="A122" s="4">
        <v>1985</v>
      </c>
      <c r="B122" s="11">
        <v>31.05</v>
      </c>
      <c r="C122" s="12">
        <v>19.96</v>
      </c>
      <c r="D122" s="12">
        <v>7.2</v>
      </c>
      <c r="E122" s="19">
        <v>1.7</v>
      </c>
      <c r="F122" s="12">
        <f t="shared" si="19"/>
        <v>11.09</v>
      </c>
      <c r="G122" s="12">
        <f t="shared" si="20"/>
        <v>12.760000000000002</v>
      </c>
      <c r="H122" s="11"/>
      <c r="I122" s="12"/>
      <c r="J122" s="12"/>
      <c r="K122" s="69"/>
      <c r="L122" s="12"/>
      <c r="M122" s="12"/>
      <c r="N122" s="12"/>
      <c r="O122" s="19"/>
      <c r="P122" s="12"/>
      <c r="Q122" s="12"/>
      <c r="R122" s="38"/>
      <c r="S122" s="116"/>
      <c r="T122" s="116"/>
      <c r="U122" s="11">
        <v>32.65</v>
      </c>
      <c r="V122" s="12"/>
      <c r="W122" s="12">
        <v>20.75</v>
      </c>
      <c r="X122" s="12"/>
      <c r="Y122" s="12">
        <v>7.4</v>
      </c>
      <c r="Z122" s="12"/>
      <c r="AA122" s="25">
        <v>4.83</v>
      </c>
      <c r="AB122" s="25"/>
      <c r="AC122" s="25">
        <v>1.82</v>
      </c>
      <c r="AD122" s="25"/>
      <c r="AE122" s="25"/>
      <c r="AF122" s="25"/>
      <c r="AG122" s="26"/>
      <c r="AH122" s="7">
        <f>DetailsWTIDSeries!U122/100</f>
        <v>0.32650000000000001</v>
      </c>
      <c r="AI122" s="115">
        <f t="shared" si="15"/>
        <v>7.400000000000001E-2</v>
      </c>
      <c r="AJ122" s="115">
        <f t="shared" si="16"/>
        <v>1.8200000000000001E-2</v>
      </c>
      <c r="AK122" s="17">
        <v>34.25</v>
      </c>
      <c r="AL122" s="18">
        <v>22.38</v>
      </c>
      <c r="AM122" s="18">
        <v>9.09</v>
      </c>
      <c r="AN122" s="67">
        <v>2.91</v>
      </c>
      <c r="AO122" s="12">
        <v>37.56</v>
      </c>
      <c r="AP122" s="12">
        <v>26.12</v>
      </c>
      <c r="AQ122" s="12">
        <v>12.67</v>
      </c>
      <c r="AR122" s="70">
        <v>5.32</v>
      </c>
      <c r="AS122" s="72">
        <f t="shared" si="17"/>
        <v>11.870000000000001</v>
      </c>
      <c r="AT122" s="72">
        <f t="shared" si="18"/>
        <v>13.29</v>
      </c>
      <c r="AU122" s="17">
        <v>31.92</v>
      </c>
      <c r="AV122" s="18">
        <v>20.25</v>
      </c>
      <c r="AW122" s="18">
        <v>7.03</v>
      </c>
      <c r="AX122" s="67">
        <v>1.5</v>
      </c>
      <c r="AY122" s="18">
        <v>33.450000000000003</v>
      </c>
      <c r="AZ122" s="18">
        <v>21.74</v>
      </c>
      <c r="BA122" s="18">
        <v>8.3800000000000008</v>
      </c>
      <c r="BB122" s="19">
        <v>2.36</v>
      </c>
      <c r="BC122" s="72">
        <f t="shared" si="11"/>
        <v>11.670000000000002</v>
      </c>
      <c r="BD122" s="70">
        <f t="shared" si="12"/>
        <v>13.219999999999999</v>
      </c>
      <c r="BE122" s="33">
        <v>22.33</v>
      </c>
      <c r="BF122" s="34">
        <v>13.35</v>
      </c>
      <c r="BG122" s="34">
        <v>4.12</v>
      </c>
      <c r="BH122" s="34">
        <v>0.8</v>
      </c>
      <c r="BI122" s="34">
        <v>22.78</v>
      </c>
      <c r="BJ122" s="34">
        <v>13.84</v>
      </c>
      <c r="BK122" s="34">
        <v>4.59</v>
      </c>
      <c r="BL122" s="64">
        <v>1.1599999999999999</v>
      </c>
      <c r="BM122" s="72">
        <f t="shared" si="13"/>
        <v>8.9799999999999986</v>
      </c>
      <c r="BN122" s="70">
        <f t="shared" si="14"/>
        <v>9.23</v>
      </c>
      <c r="BO122" s="17">
        <v>26.83</v>
      </c>
      <c r="BP122" s="18">
        <v>17.5</v>
      </c>
      <c r="BQ122" s="18">
        <v>6.81</v>
      </c>
      <c r="BR122" s="19">
        <v>1.65</v>
      </c>
      <c r="BS122" s="17">
        <v>33.72</v>
      </c>
      <c r="BT122" s="18">
        <v>22.03</v>
      </c>
      <c r="BU122" s="18">
        <v>7.75</v>
      </c>
      <c r="BV122" s="18">
        <v>1.9</v>
      </c>
      <c r="BW122" s="19">
        <v>0.53</v>
      </c>
      <c r="BX122" s="33">
        <v>35.25</v>
      </c>
      <c r="BY122" s="34">
        <v>33.590000000000003</v>
      </c>
      <c r="BZ122" s="34">
        <v>22.2</v>
      </c>
      <c r="CA122" s="34">
        <v>21.18</v>
      </c>
      <c r="CB122" s="34">
        <v>8.2100000000000009</v>
      </c>
      <c r="CC122" s="34">
        <v>7.89</v>
      </c>
      <c r="CD122" s="34">
        <v>2.2599999999999998</v>
      </c>
      <c r="CE122" s="34">
        <v>2.1800000000000002</v>
      </c>
      <c r="CF122" s="34">
        <v>35.869999999999997</v>
      </c>
      <c r="CG122" s="34">
        <v>34.26</v>
      </c>
      <c r="CH122" s="34">
        <v>22.94</v>
      </c>
      <c r="CI122" s="34">
        <v>21.95</v>
      </c>
      <c r="CJ122" s="34">
        <v>8.8800000000000008</v>
      </c>
      <c r="CK122" s="34">
        <v>8.57</v>
      </c>
      <c r="CL122" s="34">
        <v>2.63</v>
      </c>
      <c r="CM122" s="64">
        <v>2.54</v>
      </c>
      <c r="CN122" s="17"/>
      <c r="CO122" s="18">
        <v>24.59</v>
      </c>
      <c r="CP122" s="18"/>
      <c r="CQ122" s="18">
        <v>15.12</v>
      </c>
      <c r="CR122" s="18"/>
      <c r="CS122" s="18">
        <v>5.21</v>
      </c>
      <c r="CT122" s="18"/>
      <c r="CU122" s="19">
        <v>1.34</v>
      </c>
      <c r="CV122" s="17">
        <v>25.93</v>
      </c>
      <c r="CW122" s="18">
        <v>15.63</v>
      </c>
      <c r="CX122" s="18">
        <v>5.0199999999999996</v>
      </c>
      <c r="CY122" s="19">
        <v>1.1399999999999999</v>
      </c>
      <c r="CZ122" s="17">
        <v>27.57</v>
      </c>
      <c r="DA122" s="18">
        <v>16.739999999999998</v>
      </c>
      <c r="DB122" s="18">
        <v>5.51</v>
      </c>
      <c r="DC122" s="19">
        <v>1.19</v>
      </c>
      <c r="DD122" s="121"/>
      <c r="DE122" s="122"/>
      <c r="DF122" s="118"/>
      <c r="DG122" s="123"/>
      <c r="DH122" s="119"/>
      <c r="DK122" s="121">
        <v>8.24</v>
      </c>
      <c r="DL122" s="122">
        <v>2.4500000000000002</v>
      </c>
      <c r="DM122" s="117"/>
      <c r="DN122" s="117"/>
      <c r="DO122" s="121"/>
      <c r="DP122" s="125"/>
      <c r="DQ122" s="125">
        <v>10.64</v>
      </c>
      <c r="DR122" s="125"/>
      <c r="DS122" s="125">
        <v>2.68</v>
      </c>
      <c r="DT122" s="122"/>
      <c r="DU122" s="137">
        <v>5.92</v>
      </c>
      <c r="DV122" s="138">
        <v>1.21</v>
      </c>
    </row>
    <row r="123" spans="1:126">
      <c r="A123" s="4">
        <v>1986</v>
      </c>
      <c r="B123" s="11">
        <v>31.39</v>
      </c>
      <c r="C123" s="12">
        <v>20.3</v>
      </c>
      <c r="D123" s="12">
        <v>7.44</v>
      </c>
      <c r="E123" s="19">
        <v>1.81</v>
      </c>
      <c r="F123" s="12">
        <f t="shared" si="19"/>
        <v>11.09</v>
      </c>
      <c r="G123" s="12">
        <f t="shared" si="20"/>
        <v>12.86</v>
      </c>
      <c r="H123" s="11">
        <v>31.37</v>
      </c>
      <c r="I123" s="12">
        <v>21.24</v>
      </c>
      <c r="J123" s="12">
        <v>9.64</v>
      </c>
      <c r="K123" s="69">
        <v>3.6</v>
      </c>
      <c r="L123" s="12">
        <v>32.1</v>
      </c>
      <c r="M123" s="12">
        <v>22.01</v>
      </c>
      <c r="N123" s="12">
        <v>10.52</v>
      </c>
      <c r="O123" s="19">
        <v>4.51</v>
      </c>
      <c r="P123" s="12">
        <f>H123-I123</f>
        <v>10.130000000000003</v>
      </c>
      <c r="Q123" s="12">
        <f>I123-J123</f>
        <v>11.599999999999998</v>
      </c>
      <c r="R123" s="38">
        <f>DetailsWTIDSeries!H123/100</f>
        <v>0.31370000000000003</v>
      </c>
      <c r="S123" s="116">
        <f>DetailsWTIDSeries!J123/100</f>
        <v>9.64E-2</v>
      </c>
      <c r="T123" s="116">
        <f>DetailsWTIDSeries!K123/100</f>
        <v>3.6000000000000004E-2</v>
      </c>
      <c r="U123" s="11">
        <v>32.94</v>
      </c>
      <c r="V123" s="12"/>
      <c r="W123" s="12">
        <v>21.04</v>
      </c>
      <c r="X123" s="12"/>
      <c r="Y123" s="12">
        <v>7.55</v>
      </c>
      <c r="Z123" s="12"/>
      <c r="AA123" s="25">
        <v>4.92</v>
      </c>
      <c r="AB123" s="25"/>
      <c r="AC123" s="25">
        <v>1.86</v>
      </c>
      <c r="AD123" s="25"/>
      <c r="AE123" s="25"/>
      <c r="AF123" s="25"/>
      <c r="AG123" s="26"/>
      <c r="AH123" s="7">
        <f>DetailsWTIDSeries!U123/100</f>
        <v>0.32939999999999997</v>
      </c>
      <c r="AI123" s="115">
        <f t="shared" si="15"/>
        <v>7.5499999999999998E-2</v>
      </c>
      <c r="AJ123" s="115">
        <f t="shared" si="16"/>
        <v>1.8600000000000002E-2</v>
      </c>
      <c r="AK123" s="17">
        <v>34.57</v>
      </c>
      <c r="AL123" s="18">
        <v>22.59</v>
      </c>
      <c r="AM123" s="18">
        <v>9.1300000000000008</v>
      </c>
      <c r="AN123" s="67">
        <v>2.87</v>
      </c>
      <c r="AO123" s="12">
        <v>40.630000000000003</v>
      </c>
      <c r="AP123" s="12">
        <v>29.49</v>
      </c>
      <c r="AQ123" s="12">
        <v>15.92</v>
      </c>
      <c r="AR123" s="70">
        <v>7.4</v>
      </c>
      <c r="AS123" s="72">
        <f t="shared" si="17"/>
        <v>11.98</v>
      </c>
      <c r="AT123" s="72">
        <f t="shared" si="18"/>
        <v>13.459999999999999</v>
      </c>
      <c r="AU123" s="17">
        <v>32.36</v>
      </c>
      <c r="AV123" s="18">
        <v>20.6</v>
      </c>
      <c r="AW123" s="18">
        <v>7.21</v>
      </c>
      <c r="AX123" s="67">
        <v>1.54</v>
      </c>
      <c r="AY123" s="18">
        <v>34.229999999999997</v>
      </c>
      <c r="AZ123" s="18">
        <v>22.44</v>
      </c>
      <c r="BA123" s="18">
        <v>8.8699999999999992</v>
      </c>
      <c r="BB123" s="19">
        <v>2.66</v>
      </c>
      <c r="BC123" s="72">
        <f t="shared" si="11"/>
        <v>11.759999999999998</v>
      </c>
      <c r="BD123" s="70">
        <f t="shared" si="12"/>
        <v>13.39</v>
      </c>
      <c r="BE123" s="33">
        <v>22.35</v>
      </c>
      <c r="BF123" s="34">
        <v>13.39</v>
      </c>
      <c r="BG123" s="34">
        <v>4.1100000000000003</v>
      </c>
      <c r="BH123" s="34">
        <v>0.77</v>
      </c>
      <c r="BI123" s="34">
        <v>22.79</v>
      </c>
      <c r="BJ123" s="34">
        <v>13.84</v>
      </c>
      <c r="BK123" s="34">
        <v>4.49</v>
      </c>
      <c r="BL123" s="64">
        <v>1.04</v>
      </c>
      <c r="BM123" s="72">
        <f t="shared" si="13"/>
        <v>8.9600000000000009</v>
      </c>
      <c r="BN123" s="70">
        <f t="shared" si="14"/>
        <v>9.2800000000000011</v>
      </c>
      <c r="BO123" s="17">
        <v>27.2</v>
      </c>
      <c r="BP123" s="18">
        <v>17.98</v>
      </c>
      <c r="BQ123" s="18">
        <v>7.13</v>
      </c>
      <c r="BR123" s="19">
        <v>1.77</v>
      </c>
      <c r="BS123" s="17">
        <v>34.659999999999997</v>
      </c>
      <c r="BT123" s="18">
        <v>22.82</v>
      </c>
      <c r="BU123" s="18">
        <v>8.2100000000000009</v>
      </c>
      <c r="BV123" s="18">
        <v>2.16</v>
      </c>
      <c r="BW123" s="19">
        <v>0.68</v>
      </c>
      <c r="BX123" s="33">
        <v>35.22</v>
      </c>
      <c r="BY123" s="34">
        <v>34.22</v>
      </c>
      <c r="BZ123" s="34">
        <v>22.22</v>
      </c>
      <c r="CA123" s="34">
        <v>21.61</v>
      </c>
      <c r="CB123" s="34">
        <v>8.24</v>
      </c>
      <c r="CC123" s="34">
        <v>8.0500000000000007</v>
      </c>
      <c r="CD123" s="34">
        <v>2.2400000000000002</v>
      </c>
      <c r="CE123" s="34">
        <v>2.19</v>
      </c>
      <c r="CF123" s="34">
        <v>36.22</v>
      </c>
      <c r="CG123" s="34">
        <v>35.270000000000003</v>
      </c>
      <c r="CH123" s="34">
        <v>23.35</v>
      </c>
      <c r="CI123" s="34">
        <v>22.76</v>
      </c>
      <c r="CJ123" s="34">
        <v>9.15</v>
      </c>
      <c r="CK123" s="34">
        <v>8.9600000000000009</v>
      </c>
      <c r="CL123" s="34">
        <v>2.67</v>
      </c>
      <c r="CM123" s="64">
        <v>2.63</v>
      </c>
      <c r="CN123" s="17"/>
      <c r="CO123" s="18">
        <v>24.51</v>
      </c>
      <c r="CP123" s="18"/>
      <c r="CQ123" s="18">
        <v>15.03</v>
      </c>
      <c r="CR123" s="18"/>
      <c r="CS123" s="18">
        <v>5.15</v>
      </c>
      <c r="CT123" s="18"/>
      <c r="CU123" s="19">
        <v>1.31</v>
      </c>
      <c r="CV123" s="17">
        <v>26.61</v>
      </c>
      <c r="CW123" s="18">
        <v>16.170000000000002</v>
      </c>
      <c r="CX123" s="18">
        <v>5.39</v>
      </c>
      <c r="CY123" s="19">
        <v>1.29</v>
      </c>
      <c r="CZ123" s="17">
        <v>26.51</v>
      </c>
      <c r="DA123" s="18">
        <v>15.85</v>
      </c>
      <c r="DB123" s="18">
        <v>4.88</v>
      </c>
      <c r="DC123" s="19">
        <v>1</v>
      </c>
      <c r="DD123" s="121"/>
      <c r="DE123" s="122"/>
      <c r="DF123" s="121">
        <v>17.37</v>
      </c>
      <c r="DG123" s="125">
        <v>2.65</v>
      </c>
      <c r="DH123" s="122">
        <v>0.47</v>
      </c>
      <c r="DK123" s="121">
        <v>8.64</v>
      </c>
      <c r="DL123" s="122">
        <v>2.61</v>
      </c>
      <c r="DM123" s="117"/>
      <c r="DN123" s="117"/>
      <c r="DO123" s="121"/>
      <c r="DP123" s="125"/>
      <c r="DQ123" s="125">
        <v>10.35</v>
      </c>
      <c r="DR123" s="125"/>
      <c r="DS123" s="125">
        <v>2.4900000000000002</v>
      </c>
      <c r="DT123" s="122"/>
      <c r="DU123" s="137"/>
      <c r="DV123" s="138"/>
    </row>
    <row r="124" spans="1:126">
      <c r="A124" s="4">
        <v>1987</v>
      </c>
      <c r="B124" s="11">
        <v>31.73</v>
      </c>
      <c r="C124" s="12">
        <v>20.66</v>
      </c>
      <c r="D124" s="12">
        <v>7.75</v>
      </c>
      <c r="E124" s="19">
        <v>1.98</v>
      </c>
      <c r="F124" s="12">
        <f t="shared" si="19"/>
        <v>11.07</v>
      </c>
      <c r="G124" s="12">
        <f t="shared" si="20"/>
        <v>12.91</v>
      </c>
      <c r="H124" s="11"/>
      <c r="I124" s="12"/>
      <c r="J124" s="12"/>
      <c r="K124" s="69"/>
      <c r="L124" s="12"/>
      <c r="M124" s="12"/>
      <c r="N124" s="12"/>
      <c r="O124" s="19"/>
      <c r="P124" s="12"/>
      <c r="Q124" s="12"/>
      <c r="R124" s="38"/>
      <c r="S124" s="116"/>
      <c r="T124" s="116"/>
      <c r="U124" s="11">
        <v>33.270000000000003</v>
      </c>
      <c r="V124" s="12"/>
      <c r="W124" s="12">
        <v>21.38</v>
      </c>
      <c r="X124" s="12"/>
      <c r="Y124" s="12">
        <v>7.78</v>
      </c>
      <c r="Z124" s="12"/>
      <c r="AA124" s="25">
        <v>5.04</v>
      </c>
      <c r="AB124" s="25"/>
      <c r="AC124" s="25"/>
      <c r="AD124" s="25"/>
      <c r="AE124" s="25"/>
      <c r="AF124" s="25"/>
      <c r="AG124" s="26"/>
      <c r="AH124" s="7">
        <f>DetailsWTIDSeries!U124/100</f>
        <v>0.33270000000000005</v>
      </c>
      <c r="AI124" s="115">
        <f t="shared" si="15"/>
        <v>7.7800000000000008E-2</v>
      </c>
      <c r="AJ124" s="115">
        <f t="shared" ref="AJ124:AJ129" si="21">AJ$123+(AI124-AI$123)*(AJ$130-AJ$123)/(AI$130-AI$123)</f>
        <v>1.9606761565836305E-2</v>
      </c>
      <c r="AK124" s="17">
        <v>36.479999999999997</v>
      </c>
      <c r="AL124" s="18">
        <v>24.49</v>
      </c>
      <c r="AM124" s="18">
        <v>10.75</v>
      </c>
      <c r="AN124" s="67">
        <v>3.73</v>
      </c>
      <c r="AO124" s="12">
        <v>38.25</v>
      </c>
      <c r="AP124" s="12">
        <v>26.54</v>
      </c>
      <c r="AQ124" s="12">
        <v>12.66</v>
      </c>
      <c r="AR124" s="70">
        <v>4.9000000000000004</v>
      </c>
      <c r="AS124" s="72">
        <f t="shared" si="17"/>
        <v>11.989999999999998</v>
      </c>
      <c r="AT124" s="72">
        <f t="shared" si="18"/>
        <v>13.739999999999998</v>
      </c>
      <c r="AU124" s="17">
        <v>33.31</v>
      </c>
      <c r="AV124" s="18">
        <v>21.42</v>
      </c>
      <c r="AW124" s="18">
        <v>7.66</v>
      </c>
      <c r="AX124" s="67">
        <v>1.65</v>
      </c>
      <c r="AY124" s="18">
        <v>36.21</v>
      </c>
      <c r="AZ124" s="18">
        <v>24.27</v>
      </c>
      <c r="BA124" s="18">
        <v>10.3</v>
      </c>
      <c r="BB124" s="19">
        <v>3.52</v>
      </c>
      <c r="BC124" s="72">
        <f t="shared" si="11"/>
        <v>11.89</v>
      </c>
      <c r="BD124" s="70">
        <f t="shared" si="12"/>
        <v>13.760000000000002</v>
      </c>
      <c r="BE124" s="33">
        <v>22.54</v>
      </c>
      <c r="BF124" s="34">
        <v>13.59</v>
      </c>
      <c r="BG124" s="34">
        <v>4.24</v>
      </c>
      <c r="BH124" s="34">
        <v>0.86</v>
      </c>
      <c r="BI124" s="34">
        <v>23.11</v>
      </c>
      <c r="BJ124" s="34">
        <v>14.15</v>
      </c>
      <c r="BK124" s="34">
        <v>4.7300000000000004</v>
      </c>
      <c r="BL124" s="64">
        <v>1.19</v>
      </c>
      <c r="BM124" s="72">
        <f t="shared" si="13"/>
        <v>8.9499999999999993</v>
      </c>
      <c r="BN124" s="70">
        <f t="shared" si="14"/>
        <v>9.35</v>
      </c>
      <c r="BO124" s="17">
        <v>28.12</v>
      </c>
      <c r="BP124" s="18">
        <v>18.68</v>
      </c>
      <c r="BQ124" s="18">
        <v>7.45</v>
      </c>
      <c r="BR124" s="19">
        <v>1.86</v>
      </c>
      <c r="BS124" s="17">
        <v>34.840000000000003</v>
      </c>
      <c r="BT124" s="18">
        <v>23.05</v>
      </c>
      <c r="BU124" s="18">
        <v>8.4</v>
      </c>
      <c r="BV124" s="18">
        <v>2.2599999999999998</v>
      </c>
      <c r="BW124" s="19">
        <v>0.77</v>
      </c>
      <c r="BX124" s="33">
        <v>35.049999999999997</v>
      </c>
      <c r="BY124" s="34">
        <v>34.21</v>
      </c>
      <c r="BZ124" s="34">
        <v>22.22</v>
      </c>
      <c r="CA124" s="34">
        <v>21.71</v>
      </c>
      <c r="CB124" s="34">
        <v>8.4</v>
      </c>
      <c r="CC124" s="34">
        <v>8.24</v>
      </c>
      <c r="CD124" s="34">
        <v>2.38</v>
      </c>
      <c r="CE124" s="34">
        <v>2.34</v>
      </c>
      <c r="CF124" s="34">
        <v>36.57</v>
      </c>
      <c r="CG124" s="34">
        <v>35.89</v>
      </c>
      <c r="CH124" s="34">
        <v>24</v>
      </c>
      <c r="CI124" s="34">
        <v>23.59</v>
      </c>
      <c r="CJ124" s="34">
        <v>9.8800000000000008</v>
      </c>
      <c r="CK124" s="34">
        <v>9.75</v>
      </c>
      <c r="CL124" s="34">
        <v>3.03</v>
      </c>
      <c r="CM124" s="64">
        <v>3</v>
      </c>
      <c r="CN124" s="17"/>
      <c r="CO124" s="18">
        <v>24.95</v>
      </c>
      <c r="CP124" s="18"/>
      <c r="CQ124" s="18">
        <v>15.34</v>
      </c>
      <c r="CR124" s="18"/>
      <c r="CS124" s="18">
        <v>5.24</v>
      </c>
      <c r="CT124" s="18"/>
      <c r="CU124" s="19">
        <v>1.36</v>
      </c>
      <c r="CV124" s="17">
        <v>28.66</v>
      </c>
      <c r="CW124" s="18">
        <v>17.940000000000001</v>
      </c>
      <c r="CX124" s="18">
        <v>6.67</v>
      </c>
      <c r="CY124" s="19">
        <v>1.89</v>
      </c>
      <c r="CZ124" s="17">
        <v>26.61</v>
      </c>
      <c r="DA124" s="18">
        <v>16.29</v>
      </c>
      <c r="DB124" s="18">
        <v>5.48</v>
      </c>
      <c r="DC124" s="19">
        <v>1.27</v>
      </c>
      <c r="DD124" s="121"/>
      <c r="DE124" s="122"/>
      <c r="DF124" s="121">
        <v>17.8</v>
      </c>
      <c r="DG124" s="125">
        <v>2.67</v>
      </c>
      <c r="DH124" s="122">
        <v>0.46</v>
      </c>
      <c r="DK124" s="121">
        <v>8.1199999999999992</v>
      </c>
      <c r="DL124" s="122">
        <v>2.5099999999999998</v>
      </c>
      <c r="DM124" s="117">
        <v>7.99</v>
      </c>
      <c r="DN124" s="117"/>
      <c r="DO124" s="121"/>
      <c r="DP124" s="125"/>
      <c r="DQ124" s="125">
        <v>8.7799999999999994</v>
      </c>
      <c r="DR124" s="125"/>
      <c r="DS124" s="125">
        <v>1.94</v>
      </c>
      <c r="DT124" s="122"/>
      <c r="DU124" s="137"/>
      <c r="DV124" s="138"/>
    </row>
    <row r="125" spans="1:126">
      <c r="A125" s="4">
        <v>1988</v>
      </c>
      <c r="B125" s="11">
        <v>32.090000000000003</v>
      </c>
      <c r="C125" s="12">
        <v>20.9</v>
      </c>
      <c r="D125" s="12">
        <v>7.92</v>
      </c>
      <c r="E125" s="19">
        <v>2.06</v>
      </c>
      <c r="F125" s="12">
        <f t="shared" si="19"/>
        <v>11.190000000000005</v>
      </c>
      <c r="G125" s="12">
        <f t="shared" si="20"/>
        <v>12.979999999999999</v>
      </c>
      <c r="H125" s="11"/>
      <c r="I125" s="12"/>
      <c r="J125" s="12"/>
      <c r="K125" s="69"/>
      <c r="L125" s="12"/>
      <c r="M125" s="12"/>
      <c r="N125" s="12"/>
      <c r="O125" s="19"/>
      <c r="P125" s="12"/>
      <c r="Q125" s="12"/>
      <c r="R125" s="38"/>
      <c r="S125" s="116"/>
      <c r="T125" s="116"/>
      <c r="U125" s="11">
        <v>34.21</v>
      </c>
      <c r="V125" s="12"/>
      <c r="W125" s="12">
        <v>22.37</v>
      </c>
      <c r="X125" s="12"/>
      <c r="Y125" s="12">
        <v>8.6300000000000008</v>
      </c>
      <c r="Z125" s="12"/>
      <c r="AA125" s="25">
        <v>5.8</v>
      </c>
      <c r="AB125" s="25"/>
      <c r="AC125" s="25"/>
      <c r="AD125" s="25"/>
      <c r="AE125" s="25"/>
      <c r="AF125" s="25"/>
      <c r="AG125" s="26"/>
      <c r="AH125" s="7">
        <f>DetailsWTIDSeries!U125/100</f>
        <v>0.34210000000000002</v>
      </c>
      <c r="AI125" s="115">
        <f t="shared" si="15"/>
        <v>8.6300000000000002E-2</v>
      </c>
      <c r="AJ125" s="115">
        <f t="shared" si="21"/>
        <v>2.332740213523132E-2</v>
      </c>
      <c r="AK125" s="17">
        <v>38.630000000000003</v>
      </c>
      <c r="AL125" s="18">
        <v>26.95</v>
      </c>
      <c r="AM125" s="18">
        <v>13.17</v>
      </c>
      <c r="AN125" s="67">
        <v>5.21</v>
      </c>
      <c r="AO125" s="12">
        <v>40.630000000000003</v>
      </c>
      <c r="AP125" s="12">
        <v>29.29</v>
      </c>
      <c r="AQ125" s="12">
        <v>15.49</v>
      </c>
      <c r="AR125" s="70">
        <v>6.8</v>
      </c>
      <c r="AS125" s="72">
        <f t="shared" si="17"/>
        <v>11.680000000000003</v>
      </c>
      <c r="AT125" s="72">
        <f t="shared" si="18"/>
        <v>13.78</v>
      </c>
      <c r="AU125" s="17">
        <v>33.619999999999997</v>
      </c>
      <c r="AV125" s="18">
        <v>21.52</v>
      </c>
      <c r="AW125" s="18">
        <v>7.63</v>
      </c>
      <c r="AX125" s="67">
        <v>1.62</v>
      </c>
      <c r="AY125" s="18">
        <v>36.869999999999997</v>
      </c>
      <c r="AZ125" s="18">
        <v>24.72</v>
      </c>
      <c r="BA125" s="18">
        <v>10.57</v>
      </c>
      <c r="BB125" s="19">
        <v>3.73</v>
      </c>
      <c r="BC125" s="72">
        <f t="shared" si="11"/>
        <v>12.099999999999998</v>
      </c>
      <c r="BD125" s="70">
        <f t="shared" si="12"/>
        <v>13.89</v>
      </c>
      <c r="BE125" s="33">
        <v>22.53</v>
      </c>
      <c r="BF125" s="34">
        <v>13.62</v>
      </c>
      <c r="BG125" s="34">
        <v>4.38</v>
      </c>
      <c r="BH125" s="34">
        <v>0.99</v>
      </c>
      <c r="BI125" s="34">
        <v>23.3</v>
      </c>
      <c r="BJ125" s="34">
        <v>14.42</v>
      </c>
      <c r="BK125" s="34">
        <v>5.08</v>
      </c>
      <c r="BL125" s="64">
        <v>1.44</v>
      </c>
      <c r="BM125" s="72">
        <f t="shared" si="13"/>
        <v>8.9100000000000019</v>
      </c>
      <c r="BN125" s="70">
        <f t="shared" si="14"/>
        <v>9.2399999999999984</v>
      </c>
      <c r="BO125" s="17">
        <v>28.91</v>
      </c>
      <c r="BP125" s="18">
        <v>19.27</v>
      </c>
      <c r="BQ125" s="18">
        <v>7.6</v>
      </c>
      <c r="BR125" s="19">
        <v>1.83</v>
      </c>
      <c r="BS125" s="17">
        <v>35.049999999999997</v>
      </c>
      <c r="BT125" s="18">
        <v>23.14</v>
      </c>
      <c r="BU125" s="18">
        <v>8.36</v>
      </c>
      <c r="BV125" s="18">
        <v>2.17</v>
      </c>
      <c r="BW125" s="19">
        <v>0.69</v>
      </c>
      <c r="BX125" s="33">
        <v>35.659999999999997</v>
      </c>
      <c r="BY125" s="34">
        <v>34.85</v>
      </c>
      <c r="BZ125" s="34">
        <v>23.11</v>
      </c>
      <c r="CA125" s="34">
        <v>22.6</v>
      </c>
      <c r="CB125" s="34">
        <v>9.34</v>
      </c>
      <c r="CC125" s="34">
        <v>9.17</v>
      </c>
      <c r="CD125" s="34">
        <v>3</v>
      </c>
      <c r="CE125" s="34">
        <v>2.95</v>
      </c>
      <c r="CF125" s="34">
        <v>37.07</v>
      </c>
      <c r="CG125" s="34">
        <v>36.33</v>
      </c>
      <c r="CH125" s="34">
        <v>24.72</v>
      </c>
      <c r="CI125" s="34">
        <v>24.27</v>
      </c>
      <c r="CJ125" s="34">
        <v>10.74</v>
      </c>
      <c r="CK125" s="34">
        <v>10.6</v>
      </c>
      <c r="CL125" s="34">
        <v>3.66</v>
      </c>
      <c r="CM125" s="64">
        <v>3.62</v>
      </c>
      <c r="CN125" s="17"/>
      <c r="CO125" s="18">
        <v>25.07</v>
      </c>
      <c r="CP125" s="18"/>
      <c r="CQ125" s="18">
        <v>15.39</v>
      </c>
      <c r="CR125" s="18"/>
      <c r="CS125" s="18">
        <v>5.18</v>
      </c>
      <c r="CT125" s="18"/>
      <c r="CU125" s="19">
        <v>1.28</v>
      </c>
      <c r="CV125" s="17">
        <v>30.28</v>
      </c>
      <c r="CW125" s="18">
        <v>19.84</v>
      </c>
      <c r="CX125" s="18">
        <v>8.41</v>
      </c>
      <c r="CY125" s="19">
        <v>2.99</v>
      </c>
      <c r="CZ125" s="17">
        <v>26.26</v>
      </c>
      <c r="DA125" s="18">
        <v>16.079999999999998</v>
      </c>
      <c r="DB125" s="18">
        <v>5.35</v>
      </c>
      <c r="DC125" s="19">
        <v>1.1599999999999999</v>
      </c>
      <c r="DD125" s="121"/>
      <c r="DE125" s="122"/>
      <c r="DF125" s="121">
        <v>19.2</v>
      </c>
      <c r="DG125" s="125">
        <v>3.34</v>
      </c>
      <c r="DH125" s="122">
        <v>0.62</v>
      </c>
      <c r="DK125" s="121">
        <v>8.52</v>
      </c>
      <c r="DL125" s="122">
        <v>2.71</v>
      </c>
      <c r="DM125" s="117"/>
      <c r="DN125" s="117"/>
      <c r="DO125" s="121"/>
      <c r="DP125" s="125"/>
      <c r="DQ125" s="125">
        <v>9.8800000000000008</v>
      </c>
      <c r="DR125" s="125"/>
      <c r="DS125" s="125">
        <v>2.42</v>
      </c>
      <c r="DT125" s="122"/>
      <c r="DU125" s="137"/>
      <c r="DV125" s="138"/>
    </row>
    <row r="126" spans="1:126">
      <c r="A126" s="4">
        <v>1989</v>
      </c>
      <c r="B126" s="11">
        <v>32.42</v>
      </c>
      <c r="C126" s="12">
        <v>21.31</v>
      </c>
      <c r="D126" s="12">
        <v>8.2100000000000009</v>
      </c>
      <c r="E126" s="19">
        <v>2.2000000000000002</v>
      </c>
      <c r="F126" s="12">
        <f t="shared" si="19"/>
        <v>11.110000000000003</v>
      </c>
      <c r="G126" s="12">
        <f t="shared" si="20"/>
        <v>13.099999999999998</v>
      </c>
      <c r="H126" s="11">
        <v>32.72</v>
      </c>
      <c r="I126" s="12">
        <v>22.49</v>
      </c>
      <c r="J126" s="12">
        <v>10.52</v>
      </c>
      <c r="K126" s="69">
        <v>4.05</v>
      </c>
      <c r="L126" s="12">
        <v>33.54</v>
      </c>
      <c r="M126" s="12">
        <v>23.29</v>
      </c>
      <c r="N126" s="12">
        <v>11.44</v>
      </c>
      <c r="O126" s="19">
        <v>5.16</v>
      </c>
      <c r="P126" s="12">
        <f>H126-I126</f>
        <v>10.23</v>
      </c>
      <c r="Q126" s="12">
        <f>I126-J126</f>
        <v>11.969999999999999</v>
      </c>
      <c r="R126" s="38">
        <f>DetailsWTIDSeries!H126/100</f>
        <v>0.32719999999999999</v>
      </c>
      <c r="S126" s="116">
        <f>DetailsWTIDSeries!J126/100</f>
        <v>0.1052</v>
      </c>
      <c r="T126" s="116">
        <f>DetailsWTIDSeries!K126/100</f>
        <v>4.0500000000000001E-2</v>
      </c>
      <c r="U126" s="11">
        <v>34.15</v>
      </c>
      <c r="V126" s="12"/>
      <c r="W126" s="12">
        <v>22.51</v>
      </c>
      <c r="X126" s="12"/>
      <c r="Y126" s="12">
        <v>8.67</v>
      </c>
      <c r="Z126" s="12"/>
      <c r="AA126" s="25">
        <v>5.9</v>
      </c>
      <c r="AB126" s="25"/>
      <c r="AC126" s="25"/>
      <c r="AD126" s="25"/>
      <c r="AE126" s="25"/>
      <c r="AF126" s="25"/>
      <c r="AG126" s="26"/>
      <c r="AH126" s="7">
        <f>DetailsWTIDSeries!U126/100</f>
        <v>0.34149999999999997</v>
      </c>
      <c r="AI126" s="115">
        <f>Y126/100</f>
        <v>8.6699999999999999E-2</v>
      </c>
      <c r="AJ126" s="115">
        <f t="shared" si="21"/>
        <v>2.3502491103202849E-2</v>
      </c>
      <c r="AK126" s="17">
        <v>38.47</v>
      </c>
      <c r="AL126" s="18">
        <v>26.66</v>
      </c>
      <c r="AM126" s="18">
        <v>12.61</v>
      </c>
      <c r="AN126" s="67">
        <v>4.74</v>
      </c>
      <c r="AO126" s="12">
        <v>40.08</v>
      </c>
      <c r="AP126" s="12">
        <v>28.55</v>
      </c>
      <c r="AQ126" s="12">
        <v>14.49</v>
      </c>
      <c r="AR126" s="70">
        <v>6</v>
      </c>
      <c r="AS126" s="72">
        <f t="shared" si="17"/>
        <v>11.809999999999999</v>
      </c>
      <c r="AT126" s="72">
        <f t="shared" si="18"/>
        <v>14.05</v>
      </c>
      <c r="AU126" s="17">
        <v>33.770000000000003</v>
      </c>
      <c r="AV126" s="18">
        <v>21.7</v>
      </c>
      <c r="AW126" s="18">
        <v>7.9</v>
      </c>
      <c r="AX126" s="67">
        <v>1.83</v>
      </c>
      <c r="AY126" s="18">
        <v>38.06</v>
      </c>
      <c r="AZ126" s="18">
        <v>25.93</v>
      </c>
      <c r="BA126" s="18">
        <v>11.9</v>
      </c>
      <c r="BB126" s="19">
        <v>4.6500000000000004</v>
      </c>
      <c r="BC126" s="72">
        <f t="shared" si="11"/>
        <v>12.070000000000004</v>
      </c>
      <c r="BD126" s="70">
        <f t="shared" si="12"/>
        <v>13.799999999999999</v>
      </c>
      <c r="BE126" s="33">
        <v>22.55</v>
      </c>
      <c r="BF126" s="34">
        <v>13.68</v>
      </c>
      <c r="BG126" s="34">
        <v>4.4800000000000004</v>
      </c>
      <c r="BH126" s="34">
        <v>1.07</v>
      </c>
      <c r="BI126" s="34">
        <v>23.59</v>
      </c>
      <c r="BJ126" s="34">
        <v>14.76</v>
      </c>
      <c r="BK126" s="34">
        <v>5.45</v>
      </c>
      <c r="BL126" s="64">
        <v>1.81</v>
      </c>
      <c r="BM126" s="72">
        <f t="shared" si="13"/>
        <v>8.870000000000001</v>
      </c>
      <c r="BN126" s="70">
        <f t="shared" si="14"/>
        <v>9.1999999999999993</v>
      </c>
      <c r="BO126" s="17">
        <v>29.34</v>
      </c>
      <c r="BP126" s="18">
        <v>19.64</v>
      </c>
      <c r="BQ126" s="18">
        <v>7.79</v>
      </c>
      <c r="BR126" s="19">
        <v>1.91</v>
      </c>
      <c r="BS126" s="17">
        <v>35.659999999999997</v>
      </c>
      <c r="BT126" s="18">
        <v>23.49</v>
      </c>
      <c r="BU126" s="18">
        <v>8.4600000000000009</v>
      </c>
      <c r="BV126" s="18">
        <v>2.1800000000000002</v>
      </c>
      <c r="BW126" s="19">
        <v>0.65</v>
      </c>
      <c r="BX126" s="33">
        <v>36.36</v>
      </c>
      <c r="BY126" s="34">
        <v>35.4</v>
      </c>
      <c r="BZ126" s="34">
        <v>23.83</v>
      </c>
      <c r="CA126" s="34">
        <v>23.23</v>
      </c>
      <c r="CB126" s="34">
        <v>10.01</v>
      </c>
      <c r="CC126" s="34">
        <v>9.7899999999999991</v>
      </c>
      <c r="CD126" s="34">
        <v>3.44</v>
      </c>
      <c r="CE126" s="34">
        <v>3.37</v>
      </c>
      <c r="CF126" s="34">
        <v>38.200000000000003</v>
      </c>
      <c r="CG126" s="34">
        <v>37.29</v>
      </c>
      <c r="CH126" s="34">
        <v>25.93</v>
      </c>
      <c r="CI126" s="34">
        <v>25.36</v>
      </c>
      <c r="CJ126" s="34">
        <v>11.9</v>
      </c>
      <c r="CK126" s="34">
        <v>11.69</v>
      </c>
      <c r="CL126" s="34">
        <v>4.4000000000000004</v>
      </c>
      <c r="CM126" s="64">
        <v>4.32</v>
      </c>
      <c r="CN126" s="17"/>
      <c r="CO126" s="18">
        <v>25.06</v>
      </c>
      <c r="CP126" s="18"/>
      <c r="CQ126" s="18">
        <v>15.44</v>
      </c>
      <c r="CR126" s="18"/>
      <c r="CS126" s="18">
        <v>5.24</v>
      </c>
      <c r="CT126" s="18"/>
      <c r="CU126" s="19">
        <v>1.33</v>
      </c>
      <c r="CV126" s="17">
        <v>27.64</v>
      </c>
      <c r="CW126" s="18">
        <v>17.46</v>
      </c>
      <c r="CX126" s="18">
        <v>6.43</v>
      </c>
      <c r="CY126" s="19">
        <v>1.79</v>
      </c>
      <c r="CZ126" s="17">
        <v>28.34</v>
      </c>
      <c r="DA126" s="18">
        <v>17.97</v>
      </c>
      <c r="DB126" s="18">
        <v>6.59</v>
      </c>
      <c r="DC126" s="19">
        <v>1.62</v>
      </c>
      <c r="DD126" s="121"/>
      <c r="DE126" s="122"/>
      <c r="DF126" s="121">
        <v>19.739999999999998</v>
      </c>
      <c r="DG126" s="125">
        <v>3.45</v>
      </c>
      <c r="DH126" s="122">
        <v>0.56000000000000005</v>
      </c>
      <c r="DK126" s="121">
        <v>8.19</v>
      </c>
      <c r="DL126" s="122">
        <v>2.38</v>
      </c>
      <c r="DM126" s="117"/>
      <c r="DN126" s="117"/>
      <c r="DO126" s="121"/>
      <c r="DP126" s="125"/>
      <c r="DQ126" s="125"/>
      <c r="DR126" s="125"/>
      <c r="DS126" s="125"/>
      <c r="DT126" s="122"/>
      <c r="DU126" s="137">
        <v>5.7</v>
      </c>
      <c r="DV126" s="138">
        <v>1.19</v>
      </c>
    </row>
    <row r="127" spans="1:126">
      <c r="A127" s="4">
        <v>1990</v>
      </c>
      <c r="B127" s="11">
        <v>32.64</v>
      </c>
      <c r="C127" s="12">
        <v>21.45</v>
      </c>
      <c r="D127" s="12">
        <v>8.23</v>
      </c>
      <c r="E127" s="19">
        <v>2.2000000000000002</v>
      </c>
      <c r="F127" s="12">
        <f t="shared" si="19"/>
        <v>11.190000000000001</v>
      </c>
      <c r="G127" s="12">
        <f t="shared" si="20"/>
        <v>13.219999999999999</v>
      </c>
      <c r="H127" s="11"/>
      <c r="I127" s="12"/>
      <c r="J127" s="12"/>
      <c r="K127" s="69"/>
      <c r="L127" s="12"/>
      <c r="M127" s="12"/>
      <c r="N127" s="12"/>
      <c r="O127" s="19"/>
      <c r="P127" s="12"/>
      <c r="Q127" s="12"/>
      <c r="R127" s="38"/>
      <c r="S127" s="116"/>
      <c r="T127" s="116"/>
      <c r="U127" s="11"/>
      <c r="V127" s="12">
        <v>36.9</v>
      </c>
      <c r="W127" s="12"/>
      <c r="X127" s="12">
        <v>24.43</v>
      </c>
      <c r="Y127" s="12"/>
      <c r="Z127" s="12">
        <v>9.8000000000000007</v>
      </c>
      <c r="AA127" s="25"/>
      <c r="AB127" s="25">
        <v>6.72</v>
      </c>
      <c r="AC127" s="25"/>
      <c r="AD127" s="25"/>
      <c r="AE127" s="25"/>
      <c r="AF127" s="25"/>
      <c r="AG127" s="26"/>
      <c r="AH127" s="7">
        <f>DetailsWTIDSeries!V127/100</f>
        <v>0.36899999999999999</v>
      </c>
      <c r="AI127" s="115">
        <f t="shared" ref="AI127:AI144" si="22">Z127/100</f>
        <v>9.8000000000000004E-2</v>
      </c>
      <c r="AJ127" s="115">
        <f t="shared" si="21"/>
        <v>2.8448754448398578E-2</v>
      </c>
      <c r="AK127" s="17">
        <v>38.840000000000003</v>
      </c>
      <c r="AL127" s="18">
        <v>27.05</v>
      </c>
      <c r="AM127" s="18">
        <v>12.98</v>
      </c>
      <c r="AN127" s="67">
        <v>4.9000000000000004</v>
      </c>
      <c r="AO127" s="12">
        <v>39.979999999999997</v>
      </c>
      <c r="AP127" s="12">
        <v>28.41</v>
      </c>
      <c r="AQ127" s="12">
        <v>14.33</v>
      </c>
      <c r="AR127" s="70">
        <v>5.82</v>
      </c>
      <c r="AS127" s="72">
        <f t="shared" si="17"/>
        <v>11.790000000000003</v>
      </c>
      <c r="AT127" s="72">
        <f t="shared" si="18"/>
        <v>14.07</v>
      </c>
      <c r="AU127" s="17">
        <v>33.700000000000003</v>
      </c>
      <c r="AV127" s="18">
        <v>21.78</v>
      </c>
      <c r="AW127" s="18">
        <v>8.0500000000000007</v>
      </c>
      <c r="AX127" s="67">
        <v>2.04</v>
      </c>
      <c r="AY127" s="18">
        <v>38.92</v>
      </c>
      <c r="AZ127" s="18">
        <v>26.95</v>
      </c>
      <c r="BA127" s="18">
        <v>12.98</v>
      </c>
      <c r="BB127" s="19">
        <v>5.44</v>
      </c>
      <c r="BC127" s="72">
        <f t="shared" si="11"/>
        <v>11.920000000000002</v>
      </c>
      <c r="BD127" s="70">
        <f t="shared" si="12"/>
        <v>13.73</v>
      </c>
      <c r="BE127" s="33">
        <v>22.75</v>
      </c>
      <c r="BF127" s="34">
        <v>13.73</v>
      </c>
      <c r="BG127" s="34">
        <v>4.38</v>
      </c>
      <c r="BH127" s="34">
        <v>1.02</v>
      </c>
      <c r="BI127" s="34">
        <v>23.62</v>
      </c>
      <c r="BJ127" s="34">
        <v>14.63</v>
      </c>
      <c r="BK127" s="34">
        <v>5.2</v>
      </c>
      <c r="BL127" s="64">
        <v>1.62</v>
      </c>
      <c r="BM127" s="72">
        <f t="shared" si="13"/>
        <v>9.02</v>
      </c>
      <c r="BN127" s="70">
        <f t="shared" si="14"/>
        <v>9.3500000000000014</v>
      </c>
      <c r="BO127" s="17">
        <v>29.5</v>
      </c>
      <c r="BP127" s="18">
        <v>19.690000000000001</v>
      </c>
      <c r="BQ127" s="18">
        <v>7.78</v>
      </c>
      <c r="BR127" s="19">
        <v>1.92</v>
      </c>
      <c r="BS127" s="17">
        <v>35.35</v>
      </c>
      <c r="BT127" s="18">
        <v>23.17</v>
      </c>
      <c r="BU127" s="18">
        <v>8.36</v>
      </c>
      <c r="BV127" s="18">
        <v>2.14</v>
      </c>
      <c r="BW127" s="19">
        <v>0.62</v>
      </c>
      <c r="BX127" s="33">
        <v>35.54</v>
      </c>
      <c r="BY127" s="34">
        <v>35.409999999999997</v>
      </c>
      <c r="BZ127" s="34">
        <v>23.08</v>
      </c>
      <c r="CA127" s="34">
        <v>23.01</v>
      </c>
      <c r="CB127" s="34">
        <v>9.35</v>
      </c>
      <c r="CC127" s="34">
        <v>9.34</v>
      </c>
      <c r="CD127" s="34">
        <v>2.98</v>
      </c>
      <c r="CE127" s="34">
        <v>2.98</v>
      </c>
      <c r="CF127" s="34">
        <v>36.33</v>
      </c>
      <c r="CG127" s="34">
        <v>36.33</v>
      </c>
      <c r="CH127" s="34">
        <v>24.03</v>
      </c>
      <c r="CI127" s="34">
        <v>24.04</v>
      </c>
      <c r="CJ127" s="34">
        <v>10.18</v>
      </c>
      <c r="CK127" s="34">
        <v>10.199999999999999</v>
      </c>
      <c r="CL127" s="34">
        <v>3.3</v>
      </c>
      <c r="CM127" s="64">
        <v>3.3</v>
      </c>
      <c r="CN127" s="17"/>
      <c r="CO127" s="18">
        <v>25.1</v>
      </c>
      <c r="CP127" s="18"/>
      <c r="CQ127" s="18">
        <v>15.44</v>
      </c>
      <c r="CR127" s="18"/>
      <c r="CS127" s="18">
        <v>5.17</v>
      </c>
      <c r="CT127" s="18"/>
      <c r="CU127" s="19">
        <v>1.26</v>
      </c>
      <c r="CV127" s="17">
        <v>27.66</v>
      </c>
      <c r="CW127" s="18">
        <v>17.37</v>
      </c>
      <c r="CX127" s="18">
        <v>6.34</v>
      </c>
      <c r="CY127" s="19">
        <v>1.79</v>
      </c>
      <c r="CZ127" s="17">
        <v>31.12</v>
      </c>
      <c r="DA127" s="18">
        <v>20.41</v>
      </c>
      <c r="DB127" s="18">
        <v>8.2100000000000009</v>
      </c>
      <c r="DC127" s="19"/>
      <c r="DD127" s="121"/>
      <c r="DE127" s="122"/>
      <c r="DF127" s="121">
        <v>19.34</v>
      </c>
      <c r="DG127" s="125">
        <v>3.33</v>
      </c>
      <c r="DH127" s="122">
        <v>0.56999999999999995</v>
      </c>
      <c r="DK127" s="121">
        <v>7.42</v>
      </c>
      <c r="DL127" s="122">
        <v>1.84</v>
      </c>
      <c r="DM127" s="117">
        <v>8.0500000000000007</v>
      </c>
      <c r="DN127" s="117"/>
      <c r="DO127" s="121"/>
      <c r="DP127" s="125"/>
      <c r="DQ127" s="125"/>
      <c r="DR127" s="125">
        <v>9.85</v>
      </c>
      <c r="DS127" s="125"/>
      <c r="DT127" s="122"/>
      <c r="DU127" s="137">
        <v>5.56</v>
      </c>
      <c r="DV127" s="138">
        <v>1.0900000000000001</v>
      </c>
    </row>
    <row r="128" spans="1:126">
      <c r="A128" s="4">
        <v>1991</v>
      </c>
      <c r="B128" s="11">
        <v>32.44</v>
      </c>
      <c r="C128" s="12">
        <v>21.18</v>
      </c>
      <c r="D128" s="12">
        <v>7.97</v>
      </c>
      <c r="E128" s="19">
        <v>2.0699999999999998</v>
      </c>
      <c r="F128" s="12">
        <f t="shared" si="19"/>
        <v>11.259999999999998</v>
      </c>
      <c r="G128" s="12">
        <f t="shared" si="20"/>
        <v>13.21</v>
      </c>
      <c r="H128" s="11"/>
      <c r="I128" s="12"/>
      <c r="J128" s="12"/>
      <c r="K128" s="69"/>
      <c r="L128" s="12"/>
      <c r="M128" s="12"/>
      <c r="N128" s="12"/>
      <c r="O128" s="19"/>
      <c r="P128" s="12"/>
      <c r="Q128" s="12"/>
      <c r="R128" s="38"/>
      <c r="S128" s="116"/>
      <c r="T128" s="116"/>
      <c r="U128" s="11"/>
      <c r="V128" s="12">
        <v>37.65</v>
      </c>
      <c r="W128" s="12"/>
      <c r="X128" s="12">
        <v>25.13</v>
      </c>
      <c r="Y128" s="12"/>
      <c r="Z128" s="12">
        <v>10.32</v>
      </c>
      <c r="AA128" s="25"/>
      <c r="AB128" s="25">
        <v>7.18</v>
      </c>
      <c r="AC128" s="25"/>
      <c r="AD128" s="25"/>
      <c r="AE128" s="25"/>
      <c r="AF128" s="25"/>
      <c r="AG128" s="26"/>
      <c r="AH128" s="7">
        <f>DetailsWTIDSeries!V128/100</f>
        <v>0.3765</v>
      </c>
      <c r="AI128" s="115">
        <f t="shared" si="22"/>
        <v>0.1032</v>
      </c>
      <c r="AJ128" s="115">
        <f t="shared" si="21"/>
        <v>3.0724911032028467E-2</v>
      </c>
      <c r="AK128" s="17">
        <v>38.380000000000003</v>
      </c>
      <c r="AL128" s="18">
        <v>26.43</v>
      </c>
      <c r="AM128" s="18">
        <v>12.17</v>
      </c>
      <c r="AN128" s="67">
        <v>4.3600000000000003</v>
      </c>
      <c r="AO128" s="12">
        <v>39.549999999999997</v>
      </c>
      <c r="AP128" s="12">
        <v>27.72</v>
      </c>
      <c r="AQ128" s="12">
        <v>13.36</v>
      </c>
      <c r="AR128" s="70">
        <v>5.12</v>
      </c>
      <c r="AS128" s="72">
        <f t="shared" si="17"/>
        <v>11.950000000000003</v>
      </c>
      <c r="AT128" s="72">
        <f t="shared" si="18"/>
        <v>14.26</v>
      </c>
      <c r="AU128" s="17">
        <v>32.94</v>
      </c>
      <c r="AV128" s="18">
        <v>21.16</v>
      </c>
      <c r="AW128" s="18">
        <v>7.54</v>
      </c>
      <c r="AX128" s="67">
        <v>1.81</v>
      </c>
      <c r="AY128" s="18">
        <v>37.869999999999997</v>
      </c>
      <c r="AZ128" s="18">
        <v>26.03</v>
      </c>
      <c r="BA128" s="18">
        <v>12.14</v>
      </c>
      <c r="BB128" s="19">
        <v>4.8499999999999996</v>
      </c>
      <c r="BC128" s="72">
        <f t="shared" si="11"/>
        <v>11.779999999999998</v>
      </c>
      <c r="BD128" s="70">
        <f t="shared" si="12"/>
        <v>13.620000000000001</v>
      </c>
      <c r="BE128" s="33">
        <v>24.33</v>
      </c>
      <c r="BF128" s="34">
        <v>15.04</v>
      </c>
      <c r="BG128" s="34">
        <v>5.0999999999999996</v>
      </c>
      <c r="BH128" s="34">
        <v>1.3</v>
      </c>
      <c r="BI128" s="34">
        <v>26.51</v>
      </c>
      <c r="BJ128" s="34">
        <v>17.25</v>
      </c>
      <c r="BK128" s="34">
        <v>6.95</v>
      </c>
      <c r="BL128" s="64">
        <v>2.4700000000000002</v>
      </c>
      <c r="BM128" s="72">
        <f t="shared" si="13"/>
        <v>9.2899999999999991</v>
      </c>
      <c r="BN128" s="70">
        <f t="shared" si="14"/>
        <v>9.94</v>
      </c>
      <c r="BO128" s="17">
        <v>29.53</v>
      </c>
      <c r="BP128" s="18">
        <v>19.86</v>
      </c>
      <c r="BQ128" s="18">
        <v>7.84</v>
      </c>
      <c r="BR128" s="19">
        <v>1.92</v>
      </c>
      <c r="BS128" s="17">
        <v>34.58</v>
      </c>
      <c r="BT128" s="18">
        <v>22.53</v>
      </c>
      <c r="BU128" s="18">
        <v>8.08</v>
      </c>
      <c r="BV128" s="18">
        <v>2.0299999999999998</v>
      </c>
      <c r="BW128" s="19">
        <v>0.56999999999999995</v>
      </c>
      <c r="BX128" s="33">
        <v>36.31</v>
      </c>
      <c r="BY128" s="34">
        <v>36.19</v>
      </c>
      <c r="BZ128" s="34">
        <v>23.47</v>
      </c>
      <c r="CA128" s="34">
        <v>23.4</v>
      </c>
      <c r="CB128" s="34">
        <v>9.36</v>
      </c>
      <c r="CC128" s="34">
        <v>9.35</v>
      </c>
      <c r="CD128" s="34">
        <v>2.91</v>
      </c>
      <c r="CE128" s="34">
        <v>2.92</v>
      </c>
      <c r="CF128" s="34">
        <v>37.159999999999997</v>
      </c>
      <c r="CG128" s="34">
        <v>37.119999999999997</v>
      </c>
      <c r="CH128" s="34">
        <v>24.49</v>
      </c>
      <c r="CI128" s="34">
        <v>24.46</v>
      </c>
      <c r="CJ128" s="34">
        <v>10.29</v>
      </c>
      <c r="CK128" s="34">
        <v>10.3</v>
      </c>
      <c r="CL128" s="34">
        <v>3.32</v>
      </c>
      <c r="CM128" s="64">
        <v>3.33</v>
      </c>
      <c r="CN128" s="17"/>
      <c r="CO128" s="18">
        <v>24.82</v>
      </c>
      <c r="CP128" s="18"/>
      <c r="CQ128" s="18">
        <v>15.21</v>
      </c>
      <c r="CR128" s="18"/>
      <c r="CS128" s="18">
        <v>5.01</v>
      </c>
      <c r="CT128" s="18"/>
      <c r="CU128" s="19">
        <v>1.19</v>
      </c>
      <c r="CV128" s="17">
        <v>28.22</v>
      </c>
      <c r="CW128" s="18">
        <v>17.7</v>
      </c>
      <c r="CX128" s="18">
        <v>6.41</v>
      </c>
      <c r="CY128" s="19">
        <v>1.81</v>
      </c>
      <c r="CZ128" s="17">
        <v>31.48</v>
      </c>
      <c r="DA128" s="18">
        <v>20.53</v>
      </c>
      <c r="DB128" s="18">
        <v>7.96</v>
      </c>
      <c r="DC128" s="19"/>
      <c r="DD128" s="121"/>
      <c r="DE128" s="122"/>
      <c r="DF128" s="121">
        <v>19.5</v>
      </c>
      <c r="DG128" s="125">
        <v>3.38</v>
      </c>
      <c r="DH128" s="122">
        <v>0.61</v>
      </c>
      <c r="DK128" s="121">
        <v>7.12</v>
      </c>
      <c r="DL128" s="122">
        <v>1.76</v>
      </c>
      <c r="DM128" s="117"/>
      <c r="DN128" s="117"/>
      <c r="DO128" s="121"/>
      <c r="DP128" s="125"/>
      <c r="DQ128" s="125"/>
      <c r="DR128" s="125">
        <v>10.54</v>
      </c>
      <c r="DS128" s="125"/>
      <c r="DT128" s="122"/>
      <c r="DU128" s="137">
        <v>5.54</v>
      </c>
      <c r="DV128" s="138">
        <v>1.1399999999999999</v>
      </c>
    </row>
    <row r="129" spans="1:126">
      <c r="A129" s="4">
        <v>1992</v>
      </c>
      <c r="B129" s="11">
        <v>32.229999999999997</v>
      </c>
      <c r="C129" s="12">
        <v>20.9</v>
      </c>
      <c r="D129" s="12">
        <v>7.75</v>
      </c>
      <c r="E129" s="19">
        <v>1.97</v>
      </c>
      <c r="F129" s="12">
        <f t="shared" si="19"/>
        <v>11.329999999999998</v>
      </c>
      <c r="G129" s="12">
        <f t="shared" si="20"/>
        <v>13.149999999999999</v>
      </c>
      <c r="H129" s="11">
        <v>33.4</v>
      </c>
      <c r="I129" s="12">
        <v>22.78</v>
      </c>
      <c r="J129" s="12">
        <v>10.43</v>
      </c>
      <c r="K129" s="69">
        <v>4.05</v>
      </c>
      <c r="L129" s="12">
        <v>33.5</v>
      </c>
      <c r="M129" s="12">
        <v>22.86</v>
      </c>
      <c r="N129" s="12">
        <v>10.57</v>
      </c>
      <c r="O129" s="19">
        <v>4.24</v>
      </c>
      <c r="P129" s="12">
        <f>H129-I129</f>
        <v>10.619999999999997</v>
      </c>
      <c r="Q129" s="12">
        <f>I129-J129</f>
        <v>12.350000000000001</v>
      </c>
      <c r="R129" s="38">
        <f>DetailsWTIDSeries!H129/100</f>
        <v>0.33399999999999996</v>
      </c>
      <c r="S129" s="116">
        <f>DetailsWTIDSeries!J129/100</f>
        <v>0.1043</v>
      </c>
      <c r="T129" s="116">
        <f>DetailsWTIDSeries!K129/100</f>
        <v>4.0500000000000001E-2</v>
      </c>
      <c r="U129" s="11"/>
      <c r="V129" s="12">
        <v>37.64</v>
      </c>
      <c r="W129" s="12"/>
      <c r="X129" s="12">
        <v>24.89</v>
      </c>
      <c r="Y129" s="12"/>
      <c r="Z129" s="12">
        <v>9.86</v>
      </c>
      <c r="AA129" s="25"/>
      <c r="AB129" s="25">
        <v>6.74</v>
      </c>
      <c r="AC129" s="25"/>
      <c r="AD129" s="25"/>
      <c r="AE129" s="25"/>
      <c r="AF129" s="25"/>
      <c r="AG129" s="26"/>
      <c r="AH129" s="7">
        <f>DetailsWTIDSeries!V129/100</f>
        <v>0.37640000000000001</v>
      </c>
      <c r="AI129" s="115">
        <f t="shared" si="22"/>
        <v>9.8599999999999993E-2</v>
      </c>
      <c r="AJ129" s="115">
        <f t="shared" si="21"/>
        <v>2.8711387900355868E-2</v>
      </c>
      <c r="AK129" s="17">
        <v>39.82</v>
      </c>
      <c r="AL129" s="18">
        <v>27.88</v>
      </c>
      <c r="AM129" s="18">
        <v>13.48</v>
      </c>
      <c r="AN129" s="67">
        <v>5.21</v>
      </c>
      <c r="AO129" s="12">
        <v>40.82</v>
      </c>
      <c r="AP129" s="12">
        <v>29.06</v>
      </c>
      <c r="AQ129" s="12">
        <v>14.67</v>
      </c>
      <c r="AR129" s="70">
        <v>6.03</v>
      </c>
      <c r="AS129" s="72">
        <f t="shared" si="17"/>
        <v>11.940000000000001</v>
      </c>
      <c r="AT129" s="72">
        <f t="shared" si="18"/>
        <v>14.399999999999999</v>
      </c>
      <c r="AU129" s="17">
        <v>32.32</v>
      </c>
      <c r="AV129" s="18">
        <v>20.58</v>
      </c>
      <c r="AW129" s="18">
        <v>7.12</v>
      </c>
      <c r="AX129" s="67">
        <v>1.64</v>
      </c>
      <c r="AY129" s="18">
        <v>33.729999999999997</v>
      </c>
      <c r="AZ129" s="18">
        <v>21.96</v>
      </c>
      <c r="BA129" s="18">
        <v>8.42</v>
      </c>
      <c r="BB129" s="19">
        <v>2.65</v>
      </c>
      <c r="BC129" s="72">
        <f t="shared" si="11"/>
        <v>11.740000000000002</v>
      </c>
      <c r="BD129" s="70">
        <f t="shared" si="12"/>
        <v>13.459999999999997</v>
      </c>
      <c r="BE129" s="33">
        <v>24.33</v>
      </c>
      <c r="BF129" s="34">
        <v>15.04</v>
      </c>
      <c r="BG129" s="34">
        <v>5.04</v>
      </c>
      <c r="BH129" s="34">
        <v>1.22</v>
      </c>
      <c r="BI129" s="34">
        <v>25.3</v>
      </c>
      <c r="BJ129" s="34">
        <v>16.02</v>
      </c>
      <c r="BK129" s="34">
        <v>5.84</v>
      </c>
      <c r="BL129" s="64">
        <v>1.79</v>
      </c>
      <c r="BM129" s="72">
        <f t="shared" si="13"/>
        <v>9.2899999999999991</v>
      </c>
      <c r="BN129" s="70">
        <f t="shared" si="14"/>
        <v>10</v>
      </c>
      <c r="BO129" s="17">
        <v>29.81</v>
      </c>
      <c r="BP129" s="18">
        <v>20</v>
      </c>
      <c r="BQ129" s="18">
        <v>7.81</v>
      </c>
      <c r="BR129" s="19">
        <v>1.9</v>
      </c>
      <c r="BS129" s="17">
        <v>33.93</v>
      </c>
      <c r="BT129" s="18">
        <v>22.25</v>
      </c>
      <c r="BU129" s="18">
        <v>8.1999999999999993</v>
      </c>
      <c r="BV129" s="18">
        <v>2.06</v>
      </c>
      <c r="BW129" s="19">
        <v>0.56000000000000005</v>
      </c>
      <c r="BX129" s="33">
        <v>36.72</v>
      </c>
      <c r="BY129" s="34">
        <v>36.56</v>
      </c>
      <c r="BZ129" s="34">
        <v>23.6</v>
      </c>
      <c r="CA129" s="34">
        <v>23.51</v>
      </c>
      <c r="CB129" s="34">
        <v>9.31</v>
      </c>
      <c r="CC129" s="34">
        <v>9.2899999999999991</v>
      </c>
      <c r="CD129" s="34">
        <v>2.82</v>
      </c>
      <c r="CE129" s="34">
        <v>2.82</v>
      </c>
      <c r="CF129" s="34">
        <v>37.799999999999997</v>
      </c>
      <c r="CG129" s="34">
        <v>37.65</v>
      </c>
      <c r="CH129" s="34">
        <v>24.87</v>
      </c>
      <c r="CI129" s="34">
        <v>24.78</v>
      </c>
      <c r="CJ129" s="34">
        <v>10.47</v>
      </c>
      <c r="CK129" s="34">
        <v>10.45</v>
      </c>
      <c r="CL129" s="34">
        <v>3.32</v>
      </c>
      <c r="CM129" s="64">
        <v>3.31</v>
      </c>
      <c r="CN129" s="17"/>
      <c r="CO129" s="18">
        <v>24.86</v>
      </c>
      <c r="CP129" s="18"/>
      <c r="CQ129" s="18">
        <v>15.25</v>
      </c>
      <c r="CR129" s="18"/>
      <c r="CS129" s="18">
        <v>5.0199999999999996</v>
      </c>
      <c r="CT129" s="18"/>
      <c r="CU129" s="19">
        <v>1.18</v>
      </c>
      <c r="CV129" s="17">
        <v>28.52</v>
      </c>
      <c r="CW129" s="18">
        <v>17.95</v>
      </c>
      <c r="CX129" s="18">
        <v>6.55</v>
      </c>
      <c r="CY129" s="19">
        <v>1.87</v>
      </c>
      <c r="CZ129" s="17">
        <v>32.49</v>
      </c>
      <c r="DA129" s="18">
        <v>21.32</v>
      </c>
      <c r="DB129" s="18">
        <v>8.4</v>
      </c>
      <c r="DC129" s="19"/>
      <c r="DD129" s="121"/>
      <c r="DE129" s="122"/>
      <c r="DF129" s="121">
        <v>20.63</v>
      </c>
      <c r="DG129" s="125">
        <v>3.96</v>
      </c>
      <c r="DH129" s="122">
        <v>0.75</v>
      </c>
      <c r="DK129" s="121">
        <v>6.96</v>
      </c>
      <c r="DL129" s="122">
        <v>1.91</v>
      </c>
      <c r="DM129" s="117"/>
      <c r="DN129" s="117"/>
      <c r="DO129" s="121"/>
      <c r="DP129" s="125"/>
      <c r="DQ129" s="125"/>
      <c r="DR129" s="125">
        <v>10.56</v>
      </c>
      <c r="DS129" s="125"/>
      <c r="DT129" s="122"/>
      <c r="DU129" s="137">
        <v>5.5</v>
      </c>
      <c r="DV129" s="138">
        <v>1.1399999999999999</v>
      </c>
    </row>
    <row r="130" spans="1:126">
      <c r="A130" s="4">
        <v>1993</v>
      </c>
      <c r="B130" s="11">
        <v>32.22</v>
      </c>
      <c r="C130" s="12">
        <v>20.81</v>
      </c>
      <c r="D130" s="12">
        <v>7.65</v>
      </c>
      <c r="E130" s="19">
        <v>1.94</v>
      </c>
      <c r="F130" s="12">
        <f t="shared" si="19"/>
        <v>11.41</v>
      </c>
      <c r="G130" s="12">
        <f t="shared" si="20"/>
        <v>13.159999999999998</v>
      </c>
      <c r="H130" s="11"/>
      <c r="I130" s="12"/>
      <c r="J130" s="12"/>
      <c r="K130" s="69"/>
      <c r="L130" s="12"/>
      <c r="M130" s="12"/>
      <c r="N130" s="12"/>
      <c r="O130" s="19"/>
      <c r="P130" s="12"/>
      <c r="Q130" s="12"/>
      <c r="R130" s="38"/>
      <c r="S130" s="116"/>
      <c r="T130" s="116"/>
      <c r="U130" s="11"/>
      <c r="V130" s="12">
        <v>38.340000000000003</v>
      </c>
      <c r="W130" s="12"/>
      <c r="X130" s="12">
        <v>25.51</v>
      </c>
      <c r="Y130" s="12"/>
      <c r="Z130" s="12">
        <v>10.36</v>
      </c>
      <c r="AA130" s="25"/>
      <c r="AB130" s="25">
        <v>7.2</v>
      </c>
      <c r="AC130" s="25"/>
      <c r="AD130" s="25">
        <v>3.09</v>
      </c>
      <c r="AE130" s="25"/>
      <c r="AF130" s="25"/>
      <c r="AG130" s="26"/>
      <c r="AH130" s="7">
        <f>DetailsWTIDSeries!V130/100</f>
        <v>0.38340000000000002</v>
      </c>
      <c r="AI130" s="115">
        <f t="shared" si="22"/>
        <v>0.1036</v>
      </c>
      <c r="AJ130" s="115">
        <f t="shared" ref="AJ130:AJ144" si="23">AD130/100</f>
        <v>3.0899999999999997E-2</v>
      </c>
      <c r="AK130" s="17">
        <v>39.479999999999997</v>
      </c>
      <c r="AL130" s="18">
        <v>27.41</v>
      </c>
      <c r="AM130" s="18">
        <v>12.82</v>
      </c>
      <c r="AN130" s="67">
        <v>4.72</v>
      </c>
      <c r="AO130" s="12">
        <v>40.68</v>
      </c>
      <c r="AP130" s="12">
        <v>28.83</v>
      </c>
      <c r="AQ130" s="12">
        <v>14.24</v>
      </c>
      <c r="AR130" s="70">
        <v>5.73</v>
      </c>
      <c r="AS130" s="72">
        <f t="shared" si="17"/>
        <v>12.069999999999997</v>
      </c>
      <c r="AT130" s="72">
        <f t="shared" si="18"/>
        <v>14.59</v>
      </c>
      <c r="AU130" s="17">
        <v>32.68</v>
      </c>
      <c r="AV130" s="18">
        <v>20.72</v>
      </c>
      <c r="AW130" s="18">
        <v>7.15</v>
      </c>
      <c r="AX130" s="67">
        <v>1.62</v>
      </c>
      <c r="AY130" s="18">
        <v>34.29</v>
      </c>
      <c r="AZ130" s="18">
        <v>22.31</v>
      </c>
      <c r="BA130" s="18">
        <v>8.64</v>
      </c>
      <c r="BB130" s="19">
        <v>2.72</v>
      </c>
      <c r="BC130" s="72">
        <f t="shared" si="11"/>
        <v>11.96</v>
      </c>
      <c r="BD130" s="70">
        <f t="shared" si="12"/>
        <v>13.569999999999999</v>
      </c>
      <c r="BE130" s="33">
        <v>24.63</v>
      </c>
      <c r="BF130" s="34">
        <v>15.31</v>
      </c>
      <c r="BG130" s="34">
        <v>5.22</v>
      </c>
      <c r="BH130" s="34">
        <v>1.3</v>
      </c>
      <c r="BI130" s="34">
        <v>25.51</v>
      </c>
      <c r="BJ130" s="34">
        <v>16.170000000000002</v>
      </c>
      <c r="BK130" s="34">
        <v>5.93</v>
      </c>
      <c r="BL130" s="64">
        <v>1.75</v>
      </c>
      <c r="BM130" s="72">
        <f t="shared" si="13"/>
        <v>9.3199999999999985</v>
      </c>
      <c r="BN130" s="70">
        <f t="shared" si="14"/>
        <v>10.09</v>
      </c>
      <c r="BO130" s="17">
        <v>30.19</v>
      </c>
      <c r="BP130" s="18">
        <v>20.23</v>
      </c>
      <c r="BQ130" s="18">
        <v>7.92</v>
      </c>
      <c r="BR130" s="19">
        <v>1.97</v>
      </c>
      <c r="BS130" s="17">
        <v>33.19</v>
      </c>
      <c r="BT130" s="18">
        <v>21.61</v>
      </c>
      <c r="BU130" s="18">
        <v>7.83</v>
      </c>
      <c r="BV130" s="18">
        <v>1.92</v>
      </c>
      <c r="BW130" s="19">
        <v>0.51</v>
      </c>
      <c r="BX130" s="33">
        <v>37.31</v>
      </c>
      <c r="BY130" s="34">
        <v>37.380000000000003</v>
      </c>
      <c r="BZ130" s="34">
        <v>24.03</v>
      </c>
      <c r="CA130" s="34">
        <v>24.07</v>
      </c>
      <c r="CB130" s="34">
        <v>9.56</v>
      </c>
      <c r="CC130" s="34">
        <v>9.57</v>
      </c>
      <c r="CD130" s="34">
        <v>2.97</v>
      </c>
      <c r="CE130" s="34">
        <v>2.98</v>
      </c>
      <c r="CF130" s="34">
        <v>38.950000000000003</v>
      </c>
      <c r="CG130" s="34">
        <v>39.03</v>
      </c>
      <c r="CH130" s="34">
        <v>25.95</v>
      </c>
      <c r="CI130" s="34">
        <v>26</v>
      </c>
      <c r="CJ130" s="34">
        <v>11.26</v>
      </c>
      <c r="CK130" s="34">
        <v>11.29</v>
      </c>
      <c r="CL130" s="34">
        <v>3.65</v>
      </c>
      <c r="CM130" s="64">
        <v>3.65</v>
      </c>
      <c r="CN130" s="17"/>
      <c r="CO130" s="18">
        <v>24.94</v>
      </c>
      <c r="CP130" s="18"/>
      <c r="CQ130" s="18">
        <v>15.36</v>
      </c>
      <c r="CR130" s="18"/>
      <c r="CS130" s="18">
        <v>5.13</v>
      </c>
      <c r="CT130" s="18"/>
      <c r="CU130" s="19">
        <v>1.25</v>
      </c>
      <c r="CV130" s="17">
        <v>29.4</v>
      </c>
      <c r="CW130" s="18">
        <v>18.66</v>
      </c>
      <c r="CX130" s="18">
        <v>6.96</v>
      </c>
      <c r="CY130" s="19">
        <v>2.08</v>
      </c>
      <c r="CZ130" s="17">
        <v>32.99</v>
      </c>
      <c r="DA130" s="18">
        <v>21.86</v>
      </c>
      <c r="DB130" s="18">
        <v>8.76</v>
      </c>
      <c r="DC130" s="19"/>
      <c r="DD130" s="121"/>
      <c r="DE130" s="122"/>
      <c r="DF130" s="121">
        <v>22.65</v>
      </c>
      <c r="DG130" s="125">
        <v>4.34</v>
      </c>
      <c r="DH130" s="122">
        <v>0.75</v>
      </c>
      <c r="DI130" s="117">
        <v>20.48</v>
      </c>
      <c r="DJ130" s="117">
        <v>8.36</v>
      </c>
      <c r="DK130" s="121">
        <v>8.5299999999999994</v>
      </c>
      <c r="DL130" s="122">
        <v>2.86</v>
      </c>
      <c r="DM130" s="117">
        <v>9.1</v>
      </c>
      <c r="DN130" s="117"/>
      <c r="DO130" s="121"/>
      <c r="DP130" s="125"/>
      <c r="DQ130" s="125"/>
      <c r="DR130" s="125">
        <v>10.27</v>
      </c>
      <c r="DS130" s="125"/>
      <c r="DT130" s="122"/>
      <c r="DU130" s="137">
        <v>5.24</v>
      </c>
      <c r="DV130" s="138">
        <v>0.98</v>
      </c>
    </row>
    <row r="131" spans="1:126">
      <c r="A131" s="4">
        <v>1994</v>
      </c>
      <c r="B131" s="11">
        <v>32.369999999999997</v>
      </c>
      <c r="C131" s="12">
        <v>20.9</v>
      </c>
      <c r="D131" s="12">
        <v>7.71</v>
      </c>
      <c r="E131" s="19">
        <v>1.98</v>
      </c>
      <c r="F131" s="12">
        <f t="shared" si="19"/>
        <v>11.469999999999999</v>
      </c>
      <c r="G131" s="12">
        <f t="shared" si="20"/>
        <v>13.189999999999998</v>
      </c>
      <c r="H131" s="11"/>
      <c r="I131" s="12"/>
      <c r="J131" s="12"/>
      <c r="K131" s="69"/>
      <c r="L131" s="12"/>
      <c r="M131" s="12"/>
      <c r="N131" s="12"/>
      <c r="O131" s="19"/>
      <c r="P131" s="12"/>
      <c r="Q131" s="12"/>
      <c r="R131" s="38"/>
      <c r="S131" s="116"/>
      <c r="T131" s="116"/>
      <c r="U131" s="11"/>
      <c r="V131" s="12">
        <v>38.33</v>
      </c>
      <c r="W131" s="12"/>
      <c r="X131" s="12">
        <v>25.62</v>
      </c>
      <c r="Y131" s="12"/>
      <c r="Z131" s="12">
        <v>10.6</v>
      </c>
      <c r="AA131" s="25"/>
      <c r="AB131" s="25">
        <v>7.36</v>
      </c>
      <c r="AC131" s="25"/>
      <c r="AD131" s="25">
        <v>3.1</v>
      </c>
      <c r="AE131" s="25"/>
      <c r="AF131" s="25"/>
      <c r="AG131" s="26"/>
      <c r="AH131" s="7">
        <f>DetailsWTIDSeries!V131/100</f>
        <v>0.38329999999999997</v>
      </c>
      <c r="AI131" s="115">
        <f t="shared" si="22"/>
        <v>0.106</v>
      </c>
      <c r="AJ131" s="115">
        <f t="shared" si="23"/>
        <v>3.1E-2</v>
      </c>
      <c r="AK131" s="17">
        <v>39.6</v>
      </c>
      <c r="AL131" s="18">
        <v>27.5</v>
      </c>
      <c r="AM131" s="18">
        <v>12.85</v>
      </c>
      <c r="AN131" s="67">
        <v>4.7</v>
      </c>
      <c r="AO131" s="12">
        <v>40.78</v>
      </c>
      <c r="AP131" s="12">
        <v>28.89</v>
      </c>
      <c r="AQ131" s="12">
        <v>14.23</v>
      </c>
      <c r="AR131" s="70">
        <v>5.7</v>
      </c>
      <c r="AS131" s="72">
        <f t="shared" si="17"/>
        <v>12.100000000000001</v>
      </c>
      <c r="AT131" s="72">
        <f t="shared" si="18"/>
        <v>14.65</v>
      </c>
      <c r="AU131" s="17">
        <v>33.14</v>
      </c>
      <c r="AV131" s="18">
        <v>20.93</v>
      </c>
      <c r="AW131" s="18">
        <v>7.06</v>
      </c>
      <c r="AX131" s="67">
        <v>1.62</v>
      </c>
      <c r="AY131" s="18">
        <v>34.770000000000003</v>
      </c>
      <c r="AZ131" s="18">
        <v>22.53</v>
      </c>
      <c r="BA131" s="18">
        <v>8.5500000000000007</v>
      </c>
      <c r="BB131" s="19">
        <v>2.69</v>
      </c>
      <c r="BC131" s="72">
        <f t="shared" si="11"/>
        <v>12.21</v>
      </c>
      <c r="BD131" s="70">
        <f t="shared" si="12"/>
        <v>13.870000000000001</v>
      </c>
      <c r="BE131" s="33">
        <v>25.23</v>
      </c>
      <c r="BF131" s="34">
        <v>15.85</v>
      </c>
      <c r="BG131" s="34">
        <v>5.53</v>
      </c>
      <c r="BH131" s="34">
        <v>1.45</v>
      </c>
      <c r="BI131" s="34">
        <v>27.14</v>
      </c>
      <c r="BJ131" s="34">
        <v>17.77</v>
      </c>
      <c r="BK131" s="34">
        <v>7.18</v>
      </c>
      <c r="BL131" s="64">
        <v>2.4300000000000002</v>
      </c>
      <c r="BM131" s="72">
        <f t="shared" si="13"/>
        <v>9.3800000000000008</v>
      </c>
      <c r="BN131" s="70">
        <f t="shared" si="14"/>
        <v>10.32</v>
      </c>
      <c r="BO131" s="17">
        <v>30.41</v>
      </c>
      <c r="BP131" s="18">
        <v>20.420000000000002</v>
      </c>
      <c r="BQ131" s="18">
        <v>7.99</v>
      </c>
      <c r="BR131" s="19">
        <v>2</v>
      </c>
      <c r="BS131" s="17">
        <v>33.549999999999997</v>
      </c>
      <c r="BT131" s="18">
        <v>21.82</v>
      </c>
      <c r="BU131" s="18">
        <v>7.89</v>
      </c>
      <c r="BV131" s="18">
        <v>1.95</v>
      </c>
      <c r="BW131" s="19">
        <v>0.51</v>
      </c>
      <c r="BX131" s="33">
        <v>37.479999999999997</v>
      </c>
      <c r="BY131" s="34">
        <v>37.51</v>
      </c>
      <c r="BZ131" s="34">
        <v>24.16</v>
      </c>
      <c r="CA131" s="34">
        <v>24.17</v>
      </c>
      <c r="CB131" s="34">
        <v>9.59</v>
      </c>
      <c r="CC131" s="34">
        <v>9.59</v>
      </c>
      <c r="CD131" s="34">
        <v>2.94</v>
      </c>
      <c r="CE131" s="34">
        <v>2.94</v>
      </c>
      <c r="CF131" s="34">
        <v>38.56</v>
      </c>
      <c r="CG131" s="34">
        <v>41.1</v>
      </c>
      <c r="CH131" s="34">
        <v>25.64</v>
      </c>
      <c r="CI131" s="34">
        <v>27.97</v>
      </c>
      <c r="CJ131" s="34">
        <v>11.21</v>
      </c>
      <c r="CK131" s="34">
        <v>11.39</v>
      </c>
      <c r="CL131" s="34">
        <v>3.61</v>
      </c>
      <c r="CM131" s="64">
        <v>3.36</v>
      </c>
      <c r="CN131" s="17"/>
      <c r="CO131" s="18">
        <v>24.59</v>
      </c>
      <c r="CP131" s="18"/>
      <c r="CQ131" s="18">
        <v>15.11</v>
      </c>
      <c r="CR131" s="18"/>
      <c r="CS131" s="18">
        <v>5</v>
      </c>
      <c r="CT131" s="18"/>
      <c r="CU131" s="19">
        <v>1.1599999999999999</v>
      </c>
      <c r="CV131" s="17">
        <v>29.42</v>
      </c>
      <c r="CW131" s="18">
        <v>18.87</v>
      </c>
      <c r="CX131" s="18">
        <v>7.13</v>
      </c>
      <c r="CY131" s="19">
        <v>2.56</v>
      </c>
      <c r="CZ131" s="17">
        <v>32.86</v>
      </c>
      <c r="DA131" s="18">
        <v>22.06</v>
      </c>
      <c r="DB131" s="18">
        <v>9</v>
      </c>
      <c r="DC131" s="19"/>
      <c r="DD131" s="121"/>
      <c r="DE131" s="122"/>
      <c r="DF131" s="121">
        <v>23.57</v>
      </c>
      <c r="DG131" s="125">
        <v>4.42</v>
      </c>
      <c r="DH131" s="122">
        <v>0.77</v>
      </c>
      <c r="DI131" s="117">
        <v>20.54</v>
      </c>
      <c r="DJ131" s="117">
        <v>8.09</v>
      </c>
      <c r="DK131" s="121">
        <v>8.09</v>
      </c>
      <c r="DL131" s="122">
        <v>2.61</v>
      </c>
      <c r="DM131" s="117"/>
      <c r="DN131" s="117"/>
      <c r="DO131" s="121"/>
      <c r="DP131" s="125"/>
      <c r="DQ131" s="125"/>
      <c r="DR131" s="125"/>
      <c r="DS131" s="125"/>
      <c r="DT131" s="122"/>
      <c r="DU131" s="137">
        <v>5.33</v>
      </c>
      <c r="DV131" s="138">
        <v>1</v>
      </c>
    </row>
    <row r="132" spans="1:126">
      <c r="A132" s="4">
        <v>1995</v>
      </c>
      <c r="B132" s="11">
        <v>32.409999999999997</v>
      </c>
      <c r="C132" s="12">
        <v>20.93</v>
      </c>
      <c r="D132" s="12">
        <v>7.7</v>
      </c>
      <c r="E132" s="19">
        <v>1.96</v>
      </c>
      <c r="F132" s="12">
        <f t="shared" si="19"/>
        <v>11.479999999999997</v>
      </c>
      <c r="G132" s="12">
        <f t="shared" si="20"/>
        <v>13.23</v>
      </c>
      <c r="H132" s="11">
        <v>31.4</v>
      </c>
      <c r="I132" s="12">
        <v>20.84</v>
      </c>
      <c r="J132" s="12">
        <v>8.84</v>
      </c>
      <c r="K132" s="69">
        <v>3.27</v>
      </c>
      <c r="L132" s="12">
        <v>31.8</v>
      </c>
      <c r="M132" s="12">
        <v>21.16</v>
      </c>
      <c r="N132" s="12">
        <v>9.15</v>
      </c>
      <c r="O132" s="19">
        <v>3.54</v>
      </c>
      <c r="P132" s="12">
        <f>H132-I132</f>
        <v>10.559999999999999</v>
      </c>
      <c r="Q132" s="12">
        <f>I132-J132</f>
        <v>12</v>
      </c>
      <c r="R132" s="38">
        <f>AVERAGE(DetailsWTIDSeries!H129:H135)/100</f>
        <v>0.33169999999999994</v>
      </c>
      <c r="S132" s="116">
        <f>AVERAGE(DetailsWTIDSeries!J129:J135)/100</f>
        <v>0.10049999999999999</v>
      </c>
      <c r="T132" s="116">
        <f>AVERAGE(DetailsWTIDSeries!K129:K135)/100</f>
        <v>3.8766666666666665E-2</v>
      </c>
      <c r="U132" s="11"/>
      <c r="V132" s="12">
        <v>38.51</v>
      </c>
      <c r="W132" s="12"/>
      <c r="X132" s="12">
        <v>25.8</v>
      </c>
      <c r="Y132" s="12"/>
      <c r="Z132" s="12">
        <v>10.75</v>
      </c>
      <c r="AA132" s="25"/>
      <c r="AB132" s="25">
        <v>7.49</v>
      </c>
      <c r="AC132" s="25"/>
      <c r="AD132" s="25">
        <v>3.24</v>
      </c>
      <c r="AE132" s="25"/>
      <c r="AF132" s="25">
        <v>2.2799999999999998</v>
      </c>
      <c r="AG132" s="26"/>
      <c r="AH132" s="7">
        <f>DetailsWTIDSeries!V132/100</f>
        <v>0.3851</v>
      </c>
      <c r="AI132" s="115">
        <f t="shared" si="22"/>
        <v>0.1075</v>
      </c>
      <c r="AJ132" s="115">
        <f t="shared" si="23"/>
        <v>3.2400000000000005E-2</v>
      </c>
      <c r="AK132" s="17">
        <v>40.54</v>
      </c>
      <c r="AL132" s="18">
        <v>28.46</v>
      </c>
      <c r="AM132" s="18">
        <v>13.53</v>
      </c>
      <c r="AN132" s="67">
        <v>4.9800000000000004</v>
      </c>
      <c r="AO132" s="12">
        <v>42.11</v>
      </c>
      <c r="AP132" s="12">
        <v>30.22</v>
      </c>
      <c r="AQ132" s="12">
        <v>15.23</v>
      </c>
      <c r="AR132" s="70">
        <v>6.21</v>
      </c>
      <c r="AS132" s="72">
        <f t="shared" si="17"/>
        <v>12.079999999999998</v>
      </c>
      <c r="AT132" s="72">
        <f t="shared" si="18"/>
        <v>14.930000000000001</v>
      </c>
      <c r="AU132" s="17">
        <v>34.020000000000003</v>
      </c>
      <c r="AV132" s="18">
        <v>21.47</v>
      </c>
      <c r="AW132" s="18">
        <v>7.3</v>
      </c>
      <c r="AX132" s="67">
        <v>1.64</v>
      </c>
      <c r="AY132" s="18">
        <v>35.53</v>
      </c>
      <c r="AZ132" s="18">
        <v>22.95</v>
      </c>
      <c r="BA132" s="18">
        <v>8.67</v>
      </c>
      <c r="BB132" s="19">
        <v>2.6</v>
      </c>
      <c r="BC132" s="72">
        <f t="shared" si="11"/>
        <v>12.550000000000004</v>
      </c>
      <c r="BD132" s="70">
        <f t="shared" si="12"/>
        <v>14.169999999999998</v>
      </c>
      <c r="BE132" s="33">
        <v>24.93</v>
      </c>
      <c r="BF132" s="34">
        <v>15.54</v>
      </c>
      <c r="BG132" s="34">
        <v>5.25</v>
      </c>
      <c r="BH132" s="34">
        <v>1.31</v>
      </c>
      <c r="BI132" s="34">
        <v>25.79</v>
      </c>
      <c r="BJ132" s="34">
        <v>16.39</v>
      </c>
      <c r="BK132" s="34">
        <v>6</v>
      </c>
      <c r="BL132" s="64">
        <v>1.8</v>
      </c>
      <c r="BM132" s="72">
        <f t="shared" si="13"/>
        <v>9.39</v>
      </c>
      <c r="BN132" s="70">
        <f t="shared" si="14"/>
        <v>10.29</v>
      </c>
      <c r="BO132" s="17">
        <v>30.57</v>
      </c>
      <c r="BP132" s="18">
        <v>20.58</v>
      </c>
      <c r="BQ132" s="18">
        <v>8.1300000000000008</v>
      </c>
      <c r="BR132" s="19">
        <v>2.0699999999999998</v>
      </c>
      <c r="BS132" s="17">
        <v>33.369999999999997</v>
      </c>
      <c r="BT132" s="18">
        <v>21.71</v>
      </c>
      <c r="BU132" s="18">
        <v>7.88</v>
      </c>
      <c r="BV132" s="18">
        <v>1.96</v>
      </c>
      <c r="BW132" s="19">
        <v>0.51</v>
      </c>
      <c r="BX132" s="33">
        <v>37.85</v>
      </c>
      <c r="BY132" s="34">
        <v>37.79</v>
      </c>
      <c r="BZ132" s="34">
        <v>24.64</v>
      </c>
      <c r="CA132" s="34">
        <v>24.58</v>
      </c>
      <c r="CB132" s="34">
        <v>10</v>
      </c>
      <c r="CC132" s="34">
        <v>9.9700000000000006</v>
      </c>
      <c r="CD132" s="34">
        <v>3.13</v>
      </c>
      <c r="CE132" s="34">
        <v>3.12</v>
      </c>
      <c r="CF132" s="34">
        <v>38.64</v>
      </c>
      <c r="CG132" s="34">
        <v>38.590000000000003</v>
      </c>
      <c r="CH132" s="34">
        <v>25.6</v>
      </c>
      <c r="CI132" s="34">
        <v>25.54</v>
      </c>
      <c r="CJ132" s="34">
        <v>10.93</v>
      </c>
      <c r="CK132" s="34">
        <v>10.9</v>
      </c>
      <c r="CL132" s="34">
        <v>3.54</v>
      </c>
      <c r="CM132" s="64">
        <v>3.53</v>
      </c>
      <c r="CN132" s="17"/>
      <c r="CO132" s="18">
        <v>24.58</v>
      </c>
      <c r="CP132" s="18"/>
      <c r="CQ132" s="18">
        <v>15.14</v>
      </c>
      <c r="CR132" s="18"/>
      <c r="CS132" s="18">
        <v>5.03</v>
      </c>
      <c r="CT132" s="18"/>
      <c r="CU132" s="19">
        <v>1.18</v>
      </c>
      <c r="CV132" s="17">
        <v>29.13</v>
      </c>
      <c r="CW132" s="18">
        <v>18.760000000000002</v>
      </c>
      <c r="CX132" s="18">
        <v>7.23</v>
      </c>
      <c r="CY132" s="19">
        <v>2.14</v>
      </c>
      <c r="CZ132" s="17">
        <v>32.619999999999997</v>
      </c>
      <c r="DA132" s="18">
        <v>21.97</v>
      </c>
      <c r="DB132" s="18">
        <v>8.98</v>
      </c>
      <c r="DC132" s="19"/>
      <c r="DD132" s="121"/>
      <c r="DE132" s="122"/>
      <c r="DF132" s="121">
        <v>23.3</v>
      </c>
      <c r="DG132" s="125">
        <v>4.38</v>
      </c>
      <c r="DH132" s="122">
        <v>0.7</v>
      </c>
      <c r="DI132" s="117">
        <v>20.76</v>
      </c>
      <c r="DJ132" s="117">
        <v>7.85</v>
      </c>
      <c r="DK132" s="121">
        <v>8.67</v>
      </c>
      <c r="DL132" s="122">
        <v>3.52</v>
      </c>
      <c r="DM132" s="117"/>
      <c r="DN132" s="117"/>
      <c r="DO132" s="121"/>
      <c r="DP132" s="125"/>
      <c r="DQ132" s="125"/>
      <c r="DR132" s="125"/>
      <c r="DS132" s="125"/>
      <c r="DT132" s="122"/>
      <c r="DU132" s="137">
        <v>5.37</v>
      </c>
      <c r="DV132" s="138">
        <v>1</v>
      </c>
    </row>
    <row r="133" spans="1:126">
      <c r="A133" s="4">
        <v>1996</v>
      </c>
      <c r="B133" s="11">
        <v>32.04</v>
      </c>
      <c r="C133" s="12">
        <v>20.83</v>
      </c>
      <c r="D133" s="12">
        <v>7.73</v>
      </c>
      <c r="E133" s="19">
        <v>2.0099999999999998</v>
      </c>
      <c r="F133" s="12">
        <f t="shared" si="19"/>
        <v>11.21</v>
      </c>
      <c r="G133" s="12">
        <f t="shared" si="20"/>
        <v>13.099999999999998</v>
      </c>
      <c r="H133" s="11"/>
      <c r="I133" s="12"/>
      <c r="J133" s="12"/>
      <c r="K133" s="69"/>
      <c r="L133" s="12"/>
      <c r="M133" s="12"/>
      <c r="N133" s="12"/>
      <c r="O133" s="19"/>
      <c r="P133" s="12"/>
      <c r="Q133" s="12"/>
      <c r="R133" s="38"/>
      <c r="S133" s="116"/>
      <c r="T133" s="116"/>
      <c r="U133" s="11"/>
      <c r="V133" s="12">
        <v>39.299999999999997</v>
      </c>
      <c r="W133" s="12"/>
      <c r="X133" s="12">
        <v>26.85</v>
      </c>
      <c r="Y133" s="12"/>
      <c r="Z133" s="12">
        <v>11.9</v>
      </c>
      <c r="AA133" s="25"/>
      <c r="AB133" s="25">
        <v>8.59</v>
      </c>
      <c r="AC133" s="25"/>
      <c r="AD133" s="25">
        <v>4.13</v>
      </c>
      <c r="AE133" s="25"/>
      <c r="AF133" s="25">
        <v>3.03</v>
      </c>
      <c r="AG133" s="26"/>
      <c r="AH133" s="7">
        <f>DetailsWTIDSeries!V133/100</f>
        <v>0.39299999999999996</v>
      </c>
      <c r="AI133" s="115">
        <f t="shared" si="22"/>
        <v>0.11900000000000001</v>
      </c>
      <c r="AJ133" s="115">
        <f t="shared" si="23"/>
        <v>4.1299999999999996E-2</v>
      </c>
      <c r="AK133" s="17">
        <v>41.16</v>
      </c>
      <c r="AL133" s="18">
        <v>29.16</v>
      </c>
      <c r="AM133" s="18">
        <v>14.11</v>
      </c>
      <c r="AN133" s="67">
        <v>5.33</v>
      </c>
      <c r="AO133" s="12">
        <v>43.48</v>
      </c>
      <c r="AP133" s="12">
        <v>31.76</v>
      </c>
      <c r="AQ133" s="12">
        <v>16.690000000000001</v>
      </c>
      <c r="AR133" s="70">
        <v>7.24</v>
      </c>
      <c r="AS133" s="72">
        <f t="shared" si="17"/>
        <v>11.999999999999996</v>
      </c>
      <c r="AT133" s="72">
        <f t="shared" si="18"/>
        <v>15.05</v>
      </c>
      <c r="AU133" s="17">
        <v>34.33</v>
      </c>
      <c r="AV133" s="18">
        <v>21.61</v>
      </c>
      <c r="AW133" s="18">
        <v>7.36</v>
      </c>
      <c r="AX133" s="67">
        <v>1.69</v>
      </c>
      <c r="AY133" s="18">
        <v>36.04</v>
      </c>
      <c r="AZ133" s="18">
        <v>23.28</v>
      </c>
      <c r="BA133" s="18">
        <v>8.9</v>
      </c>
      <c r="BB133" s="19">
        <v>2.73</v>
      </c>
      <c r="BC133" s="72">
        <f t="shared" si="11"/>
        <v>12.719999999999999</v>
      </c>
      <c r="BD133" s="70">
        <f t="shared" si="12"/>
        <v>14.25</v>
      </c>
      <c r="BE133" s="33">
        <v>25.56</v>
      </c>
      <c r="BF133" s="34">
        <v>16.05</v>
      </c>
      <c r="BG133" s="34">
        <v>5.59</v>
      </c>
      <c r="BH133" s="34">
        <v>1.41</v>
      </c>
      <c r="BI133" s="34">
        <v>27.26</v>
      </c>
      <c r="BJ133" s="34">
        <v>17.71</v>
      </c>
      <c r="BK133" s="34">
        <v>6.99</v>
      </c>
      <c r="BL133" s="64">
        <v>2.5</v>
      </c>
      <c r="BM133" s="72">
        <f t="shared" si="13"/>
        <v>9.509999999999998</v>
      </c>
      <c r="BN133" s="70">
        <f t="shared" si="14"/>
        <v>10.46</v>
      </c>
      <c r="BO133" s="17"/>
      <c r="BP133" s="18"/>
      <c r="BQ133" s="18"/>
      <c r="BR133" s="19"/>
      <c r="BS133" s="17">
        <v>33.299999999999997</v>
      </c>
      <c r="BT133" s="18">
        <v>21.69</v>
      </c>
      <c r="BU133" s="18">
        <v>7.89</v>
      </c>
      <c r="BV133" s="18">
        <v>1.97</v>
      </c>
      <c r="BW133" s="19">
        <v>0.51</v>
      </c>
      <c r="BX133" s="33">
        <v>38.770000000000003</v>
      </c>
      <c r="BY133" s="34">
        <v>38.32</v>
      </c>
      <c r="BZ133" s="34">
        <v>25.48</v>
      </c>
      <c r="CA133" s="34">
        <v>25.15</v>
      </c>
      <c r="CB133" s="34">
        <v>10.62</v>
      </c>
      <c r="CC133" s="34">
        <v>10.49</v>
      </c>
      <c r="CD133" s="34">
        <v>3.47</v>
      </c>
      <c r="CE133" s="34">
        <v>3.42</v>
      </c>
      <c r="CF133" s="34">
        <v>39.619999999999997</v>
      </c>
      <c r="CG133" s="34">
        <v>39.200000000000003</v>
      </c>
      <c r="CH133" s="34">
        <v>26.53</v>
      </c>
      <c r="CI133" s="34">
        <v>26.22</v>
      </c>
      <c r="CJ133" s="34">
        <v>11.64</v>
      </c>
      <c r="CK133" s="34">
        <v>11.5</v>
      </c>
      <c r="CL133" s="34">
        <v>3.96</v>
      </c>
      <c r="CM133" s="64">
        <v>3.92</v>
      </c>
      <c r="CN133" s="17"/>
      <c r="CO133" s="18">
        <v>24.66</v>
      </c>
      <c r="CP133" s="18"/>
      <c r="CQ133" s="18">
        <v>15.24</v>
      </c>
      <c r="CR133" s="18"/>
      <c r="CS133" s="18">
        <v>5.12</v>
      </c>
      <c r="CT133" s="18"/>
      <c r="CU133" s="19">
        <v>1.22</v>
      </c>
      <c r="CV133" s="17">
        <v>29.16</v>
      </c>
      <c r="CW133" s="18">
        <v>18.77</v>
      </c>
      <c r="CX133" s="18">
        <v>7.24</v>
      </c>
      <c r="CY133" s="19">
        <v>2.0699999999999998</v>
      </c>
      <c r="CZ133" s="17">
        <v>32.18</v>
      </c>
      <c r="DA133" s="18">
        <v>21.69</v>
      </c>
      <c r="DB133" s="18">
        <v>8.92</v>
      </c>
      <c r="DC133" s="19"/>
      <c r="DD133" s="121"/>
      <c r="DE133" s="122"/>
      <c r="DF133" s="121">
        <v>23.98</v>
      </c>
      <c r="DG133" s="125">
        <v>4.6900000000000004</v>
      </c>
      <c r="DH133" s="122">
        <v>0.86</v>
      </c>
      <c r="DI133" s="117">
        <v>21.3</v>
      </c>
      <c r="DJ133" s="117">
        <v>7.67</v>
      </c>
      <c r="DK133" s="121">
        <v>8.7200000000000006</v>
      </c>
      <c r="DL133" s="122">
        <v>3.08</v>
      </c>
      <c r="DM133" s="117">
        <v>9.69</v>
      </c>
      <c r="DN133" s="117"/>
      <c r="DO133" s="121"/>
      <c r="DP133" s="125"/>
      <c r="DQ133" s="125"/>
      <c r="DR133" s="125"/>
      <c r="DS133" s="125"/>
      <c r="DT133" s="122"/>
      <c r="DU133" s="137">
        <v>5.39</v>
      </c>
      <c r="DV133" s="138">
        <v>1.06</v>
      </c>
    </row>
    <row r="134" spans="1:126">
      <c r="A134" s="4">
        <v>1997</v>
      </c>
      <c r="B134" s="11">
        <v>32.17</v>
      </c>
      <c r="C134" s="12">
        <v>20.94</v>
      </c>
      <c r="D134" s="12">
        <v>7.77</v>
      </c>
      <c r="E134" s="19">
        <v>2.0099999999999998</v>
      </c>
      <c r="F134" s="12">
        <f t="shared" si="19"/>
        <v>11.23</v>
      </c>
      <c r="G134" s="12">
        <f t="shared" si="20"/>
        <v>13.170000000000002</v>
      </c>
      <c r="H134" s="11"/>
      <c r="I134" s="12"/>
      <c r="J134" s="12"/>
      <c r="K134" s="69"/>
      <c r="L134" s="12"/>
      <c r="M134" s="12"/>
      <c r="N134" s="12"/>
      <c r="O134" s="19"/>
      <c r="P134" s="12"/>
      <c r="Q134" s="12"/>
      <c r="R134" s="38"/>
      <c r="S134" s="116"/>
      <c r="T134" s="116"/>
      <c r="U134" s="11"/>
      <c r="V134" s="12">
        <v>38.94</v>
      </c>
      <c r="W134" s="12"/>
      <c r="X134" s="12">
        <v>26.78</v>
      </c>
      <c r="Y134" s="12"/>
      <c r="Z134" s="12">
        <v>12.07</v>
      </c>
      <c r="AA134" s="25"/>
      <c r="AB134" s="25">
        <v>8.7200000000000006</v>
      </c>
      <c r="AC134" s="25"/>
      <c r="AD134" s="25">
        <v>4.1500000000000004</v>
      </c>
      <c r="AE134" s="25"/>
      <c r="AF134" s="25">
        <v>3.02</v>
      </c>
      <c r="AG134" s="26"/>
      <c r="AH134" s="7">
        <f>DetailsWTIDSeries!V134/100</f>
        <v>0.38939999999999997</v>
      </c>
      <c r="AI134" s="115">
        <f t="shared" si="22"/>
        <v>0.1207</v>
      </c>
      <c r="AJ134" s="115">
        <f t="shared" si="23"/>
        <v>4.1500000000000002E-2</v>
      </c>
      <c r="AK134" s="17">
        <v>41.73</v>
      </c>
      <c r="AL134" s="18">
        <v>29.85</v>
      </c>
      <c r="AM134" s="18">
        <v>14.77</v>
      </c>
      <c r="AN134" s="67">
        <v>5.81</v>
      </c>
      <c r="AO134" s="12">
        <v>44.64</v>
      </c>
      <c r="AP134" s="12">
        <v>33.14</v>
      </c>
      <c r="AQ134" s="12">
        <v>18.02</v>
      </c>
      <c r="AR134" s="70">
        <v>8.18</v>
      </c>
      <c r="AS134" s="72">
        <f t="shared" si="17"/>
        <v>11.879999999999995</v>
      </c>
      <c r="AT134" s="72">
        <f t="shared" si="18"/>
        <v>15.080000000000002</v>
      </c>
      <c r="AU134" s="17">
        <v>34.68</v>
      </c>
      <c r="AV134" s="18">
        <v>21.72</v>
      </c>
      <c r="AW134" s="18">
        <v>7.32</v>
      </c>
      <c r="AX134" s="67">
        <v>1.69</v>
      </c>
      <c r="AY134" s="18">
        <v>35.92</v>
      </c>
      <c r="AZ134" s="18">
        <v>22.92</v>
      </c>
      <c r="BA134" s="18">
        <v>8.4</v>
      </c>
      <c r="BB134" s="19">
        <v>2.36</v>
      </c>
      <c r="BC134" s="72">
        <f t="shared" si="11"/>
        <v>12.96</v>
      </c>
      <c r="BD134" s="70">
        <f t="shared" si="12"/>
        <v>14.399999999999999</v>
      </c>
      <c r="BE134" s="33">
        <v>25.82</v>
      </c>
      <c r="BF134" s="34">
        <v>16.23</v>
      </c>
      <c r="BG134" s="34">
        <v>5.72</v>
      </c>
      <c r="BH134" s="34">
        <v>1.47</v>
      </c>
      <c r="BI134" s="34">
        <v>28.13</v>
      </c>
      <c r="BJ134" s="34">
        <v>18.579999999999998</v>
      </c>
      <c r="BK134" s="34">
        <v>7.61</v>
      </c>
      <c r="BL134" s="64">
        <v>2.95</v>
      </c>
      <c r="BM134" s="72">
        <f t="shared" si="13"/>
        <v>9.59</v>
      </c>
      <c r="BN134" s="70">
        <f t="shared" si="14"/>
        <v>10.510000000000002</v>
      </c>
      <c r="BO134" s="17"/>
      <c r="BP134" s="18"/>
      <c r="BQ134" s="18"/>
      <c r="BR134" s="19"/>
      <c r="BS134" s="17">
        <v>32.82</v>
      </c>
      <c r="BT134" s="18">
        <v>21.47</v>
      </c>
      <c r="BU134" s="18">
        <v>7.91</v>
      </c>
      <c r="BV134" s="18">
        <v>2.04</v>
      </c>
      <c r="BW134" s="19">
        <v>0.54</v>
      </c>
      <c r="BX134" s="33">
        <v>39.78</v>
      </c>
      <c r="BY134" s="34">
        <v>38.9</v>
      </c>
      <c r="BZ134" s="34">
        <v>26.51</v>
      </c>
      <c r="CA134" s="34">
        <v>25.9</v>
      </c>
      <c r="CB134" s="34">
        <v>11.52</v>
      </c>
      <c r="CC134" s="34">
        <v>11.26</v>
      </c>
      <c r="CD134" s="34">
        <v>3.97</v>
      </c>
      <c r="CE134" s="34">
        <v>3.88</v>
      </c>
      <c r="CF134" s="34">
        <v>40.83</v>
      </c>
      <c r="CG134" s="34">
        <v>39.94</v>
      </c>
      <c r="CH134" s="34">
        <v>27.79</v>
      </c>
      <c r="CI134" s="34">
        <v>27.16</v>
      </c>
      <c r="CJ134" s="34">
        <v>12.75</v>
      </c>
      <c r="CK134" s="34">
        <v>12.46</v>
      </c>
      <c r="CL134" s="34">
        <v>4.59</v>
      </c>
      <c r="CM134" s="64">
        <v>4.4800000000000004</v>
      </c>
      <c r="CN134" s="17"/>
      <c r="CO134" s="18">
        <v>24.9</v>
      </c>
      <c r="CP134" s="18"/>
      <c r="CQ134" s="18">
        <v>15.47</v>
      </c>
      <c r="CR134" s="18"/>
      <c r="CS134" s="18">
        <v>5.24</v>
      </c>
      <c r="CT134" s="18"/>
      <c r="CU134" s="19">
        <v>1.24</v>
      </c>
      <c r="CV134" s="17">
        <v>30.41</v>
      </c>
      <c r="CW134" s="18">
        <v>19.73</v>
      </c>
      <c r="CX134" s="18">
        <v>7.81</v>
      </c>
      <c r="CY134" s="19">
        <v>2.3199999999999998</v>
      </c>
      <c r="CZ134" s="17">
        <v>32.57</v>
      </c>
      <c r="DA134" s="18">
        <v>22.03</v>
      </c>
      <c r="DB134" s="18">
        <v>9.16</v>
      </c>
      <c r="DC134" s="19"/>
      <c r="DD134" s="121">
        <v>12.39</v>
      </c>
      <c r="DE134" s="122">
        <v>4.2699999999999996</v>
      </c>
      <c r="DF134" s="121">
        <v>24.78</v>
      </c>
      <c r="DG134" s="125">
        <v>4.8899999999999997</v>
      </c>
      <c r="DH134" s="122">
        <v>0.9</v>
      </c>
      <c r="DI134" s="117">
        <v>20.85</v>
      </c>
      <c r="DJ134" s="117">
        <v>7.51</v>
      </c>
      <c r="DK134" s="121">
        <v>10.7</v>
      </c>
      <c r="DL134" s="122">
        <v>4.3600000000000003</v>
      </c>
      <c r="DM134" s="117"/>
      <c r="DN134" s="117"/>
      <c r="DO134" s="121"/>
      <c r="DP134" s="125"/>
      <c r="DQ134" s="125"/>
      <c r="DR134" s="125"/>
      <c r="DS134" s="125"/>
      <c r="DT134" s="122"/>
      <c r="DU134" s="137">
        <v>5.46</v>
      </c>
      <c r="DV134" s="138">
        <v>1.1100000000000001</v>
      </c>
    </row>
    <row r="135" spans="1:126">
      <c r="A135" s="4">
        <v>1998</v>
      </c>
      <c r="B135" s="11">
        <v>32.590000000000003</v>
      </c>
      <c r="C135" s="12">
        <v>21.21</v>
      </c>
      <c r="D135" s="12">
        <v>7.94</v>
      </c>
      <c r="E135" s="19">
        <v>2.09</v>
      </c>
      <c r="F135" s="12">
        <f t="shared" si="19"/>
        <v>11.380000000000003</v>
      </c>
      <c r="G135" s="12">
        <f t="shared" si="20"/>
        <v>13.27</v>
      </c>
      <c r="H135" s="11">
        <v>34.71</v>
      </c>
      <c r="I135" s="12">
        <v>23.73</v>
      </c>
      <c r="J135" s="12">
        <v>10.88</v>
      </c>
      <c r="K135" s="69">
        <v>4.3099999999999996</v>
      </c>
      <c r="L135" s="12">
        <v>35.54</v>
      </c>
      <c r="M135" s="12">
        <v>24.45</v>
      </c>
      <c r="N135" s="12">
        <v>11.93</v>
      </c>
      <c r="O135" s="19">
        <v>5.5</v>
      </c>
      <c r="P135" s="12">
        <f>H135-I135</f>
        <v>10.98</v>
      </c>
      <c r="Q135" s="12">
        <f>I135-J135</f>
        <v>12.85</v>
      </c>
      <c r="R135" s="38">
        <f>DetailsWTIDSeries!H135/100</f>
        <v>0.34710000000000002</v>
      </c>
      <c r="S135" s="116">
        <f>DetailsWTIDSeries!J135/100</f>
        <v>0.10880000000000001</v>
      </c>
      <c r="T135" s="116">
        <f>DetailsWTIDSeries!K135/100</f>
        <v>4.3099999999999999E-2</v>
      </c>
      <c r="U135" s="11"/>
      <c r="V135" s="12">
        <v>39.47</v>
      </c>
      <c r="W135" s="12"/>
      <c r="X135" s="12">
        <v>27.42</v>
      </c>
      <c r="Y135" s="12"/>
      <c r="Z135" s="12">
        <v>12.53</v>
      </c>
      <c r="AA135" s="25"/>
      <c r="AB135" s="25">
        <v>9.11</v>
      </c>
      <c r="AC135" s="25"/>
      <c r="AD135" s="25">
        <v>4.4400000000000004</v>
      </c>
      <c r="AE135" s="25"/>
      <c r="AF135" s="25">
        <v>3.27</v>
      </c>
      <c r="AG135" s="26"/>
      <c r="AH135" s="7">
        <f>DetailsWTIDSeries!V135/100</f>
        <v>0.3947</v>
      </c>
      <c r="AI135" s="115">
        <f t="shared" si="22"/>
        <v>0.12529999999999999</v>
      </c>
      <c r="AJ135" s="115">
        <f t="shared" si="23"/>
        <v>4.4400000000000002E-2</v>
      </c>
      <c r="AK135" s="17">
        <v>42.12</v>
      </c>
      <c r="AL135" s="18">
        <v>30.36</v>
      </c>
      <c r="AM135" s="18">
        <v>15.29</v>
      </c>
      <c r="AN135" s="67">
        <v>6.2</v>
      </c>
      <c r="AO135" s="12">
        <v>45.39</v>
      </c>
      <c r="AP135" s="12">
        <v>34.1</v>
      </c>
      <c r="AQ135" s="12">
        <v>19.09</v>
      </c>
      <c r="AR135" s="70">
        <v>9</v>
      </c>
      <c r="AS135" s="72">
        <f t="shared" si="17"/>
        <v>11.759999999999998</v>
      </c>
      <c r="AT135" s="72">
        <f t="shared" si="18"/>
        <v>15.07</v>
      </c>
      <c r="AU135" s="17">
        <v>35.51</v>
      </c>
      <c r="AV135" s="18">
        <v>22.3</v>
      </c>
      <c r="AW135" s="18">
        <v>7.59</v>
      </c>
      <c r="AX135" s="67">
        <v>1.74</v>
      </c>
      <c r="AY135" s="18">
        <v>36.53</v>
      </c>
      <c r="AZ135" s="18">
        <v>23.29</v>
      </c>
      <c r="BA135" s="18">
        <v>8.48</v>
      </c>
      <c r="BB135" s="19">
        <v>2.2999999999999998</v>
      </c>
      <c r="BC135" s="72">
        <f t="shared" si="11"/>
        <v>13.209999999999997</v>
      </c>
      <c r="BD135" s="70">
        <f t="shared" si="12"/>
        <v>14.71</v>
      </c>
      <c r="BE135" s="33">
        <v>25.91</v>
      </c>
      <c r="BF135" s="34">
        <v>16.350000000000001</v>
      </c>
      <c r="BG135" s="34">
        <v>5.87</v>
      </c>
      <c r="BH135" s="34">
        <v>1.57</v>
      </c>
      <c r="BI135" s="34">
        <v>28.27</v>
      </c>
      <c r="BJ135" s="34">
        <v>18.78</v>
      </c>
      <c r="BK135" s="34">
        <v>8.17</v>
      </c>
      <c r="BL135" s="64">
        <v>3.15</v>
      </c>
      <c r="BM135" s="72">
        <f t="shared" si="13"/>
        <v>9.5599999999999987</v>
      </c>
      <c r="BN135" s="70">
        <f t="shared" si="14"/>
        <v>10.48</v>
      </c>
      <c r="BO135" s="17">
        <v>32.01</v>
      </c>
      <c r="BP135" s="18">
        <v>21.8</v>
      </c>
      <c r="BQ135" s="18">
        <v>8.74</v>
      </c>
      <c r="BR135" s="19">
        <v>2.35</v>
      </c>
      <c r="BS135" s="17">
        <v>33</v>
      </c>
      <c r="BT135" s="18">
        <v>21.66</v>
      </c>
      <c r="BU135" s="18">
        <v>8.08</v>
      </c>
      <c r="BV135" s="18">
        <v>2.14</v>
      </c>
      <c r="BW135" s="19">
        <v>0.6</v>
      </c>
      <c r="BX135" s="33">
        <v>40.61</v>
      </c>
      <c r="BY135" s="34">
        <v>39.340000000000003</v>
      </c>
      <c r="BZ135" s="34">
        <v>27.34</v>
      </c>
      <c r="CA135" s="34">
        <v>26.47</v>
      </c>
      <c r="CB135" s="34">
        <v>12.18</v>
      </c>
      <c r="CC135" s="34">
        <v>11.78</v>
      </c>
      <c r="CD135" s="34">
        <v>4.34</v>
      </c>
      <c r="CE135" s="34">
        <v>4.2</v>
      </c>
      <c r="CF135" s="34">
        <v>41.63</v>
      </c>
      <c r="CG135" s="34">
        <v>40.39</v>
      </c>
      <c r="CH135" s="34">
        <v>28.61</v>
      </c>
      <c r="CI135" s="34">
        <v>27.74</v>
      </c>
      <c r="CJ135" s="34">
        <v>13.4</v>
      </c>
      <c r="CK135" s="34">
        <v>12.99</v>
      </c>
      <c r="CL135" s="34">
        <v>4.92</v>
      </c>
      <c r="CM135" s="64">
        <v>4.7699999999999996</v>
      </c>
      <c r="CN135" s="17"/>
      <c r="CO135" s="18">
        <v>25.09</v>
      </c>
      <c r="CP135" s="18"/>
      <c r="CQ135" s="18">
        <v>15.66</v>
      </c>
      <c r="CR135" s="18"/>
      <c r="CS135" s="18">
        <v>5.4</v>
      </c>
      <c r="CT135" s="18"/>
      <c r="CU135" s="19">
        <v>1.34</v>
      </c>
      <c r="CV135" s="17">
        <v>30.11</v>
      </c>
      <c r="CW135" s="18">
        <v>19.63</v>
      </c>
      <c r="CX135" s="18">
        <v>7.84</v>
      </c>
      <c r="CY135" s="19">
        <v>2.37</v>
      </c>
      <c r="CZ135" s="17">
        <v>34.39</v>
      </c>
      <c r="DA135" s="18">
        <v>23.58</v>
      </c>
      <c r="DB135" s="18">
        <v>10.210000000000001</v>
      </c>
      <c r="DC135" s="19"/>
      <c r="DD135" s="121">
        <v>12.57</v>
      </c>
      <c r="DE135" s="122">
        <v>4.37</v>
      </c>
      <c r="DF135" s="121">
        <v>24.72</v>
      </c>
      <c r="DG135" s="125">
        <v>4.84</v>
      </c>
      <c r="DH135" s="122">
        <v>0.87</v>
      </c>
      <c r="DI135" s="117">
        <v>19.77</v>
      </c>
      <c r="DJ135" s="117">
        <v>6.97</v>
      </c>
      <c r="DK135" s="121">
        <v>8.9499999999999993</v>
      </c>
      <c r="DL135" s="122">
        <v>3.64</v>
      </c>
      <c r="DM135" s="117">
        <v>12.42</v>
      </c>
      <c r="DN135" s="117"/>
      <c r="DO135" s="121"/>
      <c r="DP135" s="125"/>
      <c r="DQ135" s="125"/>
      <c r="DR135" s="125"/>
      <c r="DS135" s="125"/>
      <c r="DT135" s="122"/>
      <c r="DU135" s="137">
        <v>5.29</v>
      </c>
      <c r="DV135" s="138">
        <v>1</v>
      </c>
    </row>
    <row r="136" spans="1:126">
      <c r="A136" s="4">
        <v>1999</v>
      </c>
      <c r="B136" s="11">
        <v>33</v>
      </c>
      <c r="C136" s="12">
        <v>21.54</v>
      </c>
      <c r="D136" s="12">
        <v>8.15</v>
      </c>
      <c r="E136" s="19">
        <v>2.1800000000000002</v>
      </c>
      <c r="F136" s="12">
        <f t="shared" si="19"/>
        <v>11.46</v>
      </c>
      <c r="G136" s="12">
        <f t="shared" si="20"/>
        <v>13.389999999999999</v>
      </c>
      <c r="H136" s="11"/>
      <c r="I136" s="12"/>
      <c r="J136" s="12"/>
      <c r="K136" s="12"/>
      <c r="L136" s="12"/>
      <c r="M136" s="12"/>
      <c r="N136" s="12"/>
      <c r="O136" s="19"/>
      <c r="P136" s="12"/>
      <c r="Q136" s="12"/>
      <c r="R136" s="38"/>
      <c r="S136" s="116"/>
      <c r="T136" s="116"/>
      <c r="U136" s="11"/>
      <c r="V136" s="12">
        <v>38.97</v>
      </c>
      <c r="W136" s="12"/>
      <c r="X136" s="12">
        <v>27.18</v>
      </c>
      <c r="Y136" s="12"/>
      <c r="Z136" s="12">
        <v>12.51</v>
      </c>
      <c r="AA136" s="25"/>
      <c r="AB136" s="25">
        <v>9.15</v>
      </c>
      <c r="AC136" s="25"/>
      <c r="AD136" s="25">
        <v>4.54</v>
      </c>
      <c r="AE136" s="25"/>
      <c r="AF136" s="25">
        <v>3.35</v>
      </c>
      <c r="AG136" s="26"/>
      <c r="AH136" s="7">
        <f>DetailsWTIDSeries!V136/100</f>
        <v>0.38969999999999999</v>
      </c>
      <c r="AI136" s="115">
        <f t="shared" si="22"/>
        <v>0.12509999999999999</v>
      </c>
      <c r="AJ136" s="115">
        <f t="shared" si="23"/>
        <v>4.5400000000000003E-2</v>
      </c>
      <c r="AK136" s="17">
        <v>42.67</v>
      </c>
      <c r="AL136" s="18">
        <v>30.97</v>
      </c>
      <c r="AM136" s="18">
        <v>15.87</v>
      </c>
      <c r="AN136" s="67">
        <v>6.64</v>
      </c>
      <c r="AO136" s="12">
        <v>46.47</v>
      </c>
      <c r="AP136" s="12">
        <v>35.22</v>
      </c>
      <c r="AQ136" s="12">
        <v>20.04</v>
      </c>
      <c r="AR136" s="70">
        <v>9.6199999999999992</v>
      </c>
      <c r="AS136" s="72">
        <f t="shared" si="17"/>
        <v>11.700000000000003</v>
      </c>
      <c r="AT136" s="72">
        <f t="shared" si="18"/>
        <v>15.1</v>
      </c>
      <c r="AU136" s="17">
        <v>36.15</v>
      </c>
      <c r="AV136" s="18">
        <v>22.77</v>
      </c>
      <c r="AW136" s="18">
        <v>7.76</v>
      </c>
      <c r="AX136" s="67">
        <v>1.77</v>
      </c>
      <c r="AY136" s="18">
        <v>37.28</v>
      </c>
      <c r="AZ136" s="18">
        <v>23.86</v>
      </c>
      <c r="BA136" s="18">
        <v>8.74</v>
      </c>
      <c r="BB136" s="19">
        <v>2.41</v>
      </c>
      <c r="BC136" s="72">
        <f t="shared" si="11"/>
        <v>13.379999999999999</v>
      </c>
      <c r="BD136" s="70">
        <f t="shared" si="12"/>
        <v>15.01</v>
      </c>
      <c r="BE136" s="33">
        <v>26.12</v>
      </c>
      <c r="BF136" s="34">
        <v>16.52</v>
      </c>
      <c r="BG136" s="34">
        <v>6.01</v>
      </c>
      <c r="BH136" s="34">
        <v>1.62</v>
      </c>
      <c r="BI136" s="34">
        <v>29.75</v>
      </c>
      <c r="BJ136" s="34">
        <v>20.2</v>
      </c>
      <c r="BK136" s="34">
        <v>9.3000000000000007</v>
      </c>
      <c r="BL136" s="64">
        <v>3.7</v>
      </c>
      <c r="BM136" s="72">
        <f t="shared" si="13"/>
        <v>9.6000000000000014</v>
      </c>
      <c r="BN136" s="70">
        <f t="shared" si="14"/>
        <v>10.51</v>
      </c>
      <c r="BO136" s="17">
        <v>32.44</v>
      </c>
      <c r="BP136" s="18">
        <v>22.07</v>
      </c>
      <c r="BQ136" s="18">
        <v>8.82</v>
      </c>
      <c r="BR136" s="19">
        <v>2.38</v>
      </c>
      <c r="BS136" s="17">
        <v>33.51</v>
      </c>
      <c r="BT136" s="18">
        <v>22.16</v>
      </c>
      <c r="BU136" s="18">
        <v>8.5</v>
      </c>
      <c r="BV136" s="18">
        <v>2.38</v>
      </c>
      <c r="BW136" s="19">
        <v>0.73</v>
      </c>
      <c r="BX136" s="33">
        <v>41.17</v>
      </c>
      <c r="BY136" s="34">
        <v>39.31</v>
      </c>
      <c r="BZ136" s="34">
        <v>27.88</v>
      </c>
      <c r="CA136" s="34">
        <v>26.61</v>
      </c>
      <c r="CB136" s="34">
        <v>12.62</v>
      </c>
      <c r="CC136" s="34">
        <v>12.03</v>
      </c>
      <c r="CD136" s="34">
        <v>4.6100000000000003</v>
      </c>
      <c r="CE136" s="34">
        <v>4.3899999999999997</v>
      </c>
      <c r="CF136" s="34">
        <v>42.28</v>
      </c>
      <c r="CG136" s="34">
        <v>40.39</v>
      </c>
      <c r="CH136" s="34">
        <v>29.22</v>
      </c>
      <c r="CI136" s="34">
        <v>27.9</v>
      </c>
      <c r="CJ136" s="34">
        <v>13.88</v>
      </c>
      <c r="CK136" s="34">
        <v>13.25</v>
      </c>
      <c r="CL136" s="34">
        <v>5.18</v>
      </c>
      <c r="CM136" s="64">
        <v>4.9400000000000004</v>
      </c>
      <c r="CN136" s="17"/>
      <c r="CO136" s="18">
        <v>25.35</v>
      </c>
      <c r="CP136" s="18"/>
      <c r="CQ136" s="18">
        <v>15.85</v>
      </c>
      <c r="CR136" s="18"/>
      <c r="CS136" s="18">
        <v>5.47</v>
      </c>
      <c r="CT136" s="18"/>
      <c r="CU136" s="19">
        <v>1.35</v>
      </c>
      <c r="CV136" s="17">
        <v>31.48</v>
      </c>
      <c r="CW136" s="18">
        <v>20.95</v>
      </c>
      <c r="CX136" s="18">
        <v>8.84</v>
      </c>
      <c r="CY136" s="19">
        <v>3.04</v>
      </c>
      <c r="CZ136" s="17">
        <v>38.68</v>
      </c>
      <c r="DA136" s="18">
        <v>27.74</v>
      </c>
      <c r="DB136" s="18">
        <v>13.77</v>
      </c>
      <c r="DC136" s="19"/>
      <c r="DD136" s="121">
        <v>13.53</v>
      </c>
      <c r="DE136" s="122">
        <v>5.22</v>
      </c>
      <c r="DF136" s="121">
        <v>24.94</v>
      </c>
      <c r="DG136" s="125">
        <v>4.7699999999999996</v>
      </c>
      <c r="DH136" s="122">
        <v>0.85</v>
      </c>
      <c r="DI136" s="117">
        <v>18.100000000000001</v>
      </c>
      <c r="DJ136" s="117">
        <v>6.32</v>
      </c>
      <c r="DK136" s="121">
        <v>8.9499999999999993</v>
      </c>
      <c r="DL136" s="122">
        <v>3.64</v>
      </c>
      <c r="DM136" s="117">
        <v>13.65</v>
      </c>
      <c r="DN136" s="117"/>
      <c r="DO136" s="121"/>
      <c r="DP136" s="125"/>
      <c r="DQ136" s="125"/>
      <c r="DR136" s="125"/>
      <c r="DS136" s="125"/>
      <c r="DT136" s="122"/>
      <c r="DU136" s="137">
        <v>5.38</v>
      </c>
      <c r="DV136" s="138">
        <v>1.08</v>
      </c>
    </row>
    <row r="137" spans="1:126">
      <c r="A137" s="4">
        <v>2000</v>
      </c>
      <c r="B137" s="17">
        <v>33.049999999999997</v>
      </c>
      <c r="C137" s="18">
        <v>21.65</v>
      </c>
      <c r="D137" s="18">
        <v>8.2899999999999991</v>
      </c>
      <c r="E137" s="19">
        <v>2.25</v>
      </c>
      <c r="F137" s="12">
        <f t="shared" si="19"/>
        <v>11.399999999999999</v>
      </c>
      <c r="G137" s="12">
        <f t="shared" si="20"/>
        <v>13.36</v>
      </c>
      <c r="H137" s="11"/>
      <c r="I137" s="12"/>
      <c r="J137" s="12"/>
      <c r="K137" s="12"/>
      <c r="L137" s="12"/>
      <c r="M137" s="12"/>
      <c r="N137" s="12"/>
      <c r="O137" s="19"/>
      <c r="P137" s="12"/>
      <c r="Q137" s="12"/>
      <c r="R137" s="38"/>
      <c r="S137" s="116"/>
      <c r="T137" s="116"/>
      <c r="U137" s="11"/>
      <c r="V137" s="12">
        <v>38.43</v>
      </c>
      <c r="W137" s="12"/>
      <c r="X137" s="12">
        <v>27.04</v>
      </c>
      <c r="Y137" s="12"/>
      <c r="Z137" s="12">
        <v>12.67</v>
      </c>
      <c r="AA137" s="25"/>
      <c r="AB137" s="25">
        <v>9.33</v>
      </c>
      <c r="AC137" s="25"/>
      <c r="AD137" s="25">
        <v>4.6399999999999997</v>
      </c>
      <c r="AE137" s="25"/>
      <c r="AF137" s="25">
        <v>3.37</v>
      </c>
      <c r="AG137" s="26"/>
      <c r="AH137" s="7">
        <f>DetailsWTIDSeries!V137/100</f>
        <v>0.38429999999999997</v>
      </c>
      <c r="AI137" s="115">
        <f t="shared" si="22"/>
        <v>0.12670000000000001</v>
      </c>
      <c r="AJ137" s="115">
        <f t="shared" si="23"/>
        <v>4.6399999999999997E-2</v>
      </c>
      <c r="AK137" s="17">
        <v>43.11</v>
      </c>
      <c r="AL137" s="18">
        <v>31.51</v>
      </c>
      <c r="AM137" s="18">
        <v>16.489999999999998</v>
      </c>
      <c r="AN137" s="67">
        <v>7.13</v>
      </c>
      <c r="AO137" s="12">
        <v>47.61</v>
      </c>
      <c r="AP137" s="12">
        <v>36.61</v>
      </c>
      <c r="AQ137" s="12">
        <v>21.52</v>
      </c>
      <c r="AR137" s="70">
        <v>10.88</v>
      </c>
      <c r="AS137" s="72">
        <f t="shared" si="17"/>
        <v>11.599999999999998</v>
      </c>
      <c r="AT137" s="72">
        <f t="shared" si="18"/>
        <v>15.020000000000003</v>
      </c>
      <c r="AU137" s="17">
        <v>37.15</v>
      </c>
      <c r="AV137" s="18">
        <v>23.52</v>
      </c>
      <c r="AW137" s="18">
        <v>8.2200000000000006</v>
      </c>
      <c r="AX137" s="67">
        <v>2.04</v>
      </c>
      <c r="AY137" s="18">
        <v>38.130000000000003</v>
      </c>
      <c r="AZ137" s="18">
        <v>24.46</v>
      </c>
      <c r="BA137" s="18">
        <v>9.06</v>
      </c>
      <c r="BB137" s="19">
        <v>2.5499999999999998</v>
      </c>
      <c r="BC137" s="72">
        <f t="shared" si="11"/>
        <v>13.629999999999999</v>
      </c>
      <c r="BD137" s="70">
        <f t="shared" si="12"/>
        <v>15.299999999999999</v>
      </c>
      <c r="BE137" s="33">
        <v>26.72</v>
      </c>
      <c r="BF137" s="34">
        <v>17.12</v>
      </c>
      <c r="BG137" s="34">
        <v>5.97</v>
      </c>
      <c r="BH137" s="34">
        <v>1.93</v>
      </c>
      <c r="BI137" s="34">
        <v>31.31</v>
      </c>
      <c r="BJ137" s="34">
        <v>21.93</v>
      </c>
      <c r="BK137" s="34">
        <v>11.12</v>
      </c>
      <c r="BL137" s="64">
        <v>5.21</v>
      </c>
      <c r="BM137" s="72">
        <f t="shared" si="13"/>
        <v>9.5999999999999979</v>
      </c>
      <c r="BN137" s="70">
        <f t="shared" si="14"/>
        <v>11.150000000000002</v>
      </c>
      <c r="BO137" s="17">
        <v>32.94</v>
      </c>
      <c r="BP137" s="18">
        <v>22.56</v>
      </c>
      <c r="BQ137" s="18">
        <v>9.09</v>
      </c>
      <c r="BR137" s="19">
        <v>2.4900000000000002</v>
      </c>
      <c r="BS137" s="17">
        <v>33.450000000000003</v>
      </c>
      <c r="BT137" s="18">
        <v>22.2</v>
      </c>
      <c r="BU137" s="18">
        <v>8.65</v>
      </c>
      <c r="BV137" s="18">
        <v>2.5099999999999998</v>
      </c>
      <c r="BW137" s="19">
        <v>0.82</v>
      </c>
      <c r="BX137" s="33">
        <v>42.34</v>
      </c>
      <c r="BY137" s="34">
        <v>39.96</v>
      </c>
      <c r="BZ137" s="34">
        <v>29.01</v>
      </c>
      <c r="CA137" s="34">
        <v>27.37</v>
      </c>
      <c r="CB137" s="34">
        <v>13.56</v>
      </c>
      <c r="CC137" s="34">
        <v>12.78</v>
      </c>
      <c r="CD137" s="34">
        <v>5.23</v>
      </c>
      <c r="CE137" s="34">
        <v>4.93</v>
      </c>
      <c r="CF137" s="34">
        <v>44.04</v>
      </c>
      <c r="CG137" s="34">
        <v>41.62</v>
      </c>
      <c r="CH137" s="34">
        <v>31.06</v>
      </c>
      <c r="CI137" s="34">
        <v>29.34</v>
      </c>
      <c r="CJ137" s="34">
        <v>15.5</v>
      </c>
      <c r="CK137" s="34">
        <v>14.62</v>
      </c>
      <c r="CL137" s="34">
        <v>6.16</v>
      </c>
      <c r="CM137" s="64">
        <v>5.81</v>
      </c>
      <c r="CN137" s="17"/>
      <c r="CO137" s="18">
        <v>25.67</v>
      </c>
      <c r="CP137" s="18"/>
      <c r="CQ137" s="18">
        <v>16.18</v>
      </c>
      <c r="CR137" s="18"/>
      <c r="CS137" s="18">
        <v>5.73</v>
      </c>
      <c r="CT137" s="18"/>
      <c r="CU137" s="19">
        <v>1.51</v>
      </c>
      <c r="CV137" s="17">
        <v>31.28</v>
      </c>
      <c r="CW137" s="18">
        <v>20.98</v>
      </c>
      <c r="CX137" s="18">
        <v>9.0299999999999994</v>
      </c>
      <c r="CY137" s="19">
        <v>3.06</v>
      </c>
      <c r="CZ137" s="17">
        <v>32.840000000000003</v>
      </c>
      <c r="DA137" s="18">
        <v>21.51</v>
      </c>
      <c r="DB137" s="18">
        <v>8.34</v>
      </c>
      <c r="DC137" s="19"/>
      <c r="DD137" s="121">
        <v>14.34</v>
      </c>
      <c r="DE137" s="122">
        <v>5.68</v>
      </c>
      <c r="DF137" s="121">
        <v>25.53</v>
      </c>
      <c r="DG137" s="125">
        <v>5.04</v>
      </c>
      <c r="DH137" s="122">
        <v>0.96</v>
      </c>
      <c r="DI137" s="117">
        <v>17.32</v>
      </c>
      <c r="DJ137" s="117">
        <v>6.1</v>
      </c>
      <c r="DK137" s="118"/>
      <c r="DL137" s="119"/>
      <c r="DM137" s="117">
        <v>13.82</v>
      </c>
      <c r="DN137" s="117"/>
      <c r="DO137" s="121"/>
      <c r="DP137" s="125"/>
      <c r="DQ137" s="125"/>
      <c r="DR137" s="125"/>
      <c r="DS137" s="125"/>
      <c r="DT137" s="122"/>
      <c r="DU137" s="118"/>
      <c r="DV137" s="119"/>
    </row>
    <row r="138" spans="1:126">
      <c r="A138" s="4">
        <v>2001</v>
      </c>
      <c r="B138" s="17">
        <v>33.090000000000003</v>
      </c>
      <c r="C138" s="18">
        <v>21.78</v>
      </c>
      <c r="D138" s="18">
        <v>8.43</v>
      </c>
      <c r="E138" s="19">
        <v>2.33</v>
      </c>
      <c r="F138" s="12">
        <f t="shared" si="19"/>
        <v>11.310000000000002</v>
      </c>
      <c r="G138" s="12">
        <f t="shared" si="20"/>
        <v>13.350000000000001</v>
      </c>
      <c r="H138" s="11"/>
      <c r="I138" s="12"/>
      <c r="J138" s="12"/>
      <c r="K138" s="12"/>
      <c r="L138" s="12">
        <v>35.619999999999997</v>
      </c>
      <c r="M138" s="12">
        <v>24.34</v>
      </c>
      <c r="N138" s="12">
        <v>11.09</v>
      </c>
      <c r="O138" s="19">
        <v>4.42</v>
      </c>
      <c r="P138" s="12">
        <f>L138-M138</f>
        <v>11.279999999999998</v>
      </c>
      <c r="Q138" s="12">
        <f>M138-N138</f>
        <v>13.25</v>
      </c>
      <c r="R138" s="38">
        <f>(DetailsWTIDSeries!L138-DetailsWTIDSeries!N138+DetailsWTIDSeries!J$135)/100</f>
        <v>0.35409999999999997</v>
      </c>
      <c r="S138" s="116">
        <f t="shared" ref="S138:T140" si="24">N138*(J$135/N$135)/100</f>
        <v>0.10113931265716682</v>
      </c>
      <c r="T138" s="116">
        <f t="shared" si="24"/>
        <v>3.463672727272727E-2</v>
      </c>
      <c r="U138" s="11"/>
      <c r="V138" s="12">
        <v>39.33</v>
      </c>
      <c r="W138" s="12"/>
      <c r="X138" s="12">
        <v>27.53</v>
      </c>
      <c r="Y138" s="12"/>
      <c r="Z138" s="12">
        <v>12.71</v>
      </c>
      <c r="AA138" s="25"/>
      <c r="AB138" s="25">
        <v>9.2799999999999994</v>
      </c>
      <c r="AC138" s="25"/>
      <c r="AD138" s="25">
        <v>4.51</v>
      </c>
      <c r="AE138" s="25"/>
      <c r="AF138" s="25">
        <v>3.25</v>
      </c>
      <c r="AG138" s="26"/>
      <c r="AH138" s="7">
        <f>DetailsWTIDSeries!V138/100</f>
        <v>0.39329999999999998</v>
      </c>
      <c r="AI138" s="115">
        <f t="shared" si="22"/>
        <v>0.12710000000000002</v>
      </c>
      <c r="AJ138" s="115">
        <f t="shared" si="23"/>
        <v>4.5100000000000001E-2</v>
      </c>
      <c r="AK138" s="17">
        <v>42.23</v>
      </c>
      <c r="AL138" s="18">
        <v>30.4</v>
      </c>
      <c r="AM138" s="18">
        <v>15.37</v>
      </c>
      <c r="AN138" s="67">
        <v>6.26</v>
      </c>
      <c r="AO138" s="12">
        <v>44.82</v>
      </c>
      <c r="AP138" s="12">
        <v>33.35</v>
      </c>
      <c r="AQ138" s="12">
        <v>18.22</v>
      </c>
      <c r="AR138" s="70">
        <v>8.3699999999999992</v>
      </c>
      <c r="AS138" s="72">
        <f t="shared" si="17"/>
        <v>11.829999999999998</v>
      </c>
      <c r="AT138" s="72">
        <f t="shared" si="18"/>
        <v>15.03</v>
      </c>
      <c r="AU138" s="17">
        <v>38.69</v>
      </c>
      <c r="AV138" s="18">
        <v>24.49</v>
      </c>
      <c r="AW138" s="18">
        <v>8.6</v>
      </c>
      <c r="AX138" s="67">
        <v>2.17</v>
      </c>
      <c r="AY138" s="18">
        <v>39.590000000000003</v>
      </c>
      <c r="AZ138" s="18">
        <v>25.36</v>
      </c>
      <c r="BA138" s="18">
        <v>9.3800000000000008</v>
      </c>
      <c r="BB138" s="19">
        <v>2.64</v>
      </c>
      <c r="BC138" s="72">
        <f t="shared" si="11"/>
        <v>14.2</v>
      </c>
      <c r="BD138" s="70">
        <f t="shared" si="12"/>
        <v>15.889999999999999</v>
      </c>
      <c r="BE138" s="33">
        <v>26.76</v>
      </c>
      <c r="BF138" s="34">
        <v>17.100000000000001</v>
      </c>
      <c r="BG138" s="34">
        <v>5.95</v>
      </c>
      <c r="BH138" s="34">
        <v>1.86</v>
      </c>
      <c r="BI138" s="34">
        <v>28.91</v>
      </c>
      <c r="BJ138" s="34">
        <v>19.350000000000001</v>
      </c>
      <c r="BK138" s="34">
        <v>8.6199999999999992</v>
      </c>
      <c r="BL138" s="64">
        <v>3.36</v>
      </c>
      <c r="BM138" s="72">
        <f t="shared" si="13"/>
        <v>9.66</v>
      </c>
      <c r="BN138" s="70">
        <f t="shared" si="14"/>
        <v>11.150000000000002</v>
      </c>
      <c r="BO138" s="17">
        <v>33</v>
      </c>
      <c r="BP138" s="18">
        <v>22.68</v>
      </c>
      <c r="BQ138" s="18">
        <v>9.2799999999999994</v>
      </c>
      <c r="BR138" s="19">
        <v>2.65</v>
      </c>
      <c r="BS138" s="17">
        <v>33.159999999999997</v>
      </c>
      <c r="BT138" s="18">
        <v>22.01</v>
      </c>
      <c r="BU138" s="18">
        <v>8.57</v>
      </c>
      <c r="BV138" s="18">
        <v>2.4500000000000002</v>
      </c>
      <c r="BW138" s="19">
        <v>0.79</v>
      </c>
      <c r="BX138" s="33"/>
      <c r="BY138" s="34">
        <v>39.78</v>
      </c>
      <c r="BZ138" s="34"/>
      <c r="CA138" s="34">
        <v>27.33</v>
      </c>
      <c r="CB138" s="34"/>
      <c r="CC138" s="34">
        <v>12.7</v>
      </c>
      <c r="CD138" s="34"/>
      <c r="CE138" s="34">
        <v>4.78</v>
      </c>
      <c r="CF138" s="34"/>
      <c r="CG138" s="34">
        <v>40.78</v>
      </c>
      <c r="CH138" s="34"/>
      <c r="CI138" s="34">
        <v>28.52</v>
      </c>
      <c r="CJ138" s="34"/>
      <c r="CK138" s="34">
        <v>13.85</v>
      </c>
      <c r="CL138" s="34"/>
      <c r="CM138" s="64">
        <v>5.37</v>
      </c>
      <c r="CN138" s="17"/>
      <c r="CO138" s="18">
        <v>25.61</v>
      </c>
      <c r="CP138" s="18"/>
      <c r="CQ138" s="18">
        <v>16.100000000000001</v>
      </c>
      <c r="CR138" s="18"/>
      <c r="CS138" s="18">
        <v>5.62</v>
      </c>
      <c r="CT138" s="18"/>
      <c r="CU138" s="19">
        <v>1.41</v>
      </c>
      <c r="CV138" s="17">
        <v>30.61</v>
      </c>
      <c r="CW138" s="18">
        <v>20.329999999999998</v>
      </c>
      <c r="CX138" s="18">
        <v>8.31</v>
      </c>
      <c r="CY138" s="19">
        <v>2.5099999999999998</v>
      </c>
      <c r="CZ138" s="17">
        <v>33.340000000000003</v>
      </c>
      <c r="DA138" s="18">
        <v>22</v>
      </c>
      <c r="DB138" s="18">
        <v>8.7200000000000006</v>
      </c>
      <c r="DC138" s="19"/>
      <c r="DD138" s="121">
        <v>12.91</v>
      </c>
      <c r="DE138" s="122">
        <v>5.22</v>
      </c>
      <c r="DF138" s="121">
        <v>25.91</v>
      </c>
      <c r="DG138" s="125">
        <v>5.05</v>
      </c>
      <c r="DH138" s="122">
        <v>0.95</v>
      </c>
      <c r="DI138" s="117">
        <v>17.309999999999999</v>
      </c>
      <c r="DJ138" s="117">
        <v>5.99</v>
      </c>
      <c r="DK138" s="118"/>
      <c r="DL138" s="119"/>
      <c r="DM138" s="117">
        <v>15.52</v>
      </c>
      <c r="DN138" s="117"/>
      <c r="DO138" s="121"/>
      <c r="DP138" s="125"/>
      <c r="DQ138" s="125"/>
      <c r="DR138" s="125"/>
      <c r="DS138" s="125"/>
      <c r="DT138" s="122"/>
      <c r="DU138" s="118"/>
      <c r="DV138" s="119"/>
    </row>
    <row r="139" spans="1:126">
      <c r="A139" s="4">
        <v>2002</v>
      </c>
      <c r="B139" s="17">
        <v>33.03</v>
      </c>
      <c r="C139" s="18">
        <v>21.77</v>
      </c>
      <c r="D139" s="18">
        <v>8.4600000000000009</v>
      </c>
      <c r="E139" s="19">
        <v>2.35</v>
      </c>
      <c r="F139" s="12">
        <f t="shared" si="19"/>
        <v>11.260000000000002</v>
      </c>
      <c r="G139" s="12">
        <f t="shared" si="20"/>
        <v>13.309999999999999</v>
      </c>
      <c r="H139" s="11"/>
      <c r="I139" s="12"/>
      <c r="J139" s="12"/>
      <c r="K139" s="12"/>
      <c r="L139" s="12">
        <v>35.159999999999997</v>
      </c>
      <c r="M139" s="12">
        <v>23.77</v>
      </c>
      <c r="N139" s="12">
        <v>10.42</v>
      </c>
      <c r="O139" s="19">
        <v>3.96</v>
      </c>
      <c r="P139" s="12">
        <f t="shared" ref="P139:P144" si="25">L139-M139</f>
        <v>11.389999999999997</v>
      </c>
      <c r="Q139" s="12">
        <f t="shared" ref="Q139:Q144" si="26">M139-N139</f>
        <v>13.35</v>
      </c>
      <c r="R139" s="38">
        <f>(DetailsWTIDSeries!L139-DetailsWTIDSeries!N139+DetailsWTIDSeries!J$135)/100</f>
        <v>0.35619999999999996</v>
      </c>
      <c r="S139" s="116">
        <f t="shared" si="24"/>
        <v>9.5029002514668906E-2</v>
      </c>
      <c r="T139" s="116">
        <f>0.002+O139*(K$135/O$135)/100</f>
        <v>3.3031999999999999E-2</v>
      </c>
      <c r="U139" s="11"/>
      <c r="V139" s="12">
        <v>38.69</v>
      </c>
      <c r="W139" s="12"/>
      <c r="X139" s="12">
        <v>26.96</v>
      </c>
      <c r="Y139" s="12"/>
      <c r="Z139" s="12">
        <v>12.27</v>
      </c>
      <c r="AA139" s="25"/>
      <c r="AB139" s="25">
        <v>8.8699999999999992</v>
      </c>
      <c r="AC139" s="25"/>
      <c r="AD139" s="25">
        <v>4.22</v>
      </c>
      <c r="AE139" s="25"/>
      <c r="AF139" s="25">
        <v>3.02</v>
      </c>
      <c r="AG139" s="26"/>
      <c r="AH139" s="7">
        <f>DetailsWTIDSeries!V139/100</f>
        <v>0.38689999999999997</v>
      </c>
      <c r="AI139" s="115">
        <f t="shared" si="22"/>
        <v>0.12269999999999999</v>
      </c>
      <c r="AJ139" s="115">
        <f t="shared" si="23"/>
        <v>4.2199999999999994E-2</v>
      </c>
      <c r="AK139" s="17">
        <v>42.36</v>
      </c>
      <c r="AL139" s="18">
        <v>30.36</v>
      </c>
      <c r="AM139" s="18">
        <v>14.99</v>
      </c>
      <c r="AN139" s="67">
        <v>5.94</v>
      </c>
      <c r="AO139" s="12">
        <v>43.82</v>
      </c>
      <c r="AP139" s="12">
        <v>32.07</v>
      </c>
      <c r="AQ139" s="12">
        <v>16.86</v>
      </c>
      <c r="AR139" s="70">
        <v>7.34</v>
      </c>
      <c r="AS139" s="72">
        <f t="shared" si="17"/>
        <v>12</v>
      </c>
      <c r="AT139" s="72">
        <f t="shared" si="18"/>
        <v>15.37</v>
      </c>
      <c r="AU139" s="17">
        <v>39.65</v>
      </c>
      <c r="AV139" s="18">
        <v>25.03</v>
      </c>
      <c r="AW139" s="18">
        <v>8.73</v>
      </c>
      <c r="AX139" s="67">
        <v>2.11</v>
      </c>
      <c r="AY139" s="18">
        <v>40.56</v>
      </c>
      <c r="AZ139" s="18">
        <v>25.9</v>
      </c>
      <c r="BA139" s="18">
        <v>9.51</v>
      </c>
      <c r="BB139" s="19">
        <v>2.62</v>
      </c>
      <c r="BC139" s="72">
        <f t="shared" si="11"/>
        <v>14.619999999999997</v>
      </c>
      <c r="BD139" s="70">
        <f t="shared" si="12"/>
        <v>16.3</v>
      </c>
      <c r="BE139" s="33">
        <v>26.43</v>
      </c>
      <c r="BF139" s="34">
        <v>16.77</v>
      </c>
      <c r="BG139" s="34">
        <v>5.67</v>
      </c>
      <c r="BH139" s="34">
        <v>1.69</v>
      </c>
      <c r="BI139" s="34">
        <v>27.94</v>
      </c>
      <c r="BJ139" s="34">
        <v>18.32</v>
      </c>
      <c r="BK139" s="34">
        <v>7.59</v>
      </c>
      <c r="BL139" s="64">
        <v>2.62</v>
      </c>
      <c r="BM139" s="72">
        <f t="shared" si="13"/>
        <v>9.66</v>
      </c>
      <c r="BN139" s="70">
        <f t="shared" si="14"/>
        <v>11.1</v>
      </c>
      <c r="BO139" s="17">
        <v>33.03</v>
      </c>
      <c r="BP139" s="18">
        <v>22.68</v>
      </c>
      <c r="BQ139" s="18">
        <v>9.2799999999999994</v>
      </c>
      <c r="BR139" s="19">
        <v>2.68</v>
      </c>
      <c r="BS139" s="17">
        <v>32.6</v>
      </c>
      <c r="BT139" s="18">
        <v>21.6</v>
      </c>
      <c r="BU139" s="18">
        <v>8.34</v>
      </c>
      <c r="BV139" s="18">
        <v>2.33</v>
      </c>
      <c r="BW139" s="19">
        <v>0.67</v>
      </c>
      <c r="BX139" s="33"/>
      <c r="BY139" s="34">
        <v>39.74</v>
      </c>
      <c r="BZ139" s="34"/>
      <c r="CA139" s="34">
        <v>27.11</v>
      </c>
      <c r="CB139" s="34"/>
      <c r="CC139" s="34">
        <v>12.35</v>
      </c>
      <c r="CD139" s="34"/>
      <c r="CE139" s="34">
        <v>4.49</v>
      </c>
      <c r="CF139" s="34"/>
      <c r="CG139" s="34">
        <v>40.61</v>
      </c>
      <c r="CH139" s="34"/>
      <c r="CI139" s="34">
        <v>28.13</v>
      </c>
      <c r="CJ139" s="34"/>
      <c r="CK139" s="34">
        <v>13.35</v>
      </c>
      <c r="CL139" s="34"/>
      <c r="CM139" s="64">
        <v>5.03</v>
      </c>
      <c r="CN139" s="17"/>
      <c r="CO139" s="18">
        <v>25.54</v>
      </c>
      <c r="CP139" s="18"/>
      <c r="CQ139" s="18">
        <v>16</v>
      </c>
      <c r="CR139" s="18"/>
      <c r="CS139" s="18">
        <v>5.55</v>
      </c>
      <c r="CT139" s="18"/>
      <c r="CU139" s="19">
        <v>1.39</v>
      </c>
      <c r="CV139" s="17">
        <v>31.34</v>
      </c>
      <c r="CW139" s="18">
        <v>20.9</v>
      </c>
      <c r="CX139" s="18">
        <v>8.7899999999999991</v>
      </c>
      <c r="CY139" s="19">
        <v>2.68</v>
      </c>
      <c r="CZ139" s="17">
        <v>33.380000000000003</v>
      </c>
      <c r="DA139" s="18">
        <v>21.99</v>
      </c>
      <c r="DB139" s="18">
        <v>8.7799999999999994</v>
      </c>
      <c r="DC139" s="19"/>
      <c r="DD139" s="121">
        <v>15.53</v>
      </c>
      <c r="DE139" s="122">
        <v>6.92</v>
      </c>
      <c r="DF139" s="121">
        <v>26.7</v>
      </c>
      <c r="DG139" s="125">
        <v>5.32</v>
      </c>
      <c r="DH139" s="122">
        <v>1.03</v>
      </c>
      <c r="DI139" s="117">
        <v>17.96</v>
      </c>
      <c r="DJ139" s="117">
        <v>5.97</v>
      </c>
      <c r="DK139" s="118"/>
      <c r="DL139" s="119"/>
      <c r="DM139" s="117">
        <v>10.47</v>
      </c>
      <c r="DN139" s="117">
        <v>1.47</v>
      </c>
      <c r="DO139" s="121"/>
      <c r="DP139" s="125"/>
      <c r="DQ139" s="125"/>
      <c r="DR139" s="125">
        <v>14.95</v>
      </c>
      <c r="DS139" s="125"/>
      <c r="DT139" s="122">
        <v>4.32</v>
      </c>
      <c r="DU139" s="118"/>
      <c r="DV139" s="119"/>
    </row>
    <row r="140" spans="1:126">
      <c r="A140" s="4">
        <v>2003</v>
      </c>
      <c r="B140" s="17">
        <v>33.11</v>
      </c>
      <c r="C140" s="18">
        <v>21.88</v>
      </c>
      <c r="D140" s="18">
        <v>8.5500000000000007</v>
      </c>
      <c r="E140" s="19">
        <v>2.37</v>
      </c>
      <c r="F140" s="12">
        <f t="shared" si="19"/>
        <v>11.23</v>
      </c>
      <c r="G140" s="12">
        <f t="shared" si="20"/>
        <v>13.329999999999998</v>
      </c>
      <c r="H140" s="11"/>
      <c r="I140" s="12"/>
      <c r="J140" s="12"/>
      <c r="K140" s="12"/>
      <c r="L140" s="12">
        <v>34.29</v>
      </c>
      <c r="M140" s="12">
        <v>23.05</v>
      </c>
      <c r="N140" s="12">
        <v>9.8800000000000008</v>
      </c>
      <c r="O140" s="19">
        <v>3.63</v>
      </c>
      <c r="P140" s="12">
        <f t="shared" si="25"/>
        <v>11.239999999999998</v>
      </c>
      <c r="Q140" s="12">
        <f t="shared" si="26"/>
        <v>13.17</v>
      </c>
      <c r="R140" s="38">
        <f>(DetailsWTIDSeries!L140-DetailsWTIDSeries!N140+DetailsWTIDSeries!J$135)/100</f>
        <v>0.35289999999999999</v>
      </c>
      <c r="S140" s="116">
        <f t="shared" si="24"/>
        <v>9.01042749371333E-2</v>
      </c>
      <c r="T140" s="116">
        <f>0.004+O140*(K$135/O$135)/100</f>
        <v>3.2446000000000003E-2</v>
      </c>
      <c r="U140" s="11"/>
      <c r="V140" s="12">
        <v>37.75</v>
      </c>
      <c r="W140" s="12"/>
      <c r="X140" s="12">
        <v>26.39</v>
      </c>
      <c r="Y140" s="12"/>
      <c r="Z140" s="12">
        <v>12.12</v>
      </c>
      <c r="AA140" s="25"/>
      <c r="AB140" s="25">
        <v>8.7899999999999991</v>
      </c>
      <c r="AC140" s="25"/>
      <c r="AD140" s="25">
        <v>4.2300000000000004</v>
      </c>
      <c r="AE140" s="25"/>
      <c r="AF140" s="25">
        <v>3.06</v>
      </c>
      <c r="AG140" s="26"/>
      <c r="AH140" s="7">
        <f>DetailsWTIDSeries!V140/100</f>
        <v>0.3775</v>
      </c>
      <c r="AI140" s="115">
        <f t="shared" si="22"/>
        <v>0.12119999999999999</v>
      </c>
      <c r="AJ140" s="115">
        <f t="shared" si="23"/>
        <v>4.2300000000000004E-2</v>
      </c>
      <c r="AK140" s="17">
        <v>42.76</v>
      </c>
      <c r="AL140" s="18">
        <v>30.66</v>
      </c>
      <c r="AM140" s="18">
        <v>15.21</v>
      </c>
      <c r="AN140" s="67">
        <v>6.11</v>
      </c>
      <c r="AO140" s="12">
        <v>44.53</v>
      </c>
      <c r="AP140" s="12">
        <v>32.76</v>
      </c>
      <c r="AQ140" s="12">
        <v>17.53</v>
      </c>
      <c r="AR140" s="70">
        <v>7.87</v>
      </c>
      <c r="AS140" s="72">
        <f t="shared" si="17"/>
        <v>12.099999999999998</v>
      </c>
      <c r="AT140" s="72">
        <f t="shared" si="18"/>
        <v>15.45</v>
      </c>
      <c r="AU140" s="17">
        <v>40.17</v>
      </c>
      <c r="AV140" s="18">
        <v>25.47</v>
      </c>
      <c r="AW140" s="18">
        <v>8.92</v>
      </c>
      <c r="AX140" s="67">
        <v>2.2000000000000002</v>
      </c>
      <c r="AY140" s="18">
        <v>41.21</v>
      </c>
      <c r="AZ140" s="18">
        <v>26.46</v>
      </c>
      <c r="BA140" s="18">
        <v>9.8000000000000007</v>
      </c>
      <c r="BB140" s="19">
        <v>2.77</v>
      </c>
      <c r="BC140" s="72">
        <f t="shared" si="11"/>
        <v>14.700000000000003</v>
      </c>
      <c r="BD140" s="70">
        <f t="shared" si="12"/>
        <v>16.549999999999997</v>
      </c>
      <c r="BE140" s="33">
        <v>26.12</v>
      </c>
      <c r="BF140" s="34">
        <v>16.54</v>
      </c>
      <c r="BG140" s="34">
        <v>5.52</v>
      </c>
      <c r="BH140" s="34">
        <v>1.7</v>
      </c>
      <c r="BI140" s="34">
        <v>27.73</v>
      </c>
      <c r="BJ140" s="34">
        <v>18.23</v>
      </c>
      <c r="BK140" s="34">
        <v>7.62</v>
      </c>
      <c r="BL140" s="64">
        <v>2.71</v>
      </c>
      <c r="BM140" s="72">
        <f t="shared" si="13"/>
        <v>9.5800000000000018</v>
      </c>
      <c r="BN140" s="70">
        <f t="shared" si="14"/>
        <v>11.02</v>
      </c>
      <c r="BO140" s="17">
        <v>33.020000000000003</v>
      </c>
      <c r="BP140" s="18">
        <v>22.71</v>
      </c>
      <c r="BQ140" s="18">
        <v>9.36</v>
      </c>
      <c r="BR140" s="19">
        <v>2.75</v>
      </c>
      <c r="BS140" s="17">
        <v>32.799999999999997</v>
      </c>
      <c r="BT140" s="18">
        <v>21.74</v>
      </c>
      <c r="BU140" s="18">
        <v>8.4600000000000009</v>
      </c>
      <c r="BV140" s="18">
        <v>2.41</v>
      </c>
      <c r="BW140" s="19">
        <v>0.72</v>
      </c>
      <c r="BX140" s="33"/>
      <c r="BY140" s="34">
        <v>39.67</v>
      </c>
      <c r="BZ140" s="34"/>
      <c r="CA140" s="34">
        <v>27.01</v>
      </c>
      <c r="CB140" s="34"/>
      <c r="CC140" s="34">
        <v>12.28</v>
      </c>
      <c r="CD140" s="34"/>
      <c r="CE140" s="34">
        <v>4.4400000000000004</v>
      </c>
      <c r="CF140" s="34"/>
      <c r="CG140" s="34">
        <v>40.53</v>
      </c>
      <c r="CH140" s="34"/>
      <c r="CI140" s="34">
        <v>28.03</v>
      </c>
      <c r="CJ140" s="34"/>
      <c r="CK140" s="34">
        <v>13.23</v>
      </c>
      <c r="CL140" s="34"/>
      <c r="CM140" s="64">
        <v>4.91</v>
      </c>
      <c r="CN140" s="17"/>
      <c r="CO140" s="18">
        <v>25.43</v>
      </c>
      <c r="CP140" s="18"/>
      <c r="CQ140" s="18">
        <v>15.91</v>
      </c>
      <c r="CR140" s="18"/>
      <c r="CS140" s="18">
        <v>5.5</v>
      </c>
      <c r="CT140" s="18"/>
      <c r="CU140" s="19">
        <v>1.37</v>
      </c>
      <c r="CV140" s="17">
        <v>32.04</v>
      </c>
      <c r="CW140" s="18">
        <v>21.49</v>
      </c>
      <c r="CX140" s="18">
        <v>9.18</v>
      </c>
      <c r="CY140" s="19">
        <v>2.89</v>
      </c>
      <c r="CZ140" s="17">
        <v>33.79</v>
      </c>
      <c r="DA140" s="18">
        <v>22.5</v>
      </c>
      <c r="DB140" s="18">
        <v>9.33</v>
      </c>
      <c r="DC140" s="19"/>
      <c r="DD140" s="121">
        <v>16.850000000000001</v>
      </c>
      <c r="DE140" s="122">
        <v>7.4</v>
      </c>
      <c r="DF140" s="121">
        <v>27.94</v>
      </c>
      <c r="DG140" s="125">
        <v>5.87</v>
      </c>
      <c r="DH140" s="122">
        <v>1.2</v>
      </c>
      <c r="DI140" s="117">
        <v>19.920000000000002</v>
      </c>
      <c r="DJ140" s="117">
        <v>6.03</v>
      </c>
      <c r="DK140" s="118"/>
      <c r="DL140" s="119"/>
      <c r="DM140" s="117">
        <v>9.76</v>
      </c>
      <c r="DN140" s="117">
        <v>1.34</v>
      </c>
      <c r="DO140" s="121"/>
      <c r="DP140" s="125"/>
      <c r="DQ140" s="125"/>
      <c r="DR140" s="125">
        <v>15.23</v>
      </c>
      <c r="DS140" s="125"/>
      <c r="DT140" s="122">
        <v>4.2699999999999996</v>
      </c>
      <c r="DU140" s="118"/>
      <c r="DV140" s="119"/>
    </row>
    <row r="141" spans="1:126">
      <c r="A141" s="4">
        <v>2004</v>
      </c>
      <c r="B141" s="17">
        <v>33.450000000000003</v>
      </c>
      <c r="C141" s="18">
        <v>22.16</v>
      </c>
      <c r="D141" s="18">
        <v>8.73</v>
      </c>
      <c r="E141" s="19">
        <v>2.4500000000000002</v>
      </c>
      <c r="F141" s="12">
        <f t="shared" si="19"/>
        <v>11.290000000000003</v>
      </c>
      <c r="G141" s="12">
        <f t="shared" si="20"/>
        <v>13.43</v>
      </c>
      <c r="H141" s="11"/>
      <c r="I141" s="12"/>
      <c r="J141" s="12"/>
      <c r="K141" s="12"/>
      <c r="L141" s="12">
        <v>32.44</v>
      </c>
      <c r="M141" s="12">
        <v>21.76</v>
      </c>
      <c r="N141" s="12">
        <v>9</v>
      </c>
      <c r="O141" s="19">
        <v>3.08</v>
      </c>
      <c r="P141" s="12">
        <f t="shared" si="25"/>
        <v>10.679999999999996</v>
      </c>
      <c r="Q141" s="12">
        <f t="shared" si="26"/>
        <v>12.760000000000002</v>
      </c>
      <c r="R141" s="38">
        <f>(DetailsWTIDSeries!L141-DetailsWTIDSeries!N141+DetailsWTIDSeries!J$135)/100</f>
        <v>0.34320000000000001</v>
      </c>
      <c r="S141" s="116">
        <f>N141/100</f>
        <v>0.09</v>
      </c>
      <c r="T141" s="116">
        <f>0.004+O141/100</f>
        <v>3.4799999999999998E-2</v>
      </c>
      <c r="U141" s="11"/>
      <c r="V141" s="12">
        <v>39.54</v>
      </c>
      <c r="W141" s="12"/>
      <c r="X141" s="12">
        <v>27.66</v>
      </c>
      <c r="Y141" s="12"/>
      <c r="Z141" s="12">
        <v>12.89</v>
      </c>
      <c r="AA141" s="25"/>
      <c r="AB141" s="25">
        <v>9.4</v>
      </c>
      <c r="AC141" s="25"/>
      <c r="AD141" s="25">
        <v>4.57</v>
      </c>
      <c r="AE141" s="25"/>
      <c r="AF141" s="25">
        <v>3.33</v>
      </c>
      <c r="AG141" s="26"/>
      <c r="AH141" s="7">
        <f>DetailsWTIDSeries!V141/100</f>
        <v>0.39539999999999997</v>
      </c>
      <c r="AI141" s="115">
        <f t="shared" si="22"/>
        <v>0.12890000000000001</v>
      </c>
      <c r="AJ141" s="115">
        <f t="shared" si="23"/>
        <v>4.5700000000000005E-2</v>
      </c>
      <c r="AK141" s="17">
        <v>43.64</v>
      </c>
      <c r="AL141" s="18">
        <v>31.71</v>
      </c>
      <c r="AM141" s="18">
        <v>16.34</v>
      </c>
      <c r="AN141" s="67">
        <v>6.9</v>
      </c>
      <c r="AO141" s="12">
        <v>46.4</v>
      </c>
      <c r="AP141" s="12">
        <v>34.950000000000003</v>
      </c>
      <c r="AQ141" s="12">
        <v>19.75</v>
      </c>
      <c r="AR141" s="70">
        <v>9.4600000000000009</v>
      </c>
      <c r="AS141" s="72">
        <f t="shared" si="17"/>
        <v>11.93</v>
      </c>
      <c r="AT141" s="72">
        <f t="shared" si="18"/>
        <v>15.370000000000001</v>
      </c>
      <c r="AU141" s="17">
        <v>40.770000000000003</v>
      </c>
      <c r="AV141" s="18">
        <v>25.99</v>
      </c>
      <c r="AW141" s="18">
        <v>9.2899999999999991</v>
      </c>
      <c r="AX141" s="67">
        <v>2.38</v>
      </c>
      <c r="AY141" s="18">
        <v>42.15</v>
      </c>
      <c r="AZ141" s="18">
        <v>27.33</v>
      </c>
      <c r="BA141" s="18">
        <v>10.47</v>
      </c>
      <c r="BB141" s="19">
        <v>3.15</v>
      </c>
      <c r="BC141" s="72">
        <f t="shared" si="11"/>
        <v>14.780000000000005</v>
      </c>
      <c r="BD141" s="70">
        <f t="shared" si="12"/>
        <v>16.7</v>
      </c>
      <c r="BE141" s="33">
        <v>26.34</v>
      </c>
      <c r="BF141" s="34">
        <v>16.71</v>
      </c>
      <c r="BG141" s="34">
        <v>5.72</v>
      </c>
      <c r="BH141" s="34">
        <v>1.73</v>
      </c>
      <c r="BI141" s="34">
        <v>28.21</v>
      </c>
      <c r="BJ141" s="34">
        <v>18.34</v>
      </c>
      <c r="BK141" s="34">
        <v>7.87</v>
      </c>
      <c r="BL141" s="64">
        <v>2.8</v>
      </c>
      <c r="BM141" s="72">
        <f t="shared" si="13"/>
        <v>9.629999999999999</v>
      </c>
      <c r="BN141" s="70">
        <f t="shared" si="14"/>
        <v>10.990000000000002</v>
      </c>
      <c r="BO141" s="17">
        <v>33.08</v>
      </c>
      <c r="BP141" s="18">
        <v>22.69</v>
      </c>
      <c r="BQ141" s="18">
        <v>9.2799999999999994</v>
      </c>
      <c r="BR141" s="19">
        <v>2.7</v>
      </c>
      <c r="BS141" s="17">
        <v>32.78</v>
      </c>
      <c r="BT141" s="18">
        <v>21.79</v>
      </c>
      <c r="BU141" s="18">
        <v>8.5500000000000007</v>
      </c>
      <c r="BV141" s="18">
        <v>2.46</v>
      </c>
      <c r="BW141" s="19">
        <v>0.75</v>
      </c>
      <c r="BX141" s="33"/>
      <c r="BY141" s="34">
        <v>39.950000000000003</v>
      </c>
      <c r="BZ141" s="34"/>
      <c r="CA141" s="34">
        <v>27.37</v>
      </c>
      <c r="CB141" s="34"/>
      <c r="CC141" s="34">
        <v>12.66</v>
      </c>
      <c r="CD141" s="34"/>
      <c r="CE141" s="34">
        <v>4.68</v>
      </c>
      <c r="CF141" s="34"/>
      <c r="CG141" s="34">
        <v>41.12</v>
      </c>
      <c r="CH141" s="34"/>
      <c r="CI141" s="34">
        <v>28.76</v>
      </c>
      <c r="CJ141" s="34"/>
      <c r="CK141" s="34">
        <v>13.98</v>
      </c>
      <c r="CL141" s="34"/>
      <c r="CM141" s="64">
        <v>5.39</v>
      </c>
      <c r="CN141" s="17"/>
      <c r="CO141" s="18">
        <v>25.44</v>
      </c>
      <c r="CP141" s="18"/>
      <c r="CQ141" s="18">
        <v>15.95</v>
      </c>
      <c r="CR141" s="18"/>
      <c r="CS141" s="18">
        <v>5.57</v>
      </c>
      <c r="CT141" s="18"/>
      <c r="CU141" s="19">
        <v>1.43</v>
      </c>
      <c r="CV141" s="17">
        <v>30.08</v>
      </c>
      <c r="CW141" s="18">
        <v>20.32</v>
      </c>
      <c r="CX141" s="18">
        <v>8.89</v>
      </c>
      <c r="CY141" s="19">
        <v>2.93</v>
      </c>
      <c r="CZ141" s="17">
        <v>34.26</v>
      </c>
      <c r="DA141" s="18">
        <v>23.04</v>
      </c>
      <c r="DB141" s="18">
        <v>9.93</v>
      </c>
      <c r="DC141" s="19"/>
      <c r="DD141" s="121">
        <v>16.75</v>
      </c>
      <c r="DE141" s="122">
        <v>7.02</v>
      </c>
      <c r="DF141" s="118"/>
      <c r="DG141" s="123"/>
      <c r="DH141" s="119"/>
      <c r="DI141" s="117">
        <v>17.8</v>
      </c>
      <c r="DJ141" s="117"/>
      <c r="DK141" s="118"/>
      <c r="DL141" s="119"/>
      <c r="DM141" s="117">
        <v>8.4600000000000009</v>
      </c>
      <c r="DN141" s="117"/>
      <c r="DO141" s="121"/>
      <c r="DP141" s="125"/>
      <c r="DQ141" s="125"/>
      <c r="DR141" s="125">
        <v>15.38</v>
      </c>
      <c r="DS141" s="125"/>
      <c r="DT141" s="122">
        <v>4.41</v>
      </c>
      <c r="DU141" s="118"/>
      <c r="DV141" s="119"/>
    </row>
    <row r="142" spans="1:126">
      <c r="A142" s="4">
        <v>2005</v>
      </c>
      <c r="B142" s="17">
        <v>32.89</v>
      </c>
      <c r="C142" s="18">
        <v>21.88</v>
      </c>
      <c r="D142" s="18">
        <v>8.73</v>
      </c>
      <c r="E142" s="19">
        <v>2.48</v>
      </c>
      <c r="F142" s="12">
        <f t="shared" si="19"/>
        <v>11.010000000000002</v>
      </c>
      <c r="G142" s="12">
        <f t="shared" si="20"/>
        <v>13.149999999999999</v>
      </c>
      <c r="H142" s="11"/>
      <c r="I142" s="12"/>
      <c r="J142" s="12"/>
      <c r="K142" s="12"/>
      <c r="L142" s="12">
        <v>37.01</v>
      </c>
      <c r="M142" s="12">
        <v>25.54</v>
      </c>
      <c r="N142" s="12">
        <v>11.76</v>
      </c>
      <c r="O142" s="19">
        <v>4.8099999999999996</v>
      </c>
      <c r="P142" s="12">
        <f t="shared" si="25"/>
        <v>11.469999999999999</v>
      </c>
      <c r="Q142" s="12">
        <f t="shared" si="26"/>
        <v>13.78</v>
      </c>
      <c r="R142" s="38">
        <f>(DetailsWTIDSeries!L142-DetailsWTIDSeries!N142+DetailsWTIDSeries!J$135)/100</f>
        <v>0.36130000000000001</v>
      </c>
      <c r="S142" s="116">
        <f t="shared" ref="S142:T144" si="27">N142*(J$135/N$135)/100</f>
        <v>0.10724962279966471</v>
      </c>
      <c r="T142" s="116">
        <f t="shared" si="27"/>
        <v>3.7692909090909082E-2</v>
      </c>
      <c r="U142" s="11"/>
      <c r="V142" s="12">
        <v>41.62</v>
      </c>
      <c r="W142" s="12"/>
      <c r="X142" s="12">
        <v>29.57</v>
      </c>
      <c r="Y142" s="12"/>
      <c r="Z142" s="12">
        <v>14.25</v>
      </c>
      <c r="AA142" s="25"/>
      <c r="AB142" s="25">
        <v>10.49</v>
      </c>
      <c r="AC142" s="25"/>
      <c r="AD142" s="25">
        <v>5.19</v>
      </c>
      <c r="AE142" s="25"/>
      <c r="AF142" s="25">
        <v>3.8</v>
      </c>
      <c r="AG142" s="26"/>
      <c r="AH142" s="7">
        <f>DetailsWTIDSeries!V142/100</f>
        <v>0.41619999999999996</v>
      </c>
      <c r="AI142" s="115">
        <f t="shared" si="22"/>
        <v>0.14249999999999999</v>
      </c>
      <c r="AJ142" s="115">
        <f t="shared" si="23"/>
        <v>5.1900000000000002E-2</v>
      </c>
      <c r="AK142" s="17">
        <v>44.94</v>
      </c>
      <c r="AL142" s="18">
        <v>33.119999999999997</v>
      </c>
      <c r="AM142" s="18">
        <v>17.68</v>
      </c>
      <c r="AN142" s="67">
        <v>7.76</v>
      </c>
      <c r="AO142" s="12">
        <v>48.33</v>
      </c>
      <c r="AP142" s="12">
        <v>37.159999999999997</v>
      </c>
      <c r="AQ142" s="12">
        <v>21.92</v>
      </c>
      <c r="AR142" s="70">
        <v>10.98</v>
      </c>
      <c r="AS142" s="72">
        <f t="shared" si="17"/>
        <v>11.82</v>
      </c>
      <c r="AT142" s="72">
        <f t="shared" si="18"/>
        <v>15.439999999999998</v>
      </c>
      <c r="AU142" s="17">
        <v>40.56</v>
      </c>
      <c r="AV142" s="18">
        <v>25.96</v>
      </c>
      <c r="AW142" s="18">
        <v>9.42</v>
      </c>
      <c r="AX142" s="67">
        <v>2.48</v>
      </c>
      <c r="AY142" s="18">
        <v>42.43</v>
      </c>
      <c r="AZ142" s="18">
        <v>27.77</v>
      </c>
      <c r="BA142" s="18">
        <v>11.04</v>
      </c>
      <c r="BB142" s="19">
        <v>3.6</v>
      </c>
      <c r="BC142" s="72">
        <f t="shared" si="11"/>
        <v>14.600000000000001</v>
      </c>
      <c r="BD142" s="70">
        <f t="shared" si="12"/>
        <v>16.54</v>
      </c>
      <c r="BE142" s="33">
        <v>26.96</v>
      </c>
      <c r="BF142" s="34">
        <v>17.329999999999998</v>
      </c>
      <c r="BG142" s="34">
        <v>6.28</v>
      </c>
      <c r="BH142" s="34">
        <v>1.91</v>
      </c>
      <c r="BI142" s="34">
        <v>29.77</v>
      </c>
      <c r="BJ142" s="34">
        <v>20.02</v>
      </c>
      <c r="BK142" s="34">
        <v>8.99</v>
      </c>
      <c r="BL142" s="64">
        <v>3.33</v>
      </c>
      <c r="BM142" s="72">
        <f t="shared" si="13"/>
        <v>9.6300000000000026</v>
      </c>
      <c r="BN142" s="70">
        <f t="shared" si="14"/>
        <v>11.049999999999997</v>
      </c>
      <c r="BO142" s="17">
        <v>33.19</v>
      </c>
      <c r="BP142" s="18">
        <v>22.78</v>
      </c>
      <c r="BQ142" s="18">
        <v>9.35</v>
      </c>
      <c r="BR142" s="19">
        <v>2.77</v>
      </c>
      <c r="BS142" s="17">
        <v>32.81</v>
      </c>
      <c r="BT142" s="18">
        <v>21.9</v>
      </c>
      <c r="BU142" s="18">
        <v>8.67</v>
      </c>
      <c r="BV142" s="18">
        <v>2.58</v>
      </c>
      <c r="BW142" s="19">
        <v>0.86</v>
      </c>
      <c r="BX142" s="33"/>
      <c r="BY142" s="34">
        <v>40.270000000000003</v>
      </c>
      <c r="BZ142" s="34"/>
      <c r="CA142" s="34">
        <v>27.78</v>
      </c>
      <c r="CB142" s="34"/>
      <c r="CC142" s="34">
        <v>13.1</v>
      </c>
      <c r="CD142" s="34"/>
      <c r="CE142" s="34">
        <v>4.97</v>
      </c>
      <c r="CF142" s="34"/>
      <c r="CG142" s="34">
        <v>41.74</v>
      </c>
      <c r="CH142" s="34"/>
      <c r="CI142" s="34">
        <v>29.52</v>
      </c>
      <c r="CJ142" s="34"/>
      <c r="CK142" s="34">
        <v>14.74</v>
      </c>
      <c r="CL142" s="34"/>
      <c r="CM142" s="64">
        <v>5.88</v>
      </c>
      <c r="CN142" s="17"/>
      <c r="CO142" s="18">
        <v>25.66</v>
      </c>
      <c r="CP142" s="18"/>
      <c r="CQ142" s="18">
        <v>16.170000000000002</v>
      </c>
      <c r="CR142" s="18"/>
      <c r="CS142" s="18">
        <v>5.78</v>
      </c>
      <c r="CT142" s="18"/>
      <c r="CU142" s="19">
        <v>1.58</v>
      </c>
      <c r="CV142" s="17">
        <v>30.54</v>
      </c>
      <c r="CW142" s="18">
        <v>20.72</v>
      </c>
      <c r="CX142" s="18">
        <v>9.1199999999999992</v>
      </c>
      <c r="CY142" s="19">
        <v>3.05</v>
      </c>
      <c r="CZ142" s="17">
        <v>35.33</v>
      </c>
      <c r="DA142" s="18">
        <v>23.47</v>
      </c>
      <c r="DB142" s="18">
        <v>9.48</v>
      </c>
      <c r="DC142" s="19"/>
      <c r="DD142" s="118"/>
      <c r="DE142" s="119"/>
      <c r="DF142" s="118"/>
      <c r="DG142" s="123"/>
      <c r="DH142" s="119"/>
      <c r="DI142" s="117">
        <v>18.8</v>
      </c>
      <c r="DJ142" s="117"/>
      <c r="DK142" s="118"/>
      <c r="DL142" s="119"/>
      <c r="DO142" s="121"/>
      <c r="DP142" s="125"/>
      <c r="DQ142" s="125"/>
      <c r="DR142" s="125">
        <v>16.18</v>
      </c>
      <c r="DS142" s="125"/>
      <c r="DT142" s="122">
        <v>4.82</v>
      </c>
      <c r="DU142" s="118"/>
      <c r="DV142" s="119"/>
    </row>
    <row r="143" spans="1:126">
      <c r="A143" s="4">
        <v>2006</v>
      </c>
      <c r="B143" s="17">
        <v>32.81</v>
      </c>
      <c r="C143" s="18">
        <v>21.98</v>
      </c>
      <c r="D143" s="18">
        <v>8.94</v>
      </c>
      <c r="E143" s="19">
        <v>2.65</v>
      </c>
      <c r="F143" s="12">
        <f t="shared" si="19"/>
        <v>10.830000000000002</v>
      </c>
      <c r="G143" s="12">
        <f t="shared" si="20"/>
        <v>13.040000000000001</v>
      </c>
      <c r="H143" s="11"/>
      <c r="I143" s="12"/>
      <c r="J143" s="12"/>
      <c r="K143" s="12"/>
      <c r="L143" s="12">
        <v>36.9</v>
      </c>
      <c r="M143" s="12">
        <v>25.65</v>
      </c>
      <c r="N143" s="12">
        <v>11.94</v>
      </c>
      <c r="O143" s="19">
        <v>4.91</v>
      </c>
      <c r="P143" s="12">
        <f t="shared" si="25"/>
        <v>11.25</v>
      </c>
      <c r="Q143" s="12">
        <f t="shared" si="26"/>
        <v>13.709999999999999</v>
      </c>
      <c r="R143" s="38">
        <f>(DetailsWTIDSeries!L143-DetailsWTIDSeries!N143+DetailsWTIDSeries!J$135)/100</f>
        <v>0.35840000000000005</v>
      </c>
      <c r="S143" s="116">
        <f t="shared" si="27"/>
        <v>0.10889119865884325</v>
      </c>
      <c r="T143" s="116">
        <f t="shared" si="27"/>
        <v>3.8476545454545458E-2</v>
      </c>
      <c r="U143" s="11"/>
      <c r="V143" s="12">
        <v>41.99</v>
      </c>
      <c r="W143" s="12"/>
      <c r="X143" s="12">
        <v>30.1</v>
      </c>
      <c r="Y143" s="12"/>
      <c r="Z143" s="12">
        <v>14.82</v>
      </c>
      <c r="AA143" s="25"/>
      <c r="AB143" s="25">
        <v>11</v>
      </c>
      <c r="AC143" s="25"/>
      <c r="AD143" s="25">
        <v>5.55</v>
      </c>
      <c r="AE143" s="25"/>
      <c r="AF143" s="25">
        <v>4.07</v>
      </c>
      <c r="AG143" s="26"/>
      <c r="AH143" s="7">
        <f>DetailsWTIDSeries!V143/100</f>
        <v>0.4199</v>
      </c>
      <c r="AI143" s="115">
        <f t="shared" si="22"/>
        <v>0.1482</v>
      </c>
      <c r="AJ143" s="115">
        <f t="shared" si="23"/>
        <v>5.5500000000000001E-2</v>
      </c>
      <c r="AK143" s="17">
        <v>45.5</v>
      </c>
      <c r="AL143" s="18">
        <v>33.590000000000003</v>
      </c>
      <c r="AM143" s="18">
        <v>18.059999999999999</v>
      </c>
      <c r="AN143" s="67">
        <v>7.92</v>
      </c>
      <c r="AO143" s="12">
        <v>49.32</v>
      </c>
      <c r="AP143" s="12">
        <v>38.08</v>
      </c>
      <c r="AQ143" s="12">
        <v>22.82</v>
      </c>
      <c r="AR143" s="70">
        <v>11.59</v>
      </c>
      <c r="AS143" s="72">
        <f t="shared" si="17"/>
        <v>11.909999999999997</v>
      </c>
      <c r="AT143" s="72">
        <f t="shared" si="18"/>
        <v>15.530000000000005</v>
      </c>
      <c r="AU143" s="17">
        <v>40.81</v>
      </c>
      <c r="AV143" s="18">
        <v>26.28</v>
      </c>
      <c r="AW143" s="18">
        <v>9.6199999999999992</v>
      </c>
      <c r="AX143" s="67">
        <v>2.6</v>
      </c>
      <c r="AY143" s="18">
        <v>42.75</v>
      </c>
      <c r="AZ143" s="18">
        <v>28.16</v>
      </c>
      <c r="BA143" s="18">
        <v>11.31</v>
      </c>
      <c r="BB143" s="19">
        <v>3.8</v>
      </c>
      <c r="BC143" s="72">
        <f t="shared" si="11"/>
        <v>14.530000000000001</v>
      </c>
      <c r="BD143" s="70">
        <f t="shared" si="12"/>
        <v>16.660000000000004</v>
      </c>
      <c r="BE143" s="33">
        <v>27.3</v>
      </c>
      <c r="BF143" s="34">
        <v>17.73</v>
      </c>
      <c r="BG143" s="34">
        <v>6.61</v>
      </c>
      <c r="BH143" s="34">
        <v>2.21</v>
      </c>
      <c r="BI143" s="34">
        <v>30.72</v>
      </c>
      <c r="BJ143" s="34">
        <v>21.07</v>
      </c>
      <c r="BK143" s="34">
        <v>9.5299999999999994</v>
      </c>
      <c r="BL143" s="64">
        <v>3.77</v>
      </c>
      <c r="BM143" s="72">
        <f t="shared" si="13"/>
        <v>9.57</v>
      </c>
      <c r="BN143" s="70">
        <f t="shared" si="14"/>
        <v>11.120000000000001</v>
      </c>
      <c r="BO143" s="17">
        <v>33.700000000000003</v>
      </c>
      <c r="BP143" s="18">
        <v>23.28</v>
      </c>
      <c r="BQ143" s="18">
        <v>9.7200000000000006</v>
      </c>
      <c r="BR143" s="19">
        <v>3.02</v>
      </c>
      <c r="BS143" s="17">
        <v>33.32</v>
      </c>
      <c r="BT143" s="18">
        <v>22.37</v>
      </c>
      <c r="BU143" s="18">
        <v>9</v>
      </c>
      <c r="BV143" s="18">
        <v>2.8</v>
      </c>
      <c r="BW143" s="19">
        <v>1.06</v>
      </c>
      <c r="BX143" s="33"/>
      <c r="BY143" s="34">
        <v>40.81</v>
      </c>
      <c r="BZ143" s="34"/>
      <c r="CA143" s="34">
        <v>28.44</v>
      </c>
      <c r="CB143" s="34"/>
      <c r="CC143" s="34">
        <v>13.72</v>
      </c>
      <c r="CD143" s="34"/>
      <c r="CE143" s="34">
        <v>5.38</v>
      </c>
      <c r="CF143" s="34"/>
      <c r="CG143" s="34">
        <v>42.41</v>
      </c>
      <c r="CH143" s="34"/>
      <c r="CI143" s="34">
        <v>30.32</v>
      </c>
      <c r="CJ143" s="34"/>
      <c r="CK143" s="34">
        <v>15.43</v>
      </c>
      <c r="CL143" s="34"/>
      <c r="CM143" s="64">
        <v>6.23</v>
      </c>
      <c r="CN143" s="17"/>
      <c r="CO143" s="18">
        <v>25.73</v>
      </c>
      <c r="CP143" s="18"/>
      <c r="CQ143" s="18">
        <v>16.27</v>
      </c>
      <c r="CR143" s="18"/>
      <c r="CS143" s="18">
        <v>5.91</v>
      </c>
      <c r="CT143" s="18"/>
      <c r="CU143" s="19">
        <v>1.67</v>
      </c>
      <c r="CV143" s="17">
        <v>31.81</v>
      </c>
      <c r="CW143" s="18">
        <v>21.91</v>
      </c>
      <c r="CX143" s="18">
        <v>10.06</v>
      </c>
      <c r="CY143" s="19">
        <v>3.65</v>
      </c>
      <c r="CZ143" s="17">
        <v>33.11</v>
      </c>
      <c r="DA143" s="18">
        <v>21.99</v>
      </c>
      <c r="DB143" s="18">
        <v>8.89</v>
      </c>
      <c r="DC143" s="19"/>
      <c r="DD143" s="118"/>
      <c r="DE143" s="119"/>
      <c r="DF143" s="118"/>
      <c r="DG143" s="123"/>
      <c r="DH143" s="119"/>
      <c r="DI143" s="117">
        <v>19.940000000000001</v>
      </c>
      <c r="DJ143" s="117">
        <v>7.62</v>
      </c>
      <c r="DK143" s="118"/>
      <c r="DL143" s="119"/>
      <c r="DO143" s="121"/>
      <c r="DP143" s="125"/>
      <c r="DQ143" s="125"/>
      <c r="DR143" s="125">
        <v>17.100000000000001</v>
      </c>
      <c r="DS143" s="125"/>
      <c r="DT143" s="122">
        <v>5.32</v>
      </c>
      <c r="DU143" s="118"/>
      <c r="DV143" s="119"/>
    </row>
    <row r="144" spans="1:126">
      <c r="A144" s="4">
        <v>2007</v>
      </c>
      <c r="B144" s="17">
        <v>33.15</v>
      </c>
      <c r="C144" s="18">
        <v>22.36</v>
      </c>
      <c r="D144" s="18">
        <v>9.25</v>
      </c>
      <c r="E144" s="68">
        <f>D144*E$143/D$143</f>
        <v>2.7418903803131993</v>
      </c>
      <c r="F144" s="12">
        <f t="shared" si="19"/>
        <v>10.79</v>
      </c>
      <c r="G144" s="12">
        <f t="shared" si="20"/>
        <v>13.11</v>
      </c>
      <c r="H144" s="11"/>
      <c r="I144" s="12"/>
      <c r="J144" s="12"/>
      <c r="K144" s="12"/>
      <c r="L144" s="12">
        <v>38.11</v>
      </c>
      <c r="M144" s="12">
        <v>26.73</v>
      </c>
      <c r="N144" s="12">
        <v>12.71</v>
      </c>
      <c r="O144" s="19">
        <v>5.3</v>
      </c>
      <c r="P144" s="12">
        <f t="shared" si="25"/>
        <v>11.379999999999999</v>
      </c>
      <c r="Q144" s="12">
        <f t="shared" si="26"/>
        <v>14.02</v>
      </c>
      <c r="R144" s="38">
        <f>(DetailsWTIDSeries!L144-DetailsWTIDSeries!N144+DetailsWTIDSeries!J$135)/100</f>
        <v>0.36280000000000001</v>
      </c>
      <c r="S144" s="116">
        <f t="shared" si="27"/>
        <v>0.1159134953897737</v>
      </c>
      <c r="T144" s="116">
        <f t="shared" si="27"/>
        <v>4.153272727272727E-2</v>
      </c>
      <c r="U144" s="11"/>
      <c r="V144" s="12">
        <v>42.61</v>
      </c>
      <c r="W144" s="12"/>
      <c r="X144" s="12">
        <v>30.77</v>
      </c>
      <c r="Y144" s="12"/>
      <c r="Z144" s="12">
        <v>15.44</v>
      </c>
      <c r="AA144" s="25"/>
      <c r="AB144" s="25">
        <v>11.6</v>
      </c>
      <c r="AC144" s="25"/>
      <c r="AD144" s="25">
        <v>6.05</v>
      </c>
      <c r="AE144" s="25"/>
      <c r="AF144" s="25">
        <v>4.5199999999999996</v>
      </c>
      <c r="AG144" s="26"/>
      <c r="AH144" s="7">
        <f>DetailsWTIDSeries!V144/100</f>
        <v>0.42609999999999998</v>
      </c>
      <c r="AI144" s="115">
        <f t="shared" si="22"/>
        <v>0.15439999999999998</v>
      </c>
      <c r="AJ144" s="115">
        <f t="shared" si="23"/>
        <v>6.0499999999999998E-2</v>
      </c>
      <c r="AK144" s="17">
        <v>45.67</v>
      </c>
      <c r="AL144" s="18">
        <v>33.840000000000003</v>
      </c>
      <c r="AM144" s="18">
        <v>18.329999999999998</v>
      </c>
      <c r="AN144" s="67">
        <v>8.16</v>
      </c>
      <c r="AO144" s="12">
        <v>49.74</v>
      </c>
      <c r="AP144" s="12">
        <v>38.67</v>
      </c>
      <c r="AQ144" s="12">
        <v>23.5</v>
      </c>
      <c r="AR144" s="70">
        <v>12.28</v>
      </c>
      <c r="AS144" s="72">
        <f t="shared" si="17"/>
        <v>11.829999999999998</v>
      </c>
      <c r="AT144" s="72">
        <f t="shared" si="18"/>
        <v>15.510000000000005</v>
      </c>
      <c r="AU144" s="17">
        <v>41.03</v>
      </c>
      <c r="AV144" s="18">
        <v>26.38</v>
      </c>
      <c r="AW144" s="18">
        <v>9.64</v>
      </c>
      <c r="AX144" s="67">
        <v>2.62</v>
      </c>
      <c r="AY144" s="18">
        <v>42.96</v>
      </c>
      <c r="AZ144" s="18">
        <v>28.26</v>
      </c>
      <c r="BA144" s="18">
        <v>11.35</v>
      </c>
      <c r="BB144" s="19">
        <v>3.86</v>
      </c>
      <c r="BC144" s="72">
        <f t="shared" si="11"/>
        <v>14.650000000000002</v>
      </c>
      <c r="BD144" s="70">
        <f t="shared" si="12"/>
        <v>16.739999999999998</v>
      </c>
      <c r="BE144" s="33">
        <v>27.76</v>
      </c>
      <c r="BF144" s="34">
        <v>18.059999999999999</v>
      </c>
      <c r="BG144" s="34">
        <v>6.91</v>
      </c>
      <c r="BH144" s="34">
        <v>2.2799999999999998</v>
      </c>
      <c r="BI144" s="34">
        <v>31.7</v>
      </c>
      <c r="BJ144" s="34">
        <v>22.09</v>
      </c>
      <c r="BK144" s="34">
        <v>9.9499999999999993</v>
      </c>
      <c r="BL144" s="64">
        <v>3.92</v>
      </c>
      <c r="BM144" s="72">
        <f t="shared" si="13"/>
        <v>9.7000000000000028</v>
      </c>
      <c r="BN144" s="70">
        <f t="shared" si="14"/>
        <v>11.149999999999999</v>
      </c>
      <c r="BO144" s="17">
        <v>34.119999999999997</v>
      </c>
      <c r="BP144" s="18">
        <v>23.6</v>
      </c>
      <c r="BQ144" s="18">
        <v>9.86</v>
      </c>
      <c r="BR144" s="19">
        <v>3.05</v>
      </c>
      <c r="BS144" s="17">
        <v>32.78</v>
      </c>
      <c r="BT144" s="18">
        <v>22</v>
      </c>
      <c r="BU144" s="18">
        <v>8.89</v>
      </c>
      <c r="BV144" s="18">
        <v>2.83</v>
      </c>
      <c r="BW144" s="19">
        <v>1.03</v>
      </c>
      <c r="BX144" s="33"/>
      <c r="BY144" s="34">
        <v>40.770000000000003</v>
      </c>
      <c r="BZ144" s="34"/>
      <c r="CA144" s="34">
        <v>28.47</v>
      </c>
      <c r="CB144" s="34"/>
      <c r="CC144" s="34">
        <v>13.72</v>
      </c>
      <c r="CD144" s="34"/>
      <c r="CE144" s="34">
        <v>5.34</v>
      </c>
      <c r="CF144" s="34"/>
      <c r="CG144" s="34">
        <v>42.55</v>
      </c>
      <c r="CH144" s="34"/>
      <c r="CI144" s="34">
        <v>30.55</v>
      </c>
      <c r="CJ144" s="34"/>
      <c r="CK144" s="34">
        <v>15.64</v>
      </c>
      <c r="CL144" s="34"/>
      <c r="CM144" s="64">
        <v>6.28</v>
      </c>
      <c r="CN144" s="17"/>
      <c r="CO144" s="18">
        <v>26.01</v>
      </c>
      <c r="CP144" s="18"/>
      <c r="CQ144" s="18">
        <v>16.54</v>
      </c>
      <c r="CR144" s="18"/>
      <c r="CS144" s="18">
        <v>6.12</v>
      </c>
      <c r="CT144" s="18"/>
      <c r="CU144" s="19">
        <v>1.8</v>
      </c>
      <c r="CV144" s="17">
        <v>31.51</v>
      </c>
      <c r="CW144" s="18">
        <v>21.61</v>
      </c>
      <c r="CX144" s="18">
        <v>9.84</v>
      </c>
      <c r="CY144" s="19">
        <v>3.58</v>
      </c>
      <c r="CZ144" s="17">
        <v>32.06</v>
      </c>
      <c r="DA144" s="18">
        <v>21.3</v>
      </c>
      <c r="DB144" s="18">
        <v>8.5399999999999991</v>
      </c>
      <c r="DC144" s="19"/>
      <c r="DD144" s="118"/>
      <c r="DE144" s="119"/>
      <c r="DF144" s="118"/>
      <c r="DG144" s="123"/>
      <c r="DH144" s="119"/>
      <c r="DI144" s="117">
        <v>20.49</v>
      </c>
      <c r="DJ144" s="117">
        <v>7.78</v>
      </c>
      <c r="DK144" s="118"/>
      <c r="DL144" s="119"/>
      <c r="DO144" s="121"/>
      <c r="DP144" s="125"/>
      <c r="DQ144" s="125"/>
      <c r="DR144" s="125">
        <v>18.12</v>
      </c>
      <c r="DS144" s="125"/>
      <c r="DT144" s="122">
        <v>5.89</v>
      </c>
      <c r="DU144" s="118"/>
      <c r="DV144" s="119"/>
    </row>
    <row r="145" spans="1:126">
      <c r="A145" s="4">
        <v>2008</v>
      </c>
      <c r="B145" s="17">
        <v>33.03</v>
      </c>
      <c r="C145" s="18">
        <v>22.04</v>
      </c>
      <c r="D145" s="18">
        <v>8.8000000000000007</v>
      </c>
      <c r="E145" s="68">
        <f>D145*E$143/D$143</f>
        <v>2.608501118568233</v>
      </c>
      <c r="F145" s="12">
        <f t="shared" si="19"/>
        <v>10.990000000000002</v>
      </c>
      <c r="G145" s="12">
        <f t="shared" si="20"/>
        <v>13.239999999999998</v>
      </c>
      <c r="H145" s="11"/>
      <c r="I145" s="12"/>
      <c r="J145" s="12"/>
      <c r="K145" s="12"/>
      <c r="L145" s="12"/>
      <c r="M145" s="12"/>
      <c r="N145" s="12"/>
      <c r="O145" s="13"/>
      <c r="P145" s="12"/>
      <c r="Q145" s="12"/>
      <c r="R145" s="11"/>
      <c r="S145" s="12"/>
      <c r="T145" s="12"/>
      <c r="U145" s="11"/>
      <c r="V145" s="12"/>
      <c r="W145" s="12"/>
      <c r="X145" s="12"/>
      <c r="Y145" s="12"/>
      <c r="Z145" s="12"/>
      <c r="AA145" s="25"/>
      <c r="AB145" s="25"/>
      <c r="AC145" s="25"/>
      <c r="AD145" s="25"/>
      <c r="AE145" s="25"/>
      <c r="AF145" s="25"/>
      <c r="AG145" s="26"/>
      <c r="AH145" s="7">
        <f>(AH143+AH144+AH146)/3</f>
        <v>0.41676666666666667</v>
      </c>
      <c r="AI145" s="115">
        <f>(AI143+AI144+AI146)/3</f>
        <v>0.14713333333333334</v>
      </c>
      <c r="AJ145" s="115">
        <f>(AJ143+AJ144+AJ146)/3</f>
        <v>5.57E-2</v>
      </c>
      <c r="AK145" s="17">
        <v>45.96</v>
      </c>
      <c r="AL145" s="18">
        <v>33.78</v>
      </c>
      <c r="AM145" s="18">
        <v>17.89</v>
      </c>
      <c r="AN145" s="67">
        <v>7.82</v>
      </c>
      <c r="AO145" s="12">
        <v>48.23</v>
      </c>
      <c r="AP145" s="12">
        <v>36.520000000000003</v>
      </c>
      <c r="AQ145" s="12">
        <v>20.95</v>
      </c>
      <c r="AR145" s="70">
        <v>10.4</v>
      </c>
      <c r="AS145" s="72">
        <f t="shared" si="17"/>
        <v>12.18</v>
      </c>
      <c r="AT145" s="72">
        <f t="shared" si="18"/>
        <v>15.89</v>
      </c>
      <c r="AU145" s="17">
        <v>40.94</v>
      </c>
      <c r="AV145" s="18">
        <v>26.37</v>
      </c>
      <c r="AW145" s="18">
        <v>9.7100000000000009</v>
      </c>
      <c r="AX145" s="67">
        <v>2.63</v>
      </c>
      <c r="AY145" s="18">
        <v>42.29</v>
      </c>
      <c r="AZ145" s="18">
        <v>27.68</v>
      </c>
      <c r="BA145" s="18">
        <v>10.9</v>
      </c>
      <c r="BB145" s="19">
        <v>3.47</v>
      </c>
      <c r="BC145" s="72">
        <f t="shared" si="11"/>
        <v>14.569999999999997</v>
      </c>
      <c r="BD145" s="70">
        <f t="shared" si="12"/>
        <v>16.66</v>
      </c>
      <c r="BE145" s="33">
        <v>28.07</v>
      </c>
      <c r="BF145" s="34">
        <v>18.260000000000002</v>
      </c>
      <c r="BG145" s="34">
        <v>7.09</v>
      </c>
      <c r="BH145" s="34">
        <v>2.39</v>
      </c>
      <c r="BI145" s="34">
        <v>30.28</v>
      </c>
      <c r="BJ145" s="34">
        <v>20.66</v>
      </c>
      <c r="BK145" s="34">
        <v>8.99</v>
      </c>
      <c r="BL145" s="64">
        <v>3.41</v>
      </c>
      <c r="BM145" s="72">
        <f t="shared" si="13"/>
        <v>9.8099999999999987</v>
      </c>
      <c r="BN145" s="70">
        <f t="shared" si="14"/>
        <v>11.170000000000002</v>
      </c>
      <c r="BO145" s="17">
        <v>34</v>
      </c>
      <c r="BP145" s="18">
        <v>23.41</v>
      </c>
      <c r="BQ145" s="18">
        <v>9.66</v>
      </c>
      <c r="BR145" s="19">
        <v>2.88</v>
      </c>
      <c r="BS145" s="17">
        <v>32.29</v>
      </c>
      <c r="BT145" s="18">
        <v>21.56</v>
      </c>
      <c r="BU145" s="18">
        <v>8.61</v>
      </c>
      <c r="BV145" s="18">
        <v>2.66</v>
      </c>
      <c r="BW145" s="19">
        <v>0.9</v>
      </c>
      <c r="BX145" s="33"/>
      <c r="BY145" s="34">
        <v>40.4</v>
      </c>
      <c r="BZ145" s="34"/>
      <c r="CA145" s="34">
        <v>27.94</v>
      </c>
      <c r="CB145" s="34"/>
      <c r="CC145" s="34">
        <v>13.06</v>
      </c>
      <c r="CD145" s="34"/>
      <c r="CE145" s="34">
        <v>4.91</v>
      </c>
      <c r="CF145" s="34"/>
      <c r="CG145" s="34">
        <v>41.56</v>
      </c>
      <c r="CH145" s="34"/>
      <c r="CI145" s="34">
        <v>29.31</v>
      </c>
      <c r="CJ145" s="34"/>
      <c r="CK145" s="34">
        <v>14.38</v>
      </c>
      <c r="CL145" s="34"/>
      <c r="CM145" s="64">
        <v>5.62</v>
      </c>
      <c r="CN145" s="17"/>
      <c r="CO145" s="18">
        <v>26.17</v>
      </c>
      <c r="CP145" s="18"/>
      <c r="CQ145" s="18">
        <v>16.600000000000001</v>
      </c>
      <c r="CR145" s="18"/>
      <c r="CS145" s="18">
        <v>6.05</v>
      </c>
      <c r="CT145" s="18"/>
      <c r="CU145" s="19">
        <v>1.71</v>
      </c>
      <c r="CV145" s="17">
        <v>29.34</v>
      </c>
      <c r="CW145" s="18">
        <v>19.850000000000001</v>
      </c>
      <c r="CX145" s="18">
        <v>8.59</v>
      </c>
      <c r="CY145" s="19">
        <v>2.91</v>
      </c>
      <c r="CZ145" s="17">
        <v>32.9</v>
      </c>
      <c r="DA145" s="18">
        <v>21.9</v>
      </c>
      <c r="DB145" s="18">
        <v>8.89</v>
      </c>
      <c r="DC145" s="19"/>
      <c r="DD145" s="118"/>
      <c r="DE145" s="119"/>
      <c r="DF145" s="118"/>
      <c r="DG145" s="123"/>
      <c r="DH145" s="119"/>
      <c r="DI145" s="117">
        <v>20.25</v>
      </c>
      <c r="DJ145" s="117">
        <v>7.49</v>
      </c>
      <c r="DK145" s="118"/>
      <c r="DL145" s="119"/>
      <c r="DO145" s="121"/>
      <c r="DP145" s="125"/>
      <c r="DQ145" s="125"/>
      <c r="DR145" s="125">
        <v>17.89</v>
      </c>
      <c r="DS145" s="125"/>
      <c r="DT145" s="122">
        <v>5.46</v>
      </c>
      <c r="DU145" s="118"/>
      <c r="DV145" s="119"/>
    </row>
    <row r="146" spans="1:126">
      <c r="A146" s="4">
        <v>2009</v>
      </c>
      <c r="B146" s="17">
        <v>32.69</v>
      </c>
      <c r="C146" s="18">
        <f>21.44+0.3</f>
        <v>21.740000000000002</v>
      </c>
      <c r="D146" s="18">
        <f>8.08+0.3</f>
        <v>8.3800000000000008</v>
      </c>
      <c r="E146" s="68">
        <f>D146*E$143/D$143</f>
        <v>2.4840044742729308</v>
      </c>
      <c r="F146" s="12">
        <f t="shared" si="19"/>
        <v>10.949999999999996</v>
      </c>
      <c r="G146" s="12">
        <f t="shared" si="20"/>
        <v>13.360000000000001</v>
      </c>
      <c r="H146" s="11"/>
      <c r="I146" s="12"/>
      <c r="J146" s="12"/>
      <c r="K146" s="12"/>
      <c r="L146" s="12"/>
      <c r="M146" s="12"/>
      <c r="N146" s="12"/>
      <c r="O146" s="13"/>
      <c r="P146" s="12"/>
      <c r="Q146" s="12"/>
      <c r="R146" s="11"/>
      <c r="S146" s="12"/>
      <c r="T146" s="12"/>
      <c r="U146" s="11"/>
      <c r="V146" s="18">
        <v>40.43</v>
      </c>
      <c r="W146" s="18"/>
      <c r="X146" s="18">
        <v>28.69</v>
      </c>
      <c r="Y146" s="18"/>
      <c r="Z146" s="18">
        <v>13.88</v>
      </c>
      <c r="AA146" s="18"/>
      <c r="AB146" s="18">
        <v>10.23</v>
      </c>
      <c r="AC146" s="18"/>
      <c r="AD146" s="18">
        <v>5.1100000000000003</v>
      </c>
      <c r="AE146" s="18"/>
      <c r="AF146" s="18">
        <v>3.71</v>
      </c>
      <c r="AG146" s="26"/>
      <c r="AH146" s="7">
        <f>DetailsWTIDSeries!V146/100</f>
        <v>0.40429999999999999</v>
      </c>
      <c r="AI146" s="115">
        <f>Z146/100</f>
        <v>0.13880000000000001</v>
      </c>
      <c r="AJ146" s="115">
        <f>AD146/100</f>
        <v>5.1100000000000007E-2</v>
      </c>
      <c r="AK146" s="17">
        <v>45.47</v>
      </c>
      <c r="AL146" s="18">
        <v>32.81</v>
      </c>
      <c r="AM146" s="18">
        <v>16.68</v>
      </c>
      <c r="AN146" s="67">
        <v>7.04</v>
      </c>
      <c r="AO146" s="12">
        <v>46.5</v>
      </c>
      <c r="AP146" s="12">
        <v>34.11</v>
      </c>
      <c r="AQ146" s="12">
        <v>18.12</v>
      </c>
      <c r="AR146" s="70">
        <v>8.3000000000000007</v>
      </c>
      <c r="AS146" s="72">
        <f t="shared" si="17"/>
        <v>12.659999999999997</v>
      </c>
      <c r="AT146" s="72">
        <f t="shared" si="18"/>
        <v>16.130000000000003</v>
      </c>
      <c r="AU146" s="17">
        <v>40.32</v>
      </c>
      <c r="AV146" s="18">
        <v>25.98</v>
      </c>
      <c r="AW146" s="18">
        <v>9.56</v>
      </c>
      <c r="AX146" s="67">
        <v>2.5499999999999998</v>
      </c>
      <c r="AY146" s="18">
        <v>41.31</v>
      </c>
      <c r="AZ146" s="18">
        <v>26.94</v>
      </c>
      <c r="BA146" s="18">
        <v>10.42</v>
      </c>
      <c r="BB146" s="19">
        <v>3.15</v>
      </c>
      <c r="BC146" s="72">
        <f t="shared" si="11"/>
        <v>14.34</v>
      </c>
      <c r="BD146" s="70">
        <f t="shared" si="12"/>
        <v>16.420000000000002</v>
      </c>
      <c r="BE146" s="33">
        <v>27.93</v>
      </c>
      <c r="BF146" s="34">
        <v>17.97</v>
      </c>
      <c r="BG146" s="34">
        <v>6.72</v>
      </c>
      <c r="BH146" s="34">
        <v>2.12</v>
      </c>
      <c r="BI146" s="34">
        <v>30.03</v>
      </c>
      <c r="BJ146" s="34">
        <v>20.27</v>
      </c>
      <c r="BK146" s="34">
        <v>8.41</v>
      </c>
      <c r="BL146" s="64">
        <v>2.9</v>
      </c>
      <c r="BM146" s="72">
        <f t="shared" si="13"/>
        <v>9.9600000000000009</v>
      </c>
      <c r="BN146" s="70">
        <f t="shared" si="14"/>
        <v>11.25</v>
      </c>
      <c r="BO146" s="17">
        <v>33.869999999999997</v>
      </c>
      <c r="BP146" s="18">
        <v>23.17</v>
      </c>
      <c r="BQ146" s="18">
        <v>9.3800000000000008</v>
      </c>
      <c r="BR146" s="19">
        <v>2.7</v>
      </c>
      <c r="BS146" s="17">
        <v>32.299999999999997</v>
      </c>
      <c r="BT146" s="18">
        <v>21.44</v>
      </c>
      <c r="BU146" s="18">
        <v>8.48</v>
      </c>
      <c r="BV146" s="18">
        <v>2.62</v>
      </c>
      <c r="BW146" s="19">
        <v>0.9</v>
      </c>
      <c r="BX146" s="33"/>
      <c r="BY146" s="34">
        <v>40.1</v>
      </c>
      <c r="BZ146" s="34"/>
      <c r="CA146" s="34">
        <v>27.37</v>
      </c>
      <c r="CB146" s="34"/>
      <c r="CC146" s="34">
        <v>12.3</v>
      </c>
      <c r="CD146" s="34"/>
      <c r="CE146" s="34">
        <v>4.37</v>
      </c>
      <c r="CF146" s="34"/>
      <c r="CG146" s="34">
        <v>41.03</v>
      </c>
      <c r="CH146" s="34"/>
      <c r="CI146" s="34">
        <v>28.46</v>
      </c>
      <c r="CJ146" s="34"/>
      <c r="CK146" s="34">
        <v>13.31</v>
      </c>
      <c r="CL146" s="34"/>
      <c r="CM146" s="64">
        <v>4.8600000000000003</v>
      </c>
      <c r="CN146" s="17"/>
      <c r="CO146" s="18">
        <v>25.44</v>
      </c>
      <c r="CP146" s="18"/>
      <c r="CQ146" s="18">
        <v>15.84</v>
      </c>
      <c r="CR146" s="18"/>
      <c r="CS146" s="18">
        <v>5.44</v>
      </c>
      <c r="CT146" s="18"/>
      <c r="CU146" s="19">
        <v>1.36</v>
      </c>
      <c r="CV146" s="17"/>
      <c r="CW146" s="18"/>
      <c r="CX146" s="18"/>
      <c r="CY146" s="19"/>
      <c r="CZ146" s="17">
        <v>31.33</v>
      </c>
      <c r="DA146" s="18">
        <v>20.72</v>
      </c>
      <c r="DB146" s="18">
        <v>8.2200000000000006</v>
      </c>
      <c r="DC146" s="19"/>
      <c r="DD146" s="118"/>
      <c r="DE146" s="119"/>
      <c r="DF146" s="118"/>
      <c r="DG146" s="123"/>
      <c r="DH146" s="119"/>
      <c r="DI146" s="117">
        <v>20.170000000000002</v>
      </c>
      <c r="DJ146" s="117">
        <v>7.13</v>
      </c>
      <c r="DK146" s="118"/>
      <c r="DL146" s="119"/>
      <c r="DO146" s="121"/>
      <c r="DP146" s="125"/>
      <c r="DQ146" s="125"/>
      <c r="DR146" s="125">
        <v>16.760000000000002</v>
      </c>
      <c r="DS146" s="125"/>
      <c r="DT146" s="122">
        <v>4.9000000000000004</v>
      </c>
      <c r="DU146" s="118"/>
      <c r="DV146" s="119"/>
    </row>
    <row r="147" spans="1:126" ht="15" thickBot="1">
      <c r="A147" s="4">
        <v>2010</v>
      </c>
      <c r="B147" s="20"/>
      <c r="C147" s="21"/>
      <c r="D147" s="21"/>
      <c r="E147" s="22"/>
      <c r="F147" s="21"/>
      <c r="G147" s="21"/>
      <c r="H147" s="20"/>
      <c r="I147" s="21"/>
      <c r="J147" s="21"/>
      <c r="K147" s="21"/>
      <c r="L147" s="21"/>
      <c r="M147" s="21"/>
      <c r="N147" s="21"/>
      <c r="O147" s="22"/>
      <c r="P147" s="21"/>
      <c r="Q147" s="21"/>
      <c r="R147" s="20"/>
      <c r="S147" s="21"/>
      <c r="T147" s="21"/>
      <c r="U147" s="20"/>
      <c r="V147" s="21"/>
      <c r="W147" s="21"/>
      <c r="X147" s="21"/>
      <c r="Y147" s="21"/>
      <c r="Z147" s="21"/>
      <c r="AA147" s="29"/>
      <c r="AB147" s="29"/>
      <c r="AC147" s="29"/>
      <c r="AD147" s="29"/>
      <c r="AE147" s="29"/>
      <c r="AF147" s="29"/>
      <c r="AG147" s="30"/>
      <c r="AH147" s="29"/>
      <c r="AI147" s="29"/>
      <c r="AJ147" s="29"/>
      <c r="AK147" s="36">
        <v>46.26</v>
      </c>
      <c r="AL147" s="37">
        <v>33.659999999999997</v>
      </c>
      <c r="AM147" s="37">
        <v>17.420000000000002</v>
      </c>
      <c r="AN147" s="37">
        <v>7.5</v>
      </c>
      <c r="AO147" s="21">
        <v>47.9</v>
      </c>
      <c r="AP147" s="21">
        <v>35.72</v>
      </c>
      <c r="AQ147" s="21">
        <v>19.77</v>
      </c>
      <c r="AR147" s="71">
        <v>9.52</v>
      </c>
      <c r="AS147" s="73">
        <f t="shared" si="17"/>
        <v>12.600000000000001</v>
      </c>
      <c r="AT147" s="73">
        <f t="shared" si="18"/>
        <v>16.239999999999995</v>
      </c>
      <c r="AU147" s="36">
        <v>40.5</v>
      </c>
      <c r="AV147" s="37">
        <v>25.98</v>
      </c>
      <c r="AW147" s="37">
        <v>9.51</v>
      </c>
      <c r="AX147" s="37">
        <v>2.52</v>
      </c>
      <c r="AY147" s="37">
        <v>41.57</v>
      </c>
      <c r="AZ147" s="37">
        <v>27.02</v>
      </c>
      <c r="BA147" s="37">
        <v>10.44</v>
      </c>
      <c r="BB147" s="65">
        <v>3.15</v>
      </c>
      <c r="BC147" s="73">
        <f t="shared" si="11"/>
        <v>14.52</v>
      </c>
      <c r="BD147" s="71">
        <f t="shared" si="12"/>
        <v>16.47</v>
      </c>
      <c r="BE147" s="82">
        <v>28.27</v>
      </c>
      <c r="BF147" s="83">
        <v>18.2</v>
      </c>
      <c r="BG147" s="83">
        <v>6.91</v>
      </c>
      <c r="BH147" s="83">
        <v>2.2200000000000002</v>
      </c>
      <c r="BI147" s="83">
        <v>30.99</v>
      </c>
      <c r="BJ147" s="83">
        <v>21.15</v>
      </c>
      <c r="BK147" s="83">
        <v>8.98</v>
      </c>
      <c r="BL147" s="84">
        <v>3.22</v>
      </c>
      <c r="BM147" s="73">
        <f t="shared" si="13"/>
        <v>10.07</v>
      </c>
      <c r="BN147" s="71">
        <f t="shared" si="14"/>
        <v>11.29</v>
      </c>
      <c r="BO147" s="20"/>
      <c r="BP147" s="21"/>
      <c r="BQ147" s="21"/>
      <c r="BR147" s="22"/>
      <c r="BS147" s="20"/>
      <c r="BT147" s="21"/>
      <c r="BU147" s="21"/>
      <c r="BV147" s="21"/>
      <c r="BW147" s="22"/>
      <c r="BX147" s="89"/>
      <c r="BY147" s="90"/>
      <c r="BZ147" s="90"/>
      <c r="CA147" s="90"/>
      <c r="CB147" s="90"/>
      <c r="CC147" s="90"/>
      <c r="CD147" s="90"/>
      <c r="CE147" s="90"/>
      <c r="CF147" s="90"/>
      <c r="CG147" s="90"/>
      <c r="CH147" s="90"/>
      <c r="CI147" s="90"/>
      <c r="CJ147" s="90"/>
      <c r="CK147" s="90"/>
      <c r="CL147" s="90"/>
      <c r="CM147" s="91"/>
      <c r="CN147" s="36"/>
      <c r="CO147" s="37">
        <v>26.88</v>
      </c>
      <c r="CP147" s="37"/>
      <c r="CQ147" s="37">
        <v>17.18</v>
      </c>
      <c r="CR147" s="37"/>
      <c r="CS147" s="37">
        <v>6.41</v>
      </c>
      <c r="CT147" s="37"/>
      <c r="CU147" s="65">
        <v>1.86</v>
      </c>
      <c r="CV147" s="36"/>
      <c r="CW147" s="37"/>
      <c r="CX147" s="37"/>
      <c r="CY147" s="65"/>
      <c r="CZ147" s="89"/>
      <c r="DA147" s="90"/>
      <c r="DB147" s="90"/>
      <c r="DC147" s="91"/>
      <c r="DD147" s="89"/>
      <c r="DE147" s="91"/>
      <c r="DF147" s="89"/>
      <c r="DG147" s="90"/>
      <c r="DH147" s="91"/>
      <c r="DI147" s="117">
        <v>20.45</v>
      </c>
      <c r="DJ147" s="117">
        <v>7.37</v>
      </c>
      <c r="DK147" s="89"/>
      <c r="DL147" s="91"/>
      <c r="DO147" s="129"/>
      <c r="DP147" s="130"/>
      <c r="DQ147" s="130"/>
      <c r="DR147" s="130">
        <v>16.579999999999998</v>
      </c>
      <c r="DS147" s="130"/>
      <c r="DT147" s="131">
        <v>4.78</v>
      </c>
      <c r="DU147" s="89"/>
      <c r="DV147" s="91"/>
    </row>
    <row r="148" spans="1: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5"/>
      <c r="AB148" s="5"/>
      <c r="AC148" s="5"/>
      <c r="AD148" s="5"/>
      <c r="AE148" s="5"/>
      <c r="AF148" s="5"/>
      <c r="AG148" s="5"/>
      <c r="AH148" s="5"/>
      <c r="AI148" s="5"/>
      <c r="AJ148" s="5"/>
      <c r="AK148" s="5"/>
      <c r="AL148" s="5"/>
      <c r="AM148" s="5"/>
      <c r="AN148" s="5"/>
      <c r="AO148" s="4"/>
      <c r="AP148" s="4"/>
      <c r="AQ148" s="4"/>
      <c r="AR148" s="4"/>
      <c r="AS148" s="4"/>
      <c r="AT148" s="4"/>
      <c r="AU148" s="4"/>
      <c r="AV148" s="4"/>
      <c r="AW148" s="4"/>
      <c r="AX148" s="4"/>
      <c r="AY148" s="4"/>
      <c r="AZ148" s="4"/>
      <c r="BA148" s="4"/>
      <c r="BB148" s="4"/>
      <c r="BC148" s="4"/>
      <c r="BD148" s="4"/>
    </row>
    <row r="149" spans="1: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5"/>
      <c r="AB149" s="5"/>
      <c r="AC149" s="5"/>
      <c r="AD149" s="5"/>
      <c r="AE149" s="5"/>
      <c r="AF149" s="5"/>
      <c r="AG149" s="5"/>
      <c r="AH149" s="5"/>
      <c r="AI149" s="5"/>
      <c r="AJ149" s="5"/>
      <c r="AK149" s="5"/>
      <c r="AL149" s="5"/>
      <c r="AM149" s="5"/>
      <c r="AN149" s="5"/>
      <c r="AO149" s="4"/>
      <c r="AP149" s="4"/>
      <c r="AQ149" s="4"/>
      <c r="AR149" s="4"/>
      <c r="AS149" s="4"/>
      <c r="AT149" s="4"/>
      <c r="AU149" s="4"/>
      <c r="AV149" s="4"/>
      <c r="AW149" s="4"/>
      <c r="AX149" s="4"/>
      <c r="AY149" s="4"/>
      <c r="AZ149" s="4"/>
      <c r="BA149" s="4"/>
      <c r="BB149" s="4"/>
      <c r="BC149" s="4"/>
      <c r="BD149" s="4"/>
    </row>
    <row r="150" spans="1: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5"/>
      <c r="AB150" s="5"/>
      <c r="AC150" s="5"/>
      <c r="AD150" s="5"/>
      <c r="AE150" s="5"/>
      <c r="AF150" s="5"/>
      <c r="AG150" s="5"/>
      <c r="AH150" s="5"/>
      <c r="AI150" s="5"/>
      <c r="AJ150" s="5"/>
      <c r="AK150" s="5"/>
      <c r="AL150" s="5"/>
      <c r="AM150" s="5"/>
      <c r="AN150" s="5"/>
      <c r="AO150" s="4"/>
      <c r="AP150" s="4"/>
      <c r="AQ150" s="4"/>
      <c r="AR150" s="4"/>
      <c r="AS150" s="4"/>
      <c r="AT150" s="4"/>
      <c r="AU150" s="4"/>
      <c r="AV150" s="4"/>
      <c r="AW150" s="4"/>
      <c r="AX150" s="4"/>
      <c r="AY150" s="4"/>
      <c r="AZ150" s="4"/>
      <c r="BA150" s="4"/>
      <c r="BB150" s="4"/>
      <c r="BC150" s="4"/>
      <c r="BD150" s="4"/>
    </row>
    <row r="151" spans="1: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5"/>
      <c r="AB151" s="5"/>
      <c r="AC151" s="5"/>
      <c r="AD151" s="5"/>
      <c r="AE151" s="5"/>
      <c r="AF151" s="5"/>
      <c r="AG151" s="5"/>
      <c r="AH151" s="5"/>
      <c r="AI151" s="5"/>
      <c r="AJ151" s="5"/>
      <c r="AK151" s="5"/>
      <c r="AL151" s="5"/>
      <c r="AM151" s="5"/>
      <c r="AN151" s="5"/>
      <c r="AO151" s="4"/>
      <c r="AP151" s="4"/>
      <c r="AQ151" s="4"/>
      <c r="AR151" s="4"/>
      <c r="AS151" s="4"/>
      <c r="AT151" s="4"/>
      <c r="AU151" s="4"/>
      <c r="AV151" s="4"/>
      <c r="AW151" s="4"/>
      <c r="AX151" s="4"/>
      <c r="AY151" s="4"/>
      <c r="AZ151" s="4"/>
      <c r="BA151" s="4"/>
      <c r="BB151" s="4"/>
      <c r="BC151" s="4"/>
      <c r="BD151" s="4"/>
    </row>
    <row r="152" spans="1: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5"/>
      <c r="AB152" s="5"/>
      <c r="AC152" s="5"/>
      <c r="AD152" s="5"/>
      <c r="AE152" s="5"/>
      <c r="AF152" s="5"/>
      <c r="AG152" s="5"/>
      <c r="AH152" s="5"/>
      <c r="AI152" s="5"/>
      <c r="AJ152" s="5"/>
      <c r="AK152" s="5"/>
      <c r="AL152" s="5"/>
      <c r="AM152" s="5"/>
      <c r="AN152" s="5"/>
      <c r="AO152" s="4"/>
      <c r="AP152" s="4"/>
      <c r="AQ152" s="4"/>
      <c r="AR152" s="4"/>
      <c r="AS152" s="4"/>
      <c r="AT152" s="4"/>
      <c r="AU152" s="4"/>
      <c r="AV152" s="4"/>
      <c r="AW152" s="4"/>
      <c r="AX152" s="4"/>
      <c r="AY152" s="4"/>
      <c r="AZ152" s="4"/>
      <c r="BA152" s="4"/>
      <c r="BB152" s="4"/>
      <c r="BC152" s="4"/>
      <c r="BD152" s="4"/>
    </row>
    <row r="153" spans="1: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5"/>
      <c r="AB153" s="5"/>
      <c r="AC153" s="5"/>
      <c r="AD153" s="5"/>
      <c r="AE153" s="5"/>
      <c r="AF153" s="5"/>
      <c r="AG153" s="5"/>
      <c r="AH153" s="5"/>
      <c r="AI153" s="5"/>
      <c r="AJ153" s="5"/>
      <c r="AK153" s="5"/>
      <c r="AL153" s="5"/>
      <c r="AM153" s="5"/>
      <c r="AN153" s="5"/>
      <c r="AO153" s="4"/>
      <c r="AP153" s="4"/>
      <c r="AQ153" s="4"/>
      <c r="AR153" s="4"/>
      <c r="AS153" s="4"/>
      <c r="AT153" s="4"/>
      <c r="AU153" s="4"/>
      <c r="AV153" s="4"/>
      <c r="AW153" s="4"/>
      <c r="AX153" s="4"/>
      <c r="AY153" s="4"/>
      <c r="AZ153" s="4"/>
      <c r="BA153" s="4"/>
      <c r="BB153" s="4"/>
      <c r="BC153" s="4"/>
      <c r="BD153" s="4"/>
    </row>
    <row r="154" spans="1: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5"/>
      <c r="AB154" s="5"/>
      <c r="AC154" s="5"/>
      <c r="AD154" s="5"/>
      <c r="AE154" s="5"/>
      <c r="AF154" s="5"/>
      <c r="AG154" s="5"/>
      <c r="AH154" s="5"/>
      <c r="AI154" s="5"/>
      <c r="AJ154" s="5"/>
      <c r="AK154" s="5"/>
      <c r="AL154" s="5"/>
      <c r="AM154" s="5"/>
      <c r="AN154" s="5"/>
      <c r="AO154" s="4"/>
      <c r="AP154" s="4"/>
      <c r="AQ154" s="4"/>
      <c r="AR154" s="4"/>
      <c r="AS154" s="4"/>
      <c r="AT154" s="4"/>
      <c r="AU154" s="4"/>
      <c r="AV154" s="4"/>
      <c r="AW154" s="4"/>
      <c r="AX154" s="4"/>
      <c r="AY154" s="4"/>
      <c r="AZ154" s="4"/>
      <c r="BA154" s="4"/>
      <c r="BB154" s="4"/>
      <c r="BC154" s="4"/>
      <c r="BD154" s="4"/>
    </row>
    <row r="155" spans="1: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5"/>
      <c r="AB155" s="5"/>
      <c r="AC155" s="5"/>
      <c r="AD155" s="5"/>
      <c r="AE155" s="5"/>
      <c r="AF155" s="5"/>
      <c r="AG155" s="5"/>
      <c r="AH155" s="5"/>
      <c r="AI155" s="5"/>
      <c r="AJ155" s="5"/>
      <c r="AK155" s="5"/>
      <c r="AL155" s="5"/>
      <c r="AM155" s="5"/>
      <c r="AN155" s="5"/>
      <c r="AO155" s="4"/>
      <c r="AP155" s="4"/>
      <c r="AQ155" s="4"/>
      <c r="AR155" s="4"/>
      <c r="AS155" s="4"/>
      <c r="AT155" s="4"/>
      <c r="AU155" s="4"/>
      <c r="AV155" s="4"/>
      <c r="AW155" s="4"/>
      <c r="AX155" s="4"/>
      <c r="AY155" s="4"/>
      <c r="AZ155" s="4"/>
      <c r="BA155" s="4"/>
      <c r="BB155" s="4"/>
      <c r="BC155" s="4"/>
      <c r="BD155" s="4"/>
    </row>
    <row r="156" spans="1: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5"/>
      <c r="AB156" s="5"/>
      <c r="AC156" s="5"/>
      <c r="AD156" s="5"/>
      <c r="AE156" s="5"/>
      <c r="AF156" s="5"/>
      <c r="AG156" s="5"/>
      <c r="AH156" s="5"/>
      <c r="AI156" s="5"/>
      <c r="AJ156" s="5"/>
      <c r="AK156" s="5"/>
      <c r="AL156" s="5"/>
      <c r="AM156" s="5"/>
      <c r="AN156" s="5"/>
      <c r="AO156" s="4"/>
      <c r="AP156" s="4"/>
      <c r="AQ156" s="4"/>
      <c r="AR156" s="4"/>
      <c r="AS156" s="4"/>
      <c r="AT156" s="4"/>
      <c r="AU156" s="4"/>
      <c r="AV156" s="4"/>
      <c r="AW156" s="4"/>
      <c r="AX156" s="4"/>
      <c r="AY156" s="4"/>
      <c r="AZ156" s="4"/>
      <c r="BA156" s="4"/>
      <c r="BB156" s="4"/>
      <c r="BC156" s="4"/>
      <c r="BD156" s="4"/>
    </row>
    <row r="157" spans="1: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5"/>
      <c r="AB157" s="5"/>
      <c r="AC157" s="5"/>
      <c r="AD157" s="5"/>
      <c r="AE157" s="5"/>
      <c r="AF157" s="5"/>
      <c r="AG157" s="5"/>
      <c r="AH157" s="5"/>
      <c r="AI157" s="5"/>
      <c r="AJ157" s="5"/>
      <c r="AK157" s="5"/>
      <c r="AL157" s="5"/>
      <c r="AM157" s="5"/>
      <c r="AN157" s="5"/>
      <c r="AO157" s="4"/>
      <c r="AP157" s="4"/>
      <c r="AQ157" s="4"/>
      <c r="AR157" s="4"/>
      <c r="AS157" s="4"/>
      <c r="AT157" s="4"/>
      <c r="AU157" s="4"/>
      <c r="AV157" s="4"/>
      <c r="AW157" s="4"/>
      <c r="AX157" s="4"/>
      <c r="AY157" s="4"/>
      <c r="AZ157" s="4"/>
      <c r="BA157" s="4"/>
      <c r="BB157" s="4"/>
      <c r="BC157" s="4"/>
      <c r="BD157" s="4"/>
    </row>
    <row r="158" spans="1: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5"/>
      <c r="AB158" s="5"/>
      <c r="AC158" s="5"/>
      <c r="AD158" s="5"/>
      <c r="AE158" s="5"/>
      <c r="AF158" s="5"/>
      <c r="AG158" s="5"/>
      <c r="AH158" s="5"/>
      <c r="AI158" s="5"/>
      <c r="AJ158" s="5"/>
      <c r="AK158" s="5"/>
      <c r="AL158" s="5"/>
      <c r="AM158" s="5"/>
      <c r="AN158" s="5"/>
      <c r="AO158" s="4"/>
      <c r="AP158" s="4"/>
      <c r="AQ158" s="4"/>
      <c r="AR158" s="4"/>
      <c r="AS158" s="4"/>
      <c r="AT158" s="4"/>
      <c r="AU158" s="4"/>
      <c r="AV158" s="4"/>
      <c r="AW158" s="4"/>
      <c r="AX158" s="4"/>
      <c r="AY158" s="4"/>
      <c r="AZ158" s="4"/>
      <c r="BA158" s="4"/>
      <c r="BB158" s="4"/>
      <c r="BC158" s="4"/>
      <c r="BD158" s="4"/>
    </row>
    <row r="159" spans="1: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5"/>
      <c r="AB159" s="5"/>
      <c r="AC159" s="5"/>
      <c r="AD159" s="5"/>
      <c r="AE159" s="5"/>
      <c r="AF159" s="5"/>
      <c r="AG159" s="5"/>
      <c r="AH159" s="5"/>
      <c r="AI159" s="5"/>
      <c r="AJ159" s="5"/>
      <c r="AK159" s="5"/>
      <c r="AL159" s="5"/>
      <c r="AM159" s="5"/>
      <c r="AN159" s="5"/>
      <c r="AO159" s="4"/>
      <c r="AP159" s="4"/>
      <c r="AQ159" s="4"/>
      <c r="AR159" s="4"/>
      <c r="AS159" s="4"/>
      <c r="AT159" s="4"/>
      <c r="AU159" s="4"/>
      <c r="AV159" s="4"/>
      <c r="AW159" s="4"/>
      <c r="AX159" s="4"/>
      <c r="AY159" s="4"/>
      <c r="AZ159" s="4"/>
      <c r="BA159" s="4"/>
      <c r="BB159" s="4"/>
      <c r="BC159" s="4"/>
      <c r="BD159" s="4"/>
    </row>
    <row r="160" spans="1: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5"/>
      <c r="AB160" s="5"/>
      <c r="AC160" s="5"/>
      <c r="AD160" s="5"/>
      <c r="AE160" s="5"/>
      <c r="AF160" s="5"/>
      <c r="AG160" s="5"/>
      <c r="AH160" s="5"/>
      <c r="AI160" s="5"/>
      <c r="AJ160" s="5"/>
      <c r="AK160" s="5"/>
      <c r="AL160" s="5"/>
      <c r="AM160" s="5"/>
      <c r="AN160" s="5"/>
      <c r="AO160" s="4"/>
      <c r="AP160" s="4"/>
      <c r="AQ160" s="4"/>
      <c r="AR160" s="4"/>
      <c r="AS160" s="4"/>
      <c r="AT160" s="4"/>
      <c r="AU160" s="4"/>
      <c r="AV160" s="4"/>
      <c r="AW160" s="4"/>
      <c r="AX160" s="4"/>
      <c r="AY160" s="4"/>
      <c r="AZ160" s="4"/>
      <c r="BA160" s="4"/>
      <c r="BB160" s="4"/>
      <c r="BC160" s="4"/>
      <c r="BD160" s="4"/>
    </row>
    <row r="161" spans="1:5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5"/>
      <c r="AB161" s="5"/>
      <c r="AC161" s="5"/>
      <c r="AD161" s="5"/>
      <c r="AE161" s="5"/>
      <c r="AF161" s="5"/>
      <c r="AG161" s="5"/>
      <c r="AH161" s="5"/>
      <c r="AI161" s="5"/>
      <c r="AJ161" s="5"/>
      <c r="AK161" s="5"/>
      <c r="AL161" s="5"/>
      <c r="AM161" s="5"/>
      <c r="AN161" s="5"/>
      <c r="AO161" s="4"/>
      <c r="AP161" s="4"/>
      <c r="AQ161" s="4"/>
      <c r="AR161" s="4"/>
      <c r="AS161" s="4"/>
      <c r="AT161" s="4"/>
      <c r="AU161" s="4"/>
      <c r="AV161" s="4"/>
      <c r="AW161" s="4"/>
      <c r="AX161" s="4"/>
      <c r="AY161" s="4"/>
      <c r="AZ161" s="4"/>
      <c r="BA161" s="4"/>
      <c r="BB161" s="4"/>
      <c r="BC161" s="4"/>
      <c r="BD161" s="4"/>
    </row>
    <row r="162" spans="1:5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5"/>
      <c r="AB162" s="5"/>
      <c r="AC162" s="5"/>
      <c r="AD162" s="5"/>
      <c r="AE162" s="5"/>
      <c r="AF162" s="5"/>
      <c r="AG162" s="5"/>
      <c r="AH162" s="5"/>
      <c r="AI162" s="5"/>
      <c r="AJ162" s="5"/>
      <c r="AK162" s="5"/>
      <c r="AL162" s="5"/>
      <c r="AM162" s="5"/>
      <c r="AN162" s="5"/>
      <c r="AO162" s="4"/>
      <c r="AP162" s="4"/>
      <c r="AQ162" s="4"/>
      <c r="AR162" s="4"/>
      <c r="AS162" s="4"/>
      <c r="AT162" s="4"/>
      <c r="AU162" s="4"/>
      <c r="AV162" s="4"/>
      <c r="AW162" s="4"/>
      <c r="AX162" s="4"/>
      <c r="AY162" s="4"/>
      <c r="AZ162" s="4"/>
      <c r="BA162" s="4"/>
      <c r="BB162" s="4"/>
      <c r="BC162" s="4"/>
      <c r="BD162" s="4"/>
    </row>
    <row r="163" spans="1:5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5"/>
      <c r="AB163" s="5"/>
      <c r="AC163" s="5"/>
      <c r="AD163" s="5"/>
      <c r="AE163" s="5"/>
      <c r="AF163" s="5"/>
      <c r="AG163" s="5"/>
      <c r="AH163" s="5"/>
      <c r="AI163" s="5"/>
      <c r="AJ163" s="5"/>
      <c r="AK163" s="5"/>
      <c r="AL163" s="5"/>
      <c r="AM163" s="5"/>
      <c r="AN163" s="5"/>
      <c r="AO163" s="4"/>
      <c r="AP163" s="4"/>
      <c r="AQ163" s="4"/>
      <c r="AR163" s="4"/>
      <c r="AS163" s="4"/>
      <c r="AT163" s="4"/>
      <c r="AU163" s="4"/>
      <c r="AV163" s="4"/>
      <c r="AW163" s="4"/>
      <c r="AX163" s="4"/>
      <c r="AY163" s="4"/>
      <c r="AZ163" s="4"/>
      <c r="BA163" s="4"/>
      <c r="BB163" s="4"/>
      <c r="BC163" s="4"/>
      <c r="BD163" s="4"/>
    </row>
    <row r="164" spans="1:5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5"/>
      <c r="AB164" s="5"/>
      <c r="AC164" s="5"/>
      <c r="AD164" s="5"/>
      <c r="AE164" s="5"/>
      <c r="AF164" s="5"/>
      <c r="AG164" s="5"/>
      <c r="AH164" s="5"/>
      <c r="AI164" s="5"/>
      <c r="AJ164" s="5"/>
      <c r="AK164" s="5"/>
      <c r="AL164" s="5"/>
      <c r="AM164" s="5"/>
      <c r="AN164" s="5"/>
      <c r="AO164" s="4"/>
      <c r="AP164" s="4"/>
      <c r="AQ164" s="4"/>
      <c r="AR164" s="4"/>
      <c r="AS164" s="4"/>
      <c r="AT164" s="4"/>
      <c r="AU164" s="4"/>
      <c r="AV164" s="4"/>
      <c r="AW164" s="4"/>
      <c r="AX164" s="4"/>
      <c r="AY164" s="4"/>
      <c r="AZ164" s="4"/>
      <c r="BA164" s="4"/>
      <c r="BB164" s="4"/>
      <c r="BC164" s="4"/>
      <c r="BD164" s="4"/>
    </row>
    <row r="165" spans="1:5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5"/>
      <c r="AB165" s="5"/>
      <c r="AC165" s="5"/>
      <c r="AD165" s="5"/>
      <c r="AE165" s="5"/>
      <c r="AF165" s="5"/>
      <c r="AG165" s="5"/>
      <c r="AH165" s="5"/>
      <c r="AI165" s="5"/>
      <c r="AJ165" s="5"/>
      <c r="AK165" s="5"/>
      <c r="AL165" s="5"/>
      <c r="AM165" s="5"/>
      <c r="AN165" s="5"/>
      <c r="AO165" s="4"/>
      <c r="AP165" s="4"/>
      <c r="AQ165" s="4"/>
      <c r="AR165" s="4"/>
      <c r="AS165" s="4"/>
      <c r="AT165" s="4"/>
      <c r="AU165" s="4"/>
      <c r="AV165" s="4"/>
      <c r="AW165" s="4"/>
      <c r="AX165" s="4"/>
      <c r="AY165" s="4"/>
      <c r="AZ165" s="4"/>
      <c r="BA165" s="4"/>
      <c r="BB165" s="4"/>
      <c r="BC165" s="4"/>
      <c r="BD165" s="4"/>
    </row>
    <row r="166" spans="1:5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5"/>
      <c r="AB166" s="5"/>
      <c r="AC166" s="5"/>
      <c r="AD166" s="5"/>
      <c r="AE166" s="5"/>
      <c r="AF166" s="5"/>
      <c r="AG166" s="5"/>
      <c r="AH166" s="5"/>
      <c r="AI166" s="5"/>
      <c r="AJ166" s="5"/>
      <c r="AK166" s="5"/>
      <c r="AL166" s="5"/>
      <c r="AM166" s="5"/>
      <c r="AN166" s="5"/>
      <c r="AO166" s="4"/>
      <c r="AP166" s="4"/>
      <c r="AQ166" s="4"/>
      <c r="AR166" s="4"/>
      <c r="AS166" s="4"/>
      <c r="AT166" s="4"/>
      <c r="AU166" s="4"/>
      <c r="AV166" s="4"/>
      <c r="AW166" s="4"/>
      <c r="AX166" s="4"/>
      <c r="AY166" s="4"/>
      <c r="AZ166" s="4"/>
      <c r="BA166" s="4"/>
      <c r="BB166" s="4"/>
      <c r="BC166" s="4"/>
      <c r="BD166" s="4"/>
    </row>
    <row r="167" spans="1:5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5"/>
      <c r="AB167" s="5"/>
      <c r="AC167" s="5"/>
      <c r="AD167" s="5"/>
      <c r="AE167" s="5"/>
      <c r="AF167" s="5"/>
      <c r="AG167" s="5"/>
      <c r="AH167" s="5"/>
      <c r="AI167" s="5"/>
      <c r="AJ167" s="5"/>
      <c r="AK167" s="5"/>
      <c r="AL167" s="5"/>
      <c r="AM167" s="5"/>
      <c r="AN167" s="5"/>
      <c r="AO167" s="4"/>
      <c r="AP167" s="4"/>
      <c r="AQ167" s="4"/>
      <c r="AR167" s="4"/>
      <c r="AS167" s="4"/>
      <c r="AT167" s="4"/>
      <c r="AU167" s="4"/>
      <c r="AV167" s="4"/>
      <c r="AW167" s="4"/>
      <c r="AX167" s="4"/>
      <c r="AY167" s="4"/>
      <c r="AZ167" s="4"/>
      <c r="BA167" s="4"/>
      <c r="BB167" s="4"/>
      <c r="BC167" s="4"/>
      <c r="BD167" s="4"/>
    </row>
    <row r="168" spans="1:5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5"/>
      <c r="AB168" s="5"/>
      <c r="AC168" s="5"/>
      <c r="AD168" s="5"/>
      <c r="AE168" s="5"/>
      <c r="AF168" s="5"/>
      <c r="AG168" s="5"/>
      <c r="AH168" s="5"/>
      <c r="AI168" s="5"/>
      <c r="AJ168" s="5"/>
      <c r="AK168" s="5"/>
      <c r="AL168" s="5"/>
      <c r="AM168" s="5"/>
      <c r="AN168" s="5"/>
      <c r="AO168" s="4"/>
      <c r="AP168" s="4"/>
      <c r="AQ168" s="4"/>
      <c r="AR168" s="4"/>
      <c r="AS168" s="4"/>
      <c r="AT168" s="4"/>
      <c r="AU168" s="4"/>
      <c r="AV168" s="4"/>
      <c r="AW168" s="4"/>
      <c r="AX168" s="4"/>
      <c r="AY168" s="4"/>
      <c r="AZ168" s="4"/>
      <c r="BA168" s="4"/>
      <c r="BB168" s="4"/>
      <c r="BC168" s="4"/>
      <c r="BD168" s="4"/>
    </row>
    <row r="169" spans="1:5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5"/>
      <c r="AB169" s="5"/>
      <c r="AC169" s="5"/>
      <c r="AD169" s="5"/>
      <c r="AE169" s="5"/>
      <c r="AF169" s="5"/>
      <c r="AG169" s="5"/>
      <c r="AH169" s="5"/>
      <c r="AI169" s="5"/>
      <c r="AJ169" s="5"/>
      <c r="AK169" s="5"/>
      <c r="AL169" s="5"/>
      <c r="AM169" s="5"/>
      <c r="AN169" s="5"/>
      <c r="AO169" s="4"/>
      <c r="AP169" s="4"/>
      <c r="AQ169" s="4"/>
      <c r="AR169" s="4"/>
      <c r="AS169" s="4"/>
      <c r="AT169" s="4"/>
      <c r="AU169" s="4"/>
      <c r="AV169" s="4"/>
      <c r="AW169" s="4"/>
      <c r="AX169" s="4"/>
      <c r="AY169" s="4"/>
      <c r="AZ169" s="4"/>
      <c r="BA169" s="4"/>
      <c r="BB169" s="4"/>
      <c r="BC169" s="4"/>
      <c r="BD169" s="4"/>
    </row>
    <row r="170" spans="1:5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5"/>
      <c r="AB170" s="5"/>
      <c r="AC170" s="5"/>
      <c r="AD170" s="5"/>
      <c r="AE170" s="5"/>
      <c r="AF170" s="5"/>
      <c r="AG170" s="5"/>
      <c r="AH170" s="5"/>
      <c r="AI170" s="5"/>
      <c r="AJ170" s="5"/>
      <c r="AK170" s="5"/>
      <c r="AL170" s="5"/>
      <c r="AM170" s="5"/>
      <c r="AN170" s="5"/>
      <c r="AO170" s="4"/>
      <c r="AP170" s="4"/>
      <c r="AQ170" s="4"/>
      <c r="AR170" s="4"/>
      <c r="AS170" s="4"/>
      <c r="AT170" s="4"/>
      <c r="AU170" s="4"/>
      <c r="AV170" s="4"/>
      <c r="AW170" s="4"/>
      <c r="AX170" s="4"/>
      <c r="AY170" s="4"/>
      <c r="AZ170" s="4"/>
      <c r="BA170" s="4"/>
      <c r="BB170" s="4"/>
      <c r="BC170" s="4"/>
      <c r="BD170" s="4"/>
    </row>
    <row r="171" spans="1:5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5"/>
      <c r="AB171" s="5"/>
      <c r="AC171" s="5"/>
      <c r="AD171" s="5"/>
      <c r="AE171" s="5"/>
      <c r="AF171" s="5"/>
      <c r="AG171" s="5"/>
      <c r="AH171" s="5"/>
      <c r="AI171" s="5"/>
      <c r="AJ171" s="5"/>
      <c r="AK171" s="5"/>
      <c r="AL171" s="5"/>
      <c r="AM171" s="5"/>
      <c r="AN171" s="5"/>
      <c r="AO171" s="4"/>
      <c r="AP171" s="4"/>
      <c r="AQ171" s="4"/>
      <c r="AR171" s="4"/>
      <c r="AS171" s="4"/>
      <c r="AT171" s="4"/>
      <c r="AU171" s="4"/>
      <c r="AV171" s="4"/>
      <c r="AW171" s="4"/>
      <c r="AX171" s="4"/>
      <c r="AY171" s="4"/>
      <c r="AZ171" s="4"/>
      <c r="BA171" s="4"/>
      <c r="BB171" s="4"/>
      <c r="BC171" s="4"/>
      <c r="BD171" s="4"/>
    </row>
    <row r="172" spans="1:5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5"/>
      <c r="AB172" s="5"/>
      <c r="AC172" s="5"/>
      <c r="AD172" s="5"/>
      <c r="AE172" s="5"/>
      <c r="AF172" s="5"/>
      <c r="AG172" s="5"/>
      <c r="AH172" s="5"/>
      <c r="AI172" s="5"/>
      <c r="AJ172" s="5"/>
      <c r="AK172" s="5"/>
      <c r="AL172" s="5"/>
      <c r="AM172" s="5"/>
      <c r="AN172" s="5"/>
      <c r="AO172" s="4"/>
      <c r="AP172" s="4"/>
      <c r="AQ172" s="4"/>
      <c r="AR172" s="4"/>
      <c r="AS172" s="4"/>
      <c r="AT172" s="4"/>
      <c r="AU172" s="4"/>
      <c r="AV172" s="4"/>
      <c r="AW172" s="4"/>
      <c r="AX172" s="4"/>
      <c r="AY172" s="4"/>
      <c r="AZ172" s="4"/>
      <c r="BA172" s="4"/>
      <c r="BB172" s="4"/>
      <c r="BC172" s="4"/>
      <c r="BD172" s="4"/>
    </row>
    <row r="173" spans="1:5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5"/>
      <c r="AB173" s="5"/>
      <c r="AC173" s="5"/>
      <c r="AD173" s="5"/>
      <c r="AE173" s="5"/>
      <c r="AF173" s="5"/>
      <c r="AG173" s="5"/>
      <c r="AH173" s="5"/>
      <c r="AI173" s="5"/>
      <c r="AJ173" s="5"/>
      <c r="AK173" s="5"/>
      <c r="AL173" s="5"/>
      <c r="AM173" s="5"/>
      <c r="AN173" s="5"/>
      <c r="AO173" s="4"/>
      <c r="AP173" s="4"/>
      <c r="AQ173" s="4"/>
      <c r="AR173" s="4"/>
      <c r="AS173" s="4"/>
      <c r="AT173" s="4"/>
      <c r="AU173" s="4"/>
      <c r="AV173" s="4"/>
      <c r="AW173" s="4"/>
      <c r="AX173" s="4"/>
      <c r="AY173" s="4"/>
      <c r="AZ173" s="4"/>
      <c r="BA173" s="4"/>
      <c r="BB173" s="4"/>
      <c r="BC173" s="4"/>
      <c r="BD173" s="4"/>
    </row>
    <row r="174" spans="1:5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5"/>
      <c r="AB174" s="5"/>
      <c r="AC174" s="5"/>
      <c r="AD174" s="5"/>
      <c r="AE174" s="5"/>
      <c r="AF174" s="5"/>
      <c r="AG174" s="5"/>
      <c r="AH174" s="5"/>
      <c r="AI174" s="5"/>
      <c r="AJ174" s="5"/>
      <c r="AK174" s="5"/>
      <c r="AL174" s="5"/>
      <c r="AM174" s="5"/>
      <c r="AN174" s="5"/>
      <c r="AO174" s="4"/>
      <c r="AP174" s="4"/>
      <c r="AQ174" s="4"/>
      <c r="AR174" s="4"/>
      <c r="AS174" s="4"/>
      <c r="AT174" s="4"/>
      <c r="AU174" s="4"/>
      <c r="AV174" s="4"/>
      <c r="AW174" s="4"/>
      <c r="AX174" s="4"/>
      <c r="AY174" s="4"/>
      <c r="AZ174" s="4"/>
      <c r="BA174" s="4"/>
      <c r="BB174" s="4"/>
      <c r="BC174" s="4"/>
      <c r="BD174" s="4"/>
    </row>
    <row r="175" spans="1:5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5"/>
      <c r="AB175" s="5"/>
      <c r="AC175" s="5"/>
      <c r="AD175" s="5"/>
      <c r="AE175" s="5"/>
      <c r="AF175" s="5"/>
      <c r="AG175" s="5"/>
      <c r="AH175" s="5"/>
      <c r="AI175" s="5"/>
      <c r="AJ175" s="5"/>
      <c r="AK175" s="5"/>
      <c r="AL175" s="5"/>
      <c r="AM175" s="5"/>
      <c r="AN175" s="5"/>
      <c r="AO175" s="4"/>
      <c r="AP175" s="4"/>
      <c r="AQ175" s="4"/>
      <c r="AR175" s="4"/>
      <c r="AS175" s="4"/>
      <c r="AT175" s="4"/>
      <c r="AU175" s="4"/>
      <c r="AV175" s="4"/>
      <c r="AW175" s="4"/>
      <c r="AX175" s="4"/>
      <c r="AY175" s="4"/>
      <c r="AZ175" s="4"/>
      <c r="BA175" s="4"/>
      <c r="BB175" s="4"/>
      <c r="BC175" s="4"/>
      <c r="BD175" s="4"/>
    </row>
    <row r="176" spans="1:5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5"/>
      <c r="AB176" s="5"/>
      <c r="AC176" s="5"/>
      <c r="AD176" s="5"/>
      <c r="AE176" s="5"/>
      <c r="AF176" s="5"/>
      <c r="AG176" s="5"/>
      <c r="AH176" s="5"/>
      <c r="AI176" s="5"/>
      <c r="AJ176" s="5"/>
      <c r="AK176" s="5"/>
      <c r="AL176" s="5"/>
      <c r="AM176" s="5"/>
      <c r="AN176" s="5"/>
      <c r="AO176" s="4"/>
      <c r="AP176" s="4"/>
      <c r="AQ176" s="4"/>
      <c r="AR176" s="4"/>
      <c r="AS176" s="4"/>
      <c r="AT176" s="4"/>
      <c r="AU176" s="4"/>
      <c r="AV176" s="4"/>
      <c r="AW176" s="4"/>
      <c r="AX176" s="4"/>
      <c r="AY176" s="4"/>
      <c r="AZ176" s="4"/>
      <c r="BA176" s="4"/>
      <c r="BB176" s="4"/>
      <c r="BC176" s="4"/>
      <c r="BD176" s="4"/>
    </row>
    <row r="177" spans="1:5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5"/>
      <c r="AB177" s="5"/>
      <c r="AC177" s="5"/>
      <c r="AD177" s="5"/>
      <c r="AE177" s="5"/>
      <c r="AF177" s="5"/>
      <c r="AG177" s="5"/>
      <c r="AH177" s="5"/>
      <c r="AI177" s="5"/>
      <c r="AJ177" s="5"/>
      <c r="AK177" s="5"/>
      <c r="AL177" s="5"/>
      <c r="AM177" s="5"/>
      <c r="AN177" s="5"/>
      <c r="AO177" s="4"/>
      <c r="AP177" s="4"/>
      <c r="AQ177" s="4"/>
      <c r="AR177" s="4"/>
      <c r="AS177" s="4"/>
      <c r="AT177" s="4"/>
      <c r="AU177" s="4"/>
      <c r="AV177" s="4"/>
      <c r="AW177" s="4"/>
      <c r="AX177" s="4"/>
      <c r="AY177" s="4"/>
      <c r="AZ177" s="4"/>
      <c r="BA177" s="4"/>
      <c r="BB177" s="4"/>
      <c r="BC177" s="4"/>
      <c r="BD177" s="4"/>
    </row>
    <row r="178" spans="1:5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5"/>
      <c r="AB178" s="5"/>
      <c r="AC178" s="5"/>
      <c r="AD178" s="5"/>
      <c r="AE178" s="5"/>
      <c r="AF178" s="5"/>
      <c r="AG178" s="5"/>
      <c r="AH178" s="5"/>
      <c r="AI178" s="5"/>
      <c r="AJ178" s="5"/>
      <c r="AK178" s="5"/>
      <c r="AL178" s="5"/>
      <c r="AM178" s="5"/>
      <c r="AN178" s="5"/>
      <c r="AO178" s="4"/>
      <c r="AP178" s="4"/>
      <c r="AQ178" s="4"/>
      <c r="AR178" s="4"/>
      <c r="AS178" s="4"/>
      <c r="AT178" s="4"/>
      <c r="AU178" s="4"/>
      <c r="AV178" s="4"/>
      <c r="AW178" s="4"/>
      <c r="AX178" s="4"/>
      <c r="AY178" s="4"/>
      <c r="AZ178" s="4"/>
      <c r="BA178" s="4"/>
      <c r="BB178" s="4"/>
      <c r="BC178" s="4"/>
      <c r="BD178" s="4"/>
    </row>
    <row r="179" spans="1:5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5"/>
      <c r="AB179" s="5"/>
      <c r="AC179" s="5"/>
      <c r="AD179" s="5"/>
      <c r="AE179" s="5"/>
      <c r="AF179" s="5"/>
      <c r="AG179" s="5"/>
      <c r="AH179" s="5"/>
      <c r="AI179" s="5"/>
      <c r="AJ179" s="5"/>
      <c r="AK179" s="5"/>
      <c r="AL179" s="5"/>
      <c r="AM179" s="5"/>
      <c r="AN179" s="5"/>
      <c r="AO179" s="4"/>
      <c r="AP179" s="4"/>
      <c r="AQ179" s="4"/>
      <c r="AR179" s="4"/>
      <c r="AS179" s="4"/>
      <c r="AT179" s="4"/>
      <c r="AU179" s="4"/>
      <c r="AV179" s="4"/>
      <c r="AW179" s="4"/>
      <c r="AX179" s="4"/>
      <c r="AY179" s="4"/>
      <c r="AZ179" s="4"/>
      <c r="BA179" s="4"/>
      <c r="BB179" s="4"/>
      <c r="BC179" s="4"/>
      <c r="BD179" s="4"/>
    </row>
    <row r="180" spans="1:5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5"/>
      <c r="AB180" s="5"/>
      <c r="AC180" s="5"/>
      <c r="AD180" s="5"/>
      <c r="AE180" s="5"/>
      <c r="AF180" s="5"/>
      <c r="AG180" s="5"/>
      <c r="AH180" s="5"/>
      <c r="AI180" s="5"/>
      <c r="AJ180" s="5"/>
      <c r="AK180" s="5"/>
      <c r="AL180" s="5"/>
      <c r="AM180" s="5"/>
      <c r="AN180" s="5"/>
      <c r="AO180" s="4"/>
      <c r="AP180" s="4"/>
      <c r="AQ180" s="4"/>
      <c r="AR180" s="4"/>
      <c r="AS180" s="4"/>
      <c r="AT180" s="4"/>
      <c r="AU180" s="4"/>
      <c r="AV180" s="4"/>
      <c r="AW180" s="4"/>
      <c r="AX180" s="4"/>
      <c r="AY180" s="4"/>
      <c r="AZ180" s="4"/>
      <c r="BA180" s="4"/>
      <c r="BB180" s="4"/>
      <c r="BC180" s="4"/>
      <c r="BD180" s="4"/>
    </row>
    <row r="181" spans="1:5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5"/>
      <c r="AB181" s="5"/>
      <c r="AC181" s="5"/>
      <c r="AD181" s="5"/>
      <c r="AE181" s="5"/>
      <c r="AF181" s="5"/>
      <c r="AG181" s="5"/>
      <c r="AH181" s="5"/>
      <c r="AI181" s="5"/>
      <c r="AJ181" s="5"/>
      <c r="AK181" s="5"/>
      <c r="AL181" s="5"/>
      <c r="AM181" s="5"/>
      <c r="AN181" s="5"/>
      <c r="AO181" s="4"/>
      <c r="AP181" s="4"/>
      <c r="AQ181" s="4"/>
      <c r="AR181" s="4"/>
      <c r="AS181" s="4"/>
      <c r="AT181" s="4"/>
      <c r="AU181" s="4"/>
      <c r="AV181" s="4"/>
      <c r="AW181" s="4"/>
      <c r="AX181" s="4"/>
      <c r="AY181" s="4"/>
      <c r="AZ181" s="4"/>
      <c r="BA181" s="4"/>
      <c r="BB181" s="4"/>
      <c r="BC181" s="4"/>
      <c r="BD181" s="4"/>
    </row>
    <row r="182" spans="1:5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5"/>
      <c r="AB182" s="5"/>
      <c r="AC182" s="5"/>
      <c r="AD182" s="5"/>
      <c r="AE182" s="5"/>
      <c r="AF182" s="5"/>
      <c r="AG182" s="5"/>
      <c r="AH182" s="5"/>
      <c r="AI182" s="5"/>
      <c r="AJ182" s="5"/>
      <c r="AK182" s="5"/>
      <c r="AL182" s="5"/>
      <c r="AM182" s="5"/>
      <c r="AN182" s="5"/>
      <c r="AO182" s="4"/>
      <c r="AP182" s="4"/>
      <c r="AQ182" s="4"/>
      <c r="AR182" s="4"/>
      <c r="AS182" s="4"/>
      <c r="AT182" s="4"/>
      <c r="AU182" s="4"/>
      <c r="AV182" s="4"/>
      <c r="AW182" s="4"/>
      <c r="AX182" s="4"/>
      <c r="AY182" s="4"/>
      <c r="AZ182" s="4"/>
      <c r="BA182" s="4"/>
      <c r="BB182" s="4"/>
      <c r="BC182" s="4"/>
      <c r="BD182" s="4"/>
    </row>
    <row r="183" spans="1:5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5"/>
      <c r="AB183" s="5"/>
      <c r="AC183" s="5"/>
      <c r="AD183" s="5"/>
      <c r="AE183" s="5"/>
      <c r="AF183" s="5"/>
      <c r="AG183" s="5"/>
      <c r="AH183" s="5"/>
      <c r="AI183" s="5"/>
      <c r="AJ183" s="5"/>
      <c r="AK183" s="5"/>
      <c r="AL183" s="5"/>
      <c r="AM183" s="5"/>
      <c r="AN183" s="5"/>
      <c r="AO183" s="4"/>
      <c r="AP183" s="4"/>
      <c r="AQ183" s="4"/>
      <c r="AR183" s="4"/>
      <c r="AS183" s="4"/>
      <c r="AT183" s="4"/>
      <c r="AU183" s="4"/>
      <c r="AV183" s="4"/>
      <c r="AW183" s="4"/>
      <c r="AX183" s="4"/>
      <c r="AY183" s="4"/>
      <c r="AZ183" s="4"/>
      <c r="BA183" s="4"/>
      <c r="BB183" s="4"/>
      <c r="BC183" s="4"/>
      <c r="BD183" s="4"/>
    </row>
    <row r="184" spans="1:5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5"/>
      <c r="AB184" s="5"/>
      <c r="AC184" s="5"/>
      <c r="AD184" s="5"/>
      <c r="AE184" s="5"/>
      <c r="AF184" s="5"/>
      <c r="AG184" s="5"/>
      <c r="AH184" s="5"/>
      <c r="AI184" s="5"/>
      <c r="AJ184" s="5"/>
      <c r="AK184" s="5"/>
      <c r="AL184" s="5"/>
      <c r="AM184" s="5"/>
      <c r="AN184" s="5"/>
      <c r="AO184" s="4"/>
      <c r="AP184" s="4"/>
      <c r="AQ184" s="4"/>
      <c r="AR184" s="4"/>
      <c r="AS184" s="4"/>
      <c r="AT184" s="4"/>
      <c r="AU184" s="4"/>
      <c r="AV184" s="4"/>
      <c r="AW184" s="4"/>
      <c r="AX184" s="4"/>
      <c r="AY184" s="4"/>
      <c r="AZ184" s="4"/>
      <c r="BA184" s="4"/>
      <c r="BB184" s="4"/>
      <c r="BC184" s="4"/>
      <c r="BD184" s="4"/>
    </row>
    <row r="185" spans="1:5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5"/>
      <c r="AB185" s="5"/>
      <c r="AC185" s="5"/>
      <c r="AD185" s="5"/>
      <c r="AE185" s="5"/>
      <c r="AF185" s="5"/>
      <c r="AG185" s="5"/>
      <c r="AH185" s="5"/>
      <c r="AI185" s="5"/>
      <c r="AJ185" s="5"/>
      <c r="AK185" s="5"/>
      <c r="AL185" s="5"/>
      <c r="AM185" s="5"/>
      <c r="AN185" s="5"/>
      <c r="AO185" s="4"/>
      <c r="AP185" s="4"/>
      <c r="AQ185" s="4"/>
      <c r="AR185" s="4"/>
      <c r="AS185" s="4"/>
      <c r="AT185" s="4"/>
      <c r="AU185" s="4"/>
      <c r="AV185" s="4"/>
      <c r="AW185" s="4"/>
      <c r="AX185" s="4"/>
      <c r="AY185" s="4"/>
      <c r="AZ185" s="4"/>
      <c r="BA185" s="4"/>
      <c r="BB185" s="4"/>
      <c r="BC185" s="4"/>
      <c r="BD185" s="4"/>
    </row>
    <row r="186" spans="1:5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5"/>
      <c r="AB186" s="5"/>
      <c r="AC186" s="5"/>
      <c r="AD186" s="5"/>
      <c r="AE186" s="5"/>
      <c r="AF186" s="5"/>
      <c r="AG186" s="5"/>
      <c r="AH186" s="5"/>
      <c r="AI186" s="5"/>
      <c r="AJ186" s="5"/>
      <c r="AK186" s="5"/>
      <c r="AL186" s="5"/>
      <c r="AM186" s="5"/>
      <c r="AN186" s="5"/>
      <c r="AO186" s="4"/>
      <c r="AP186" s="4"/>
      <c r="AQ186" s="4"/>
      <c r="AR186" s="4"/>
      <c r="AS186" s="4"/>
      <c r="AT186" s="4"/>
      <c r="AU186" s="4"/>
      <c r="AV186" s="4"/>
      <c r="AW186" s="4"/>
      <c r="AX186" s="4"/>
      <c r="AY186" s="4"/>
      <c r="AZ186" s="4"/>
      <c r="BA186" s="4"/>
      <c r="BB186" s="4"/>
      <c r="BC186" s="4"/>
      <c r="BD186" s="4"/>
    </row>
    <row r="187" spans="1:5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5"/>
      <c r="AB187" s="5"/>
      <c r="AC187" s="5"/>
      <c r="AD187" s="5"/>
      <c r="AE187" s="5"/>
      <c r="AF187" s="5"/>
      <c r="AG187" s="5"/>
      <c r="AH187" s="5"/>
      <c r="AI187" s="5"/>
      <c r="AJ187" s="5"/>
      <c r="AK187" s="5"/>
      <c r="AL187" s="5"/>
      <c r="AM187" s="5"/>
      <c r="AN187" s="5"/>
      <c r="AO187" s="4"/>
      <c r="AP187" s="4"/>
      <c r="AQ187" s="4"/>
      <c r="AR187" s="4"/>
      <c r="AS187" s="4"/>
      <c r="AT187" s="4"/>
      <c r="AU187" s="4"/>
      <c r="AV187" s="4"/>
      <c r="AW187" s="4"/>
      <c r="AX187" s="4"/>
      <c r="AY187" s="4"/>
      <c r="AZ187" s="4"/>
      <c r="BA187" s="4"/>
      <c r="BB187" s="4"/>
      <c r="BC187" s="4"/>
      <c r="BD187" s="4"/>
    </row>
    <row r="188" spans="1:5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5"/>
      <c r="AB188" s="5"/>
      <c r="AC188" s="5"/>
      <c r="AD188" s="5"/>
      <c r="AE188" s="5"/>
      <c r="AF188" s="5"/>
      <c r="AG188" s="5"/>
      <c r="AH188" s="5"/>
      <c r="AI188" s="5"/>
      <c r="AJ188" s="5"/>
      <c r="AK188" s="5"/>
      <c r="AL188" s="5"/>
      <c r="AM188" s="5"/>
      <c r="AN188" s="5"/>
      <c r="AO188" s="4"/>
      <c r="AP188" s="4"/>
      <c r="AQ188" s="4"/>
      <c r="AR188" s="4"/>
      <c r="AS188" s="4"/>
      <c r="AT188" s="4"/>
      <c r="AU188" s="4"/>
      <c r="AV188" s="4"/>
      <c r="AW188" s="4"/>
      <c r="AX188" s="4"/>
      <c r="AY188" s="4"/>
      <c r="AZ188" s="4"/>
      <c r="BA188" s="4"/>
      <c r="BB188" s="4"/>
      <c r="BC188" s="4"/>
      <c r="BD188" s="4"/>
    </row>
    <row r="189" spans="1:5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5"/>
      <c r="AB189" s="5"/>
      <c r="AC189" s="5"/>
      <c r="AD189" s="5"/>
      <c r="AE189" s="5"/>
      <c r="AF189" s="5"/>
      <c r="AG189" s="5"/>
      <c r="AH189" s="5"/>
      <c r="AI189" s="5"/>
      <c r="AJ189" s="5"/>
      <c r="AK189" s="5"/>
      <c r="AL189" s="5"/>
      <c r="AM189" s="5"/>
      <c r="AN189" s="5"/>
      <c r="AO189" s="4"/>
      <c r="AP189" s="4"/>
      <c r="AQ189" s="4"/>
      <c r="AR189" s="4"/>
      <c r="AS189" s="4"/>
      <c r="AT189" s="4"/>
      <c r="AU189" s="4"/>
      <c r="AV189" s="4"/>
      <c r="AW189" s="4"/>
      <c r="AX189" s="4"/>
      <c r="AY189" s="4"/>
      <c r="AZ189" s="4"/>
      <c r="BA189" s="4"/>
      <c r="BB189" s="4"/>
      <c r="BC189" s="4"/>
      <c r="BD189" s="4"/>
    </row>
    <row r="190" spans="1:5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5"/>
      <c r="AB190" s="5"/>
      <c r="AC190" s="5"/>
      <c r="AD190" s="5"/>
      <c r="AE190" s="5"/>
      <c r="AF190" s="5"/>
      <c r="AG190" s="5"/>
      <c r="AH190" s="5"/>
      <c r="AI190" s="5"/>
      <c r="AJ190" s="5"/>
      <c r="AK190" s="5"/>
      <c r="AL190" s="5"/>
      <c r="AM190" s="5"/>
      <c r="AN190" s="5"/>
      <c r="AO190" s="4"/>
      <c r="AP190" s="4"/>
      <c r="AQ190" s="4"/>
      <c r="AR190" s="4"/>
      <c r="AS190" s="4"/>
      <c r="AT190" s="4"/>
      <c r="AU190" s="4"/>
      <c r="AV190" s="4"/>
      <c r="AW190" s="4"/>
      <c r="AX190" s="4"/>
      <c r="AY190" s="4"/>
      <c r="AZ190" s="4"/>
      <c r="BA190" s="4"/>
      <c r="BB190" s="4"/>
      <c r="BC190" s="4"/>
      <c r="BD190" s="4"/>
    </row>
    <row r="191" spans="1:5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5"/>
      <c r="AB191" s="5"/>
      <c r="AC191" s="5"/>
      <c r="AD191" s="5"/>
      <c r="AE191" s="5"/>
      <c r="AF191" s="5"/>
      <c r="AG191" s="5"/>
      <c r="AH191" s="5"/>
      <c r="AI191" s="5"/>
      <c r="AJ191" s="5"/>
      <c r="AK191" s="5"/>
      <c r="AL191" s="5"/>
      <c r="AM191" s="5"/>
      <c r="AN191" s="5"/>
      <c r="AO191" s="4"/>
      <c r="AP191" s="4"/>
      <c r="AQ191" s="4"/>
      <c r="AR191" s="4"/>
      <c r="AS191" s="4"/>
      <c r="AT191" s="4"/>
      <c r="AU191" s="4"/>
      <c r="AV191" s="4"/>
      <c r="AW191" s="4"/>
      <c r="AX191" s="4"/>
      <c r="AY191" s="4"/>
      <c r="AZ191" s="4"/>
      <c r="BA191" s="4"/>
      <c r="BB191" s="4"/>
      <c r="BC191" s="4"/>
      <c r="BD191" s="4"/>
    </row>
    <row r="192" spans="1:5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5"/>
      <c r="AB192" s="5"/>
      <c r="AC192" s="5"/>
      <c r="AD192" s="5"/>
      <c r="AE192" s="5"/>
      <c r="AF192" s="5"/>
      <c r="AG192" s="5"/>
      <c r="AH192" s="5"/>
      <c r="AI192" s="5"/>
      <c r="AJ192" s="5"/>
      <c r="AK192" s="5"/>
      <c r="AL192" s="5"/>
      <c r="AM192" s="5"/>
      <c r="AN192" s="5"/>
      <c r="AO192" s="4"/>
      <c r="AP192" s="4"/>
      <c r="AQ192" s="4"/>
      <c r="AR192" s="4"/>
      <c r="AS192" s="4"/>
      <c r="AT192" s="4"/>
      <c r="AU192" s="4"/>
      <c r="AV192" s="4"/>
      <c r="AW192" s="4"/>
      <c r="AX192" s="4"/>
      <c r="AY192" s="4"/>
      <c r="AZ192" s="4"/>
      <c r="BA192" s="4"/>
      <c r="BB192" s="4"/>
      <c r="BC192" s="4"/>
      <c r="BD192" s="4"/>
    </row>
    <row r="193" spans="1:5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5"/>
      <c r="AB193" s="5"/>
      <c r="AC193" s="5"/>
      <c r="AD193" s="5"/>
      <c r="AE193" s="5"/>
      <c r="AF193" s="5"/>
      <c r="AG193" s="5"/>
      <c r="AH193" s="5"/>
      <c r="AI193" s="5"/>
      <c r="AJ193" s="5"/>
      <c r="AK193" s="5"/>
      <c r="AL193" s="5"/>
      <c r="AM193" s="5"/>
      <c r="AN193" s="5"/>
      <c r="AO193" s="4"/>
      <c r="AP193" s="4"/>
      <c r="AQ193" s="4"/>
      <c r="AR193" s="4"/>
      <c r="AS193" s="4"/>
      <c r="AT193" s="4"/>
      <c r="AU193" s="4"/>
      <c r="AV193" s="4"/>
      <c r="AW193" s="4"/>
      <c r="AX193" s="4"/>
      <c r="AY193" s="4"/>
      <c r="AZ193" s="4"/>
      <c r="BA193" s="4"/>
      <c r="BB193" s="4"/>
      <c r="BC193" s="4"/>
      <c r="BD193" s="4"/>
    </row>
    <row r="194" spans="1:5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5"/>
      <c r="AB194" s="5"/>
      <c r="AC194" s="5"/>
      <c r="AD194" s="5"/>
      <c r="AE194" s="5"/>
      <c r="AF194" s="5"/>
      <c r="AG194" s="5"/>
      <c r="AH194" s="5"/>
      <c r="AI194" s="5"/>
      <c r="AJ194" s="5"/>
      <c r="AK194" s="5"/>
      <c r="AL194" s="5"/>
      <c r="AM194" s="5"/>
      <c r="AN194" s="5"/>
      <c r="AO194" s="4"/>
      <c r="AP194" s="4"/>
      <c r="AQ194" s="4"/>
      <c r="AR194" s="4"/>
      <c r="AS194" s="4"/>
      <c r="AT194" s="4"/>
      <c r="AU194" s="4"/>
      <c r="AV194" s="4"/>
      <c r="AW194" s="4"/>
      <c r="AX194" s="4"/>
      <c r="AY194" s="4"/>
      <c r="AZ194" s="4"/>
      <c r="BA194" s="4"/>
      <c r="BB194" s="4"/>
      <c r="BC194" s="4"/>
      <c r="BD194" s="4"/>
    </row>
    <row r="195" spans="1:5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5"/>
      <c r="AB195" s="5"/>
      <c r="AC195" s="5"/>
      <c r="AD195" s="5"/>
      <c r="AE195" s="5"/>
      <c r="AF195" s="5"/>
      <c r="AG195" s="5"/>
      <c r="AH195" s="5"/>
      <c r="AI195" s="5"/>
      <c r="AJ195" s="5"/>
      <c r="AK195" s="5"/>
      <c r="AL195" s="5"/>
      <c r="AM195" s="5"/>
      <c r="AN195" s="5"/>
      <c r="AO195" s="4"/>
      <c r="AP195" s="4"/>
      <c r="AQ195" s="4"/>
      <c r="AR195" s="4"/>
      <c r="AS195" s="4"/>
      <c r="AT195" s="4"/>
      <c r="AU195" s="4"/>
      <c r="AV195" s="4"/>
      <c r="AW195" s="4"/>
      <c r="AX195" s="4"/>
      <c r="AY195" s="4"/>
      <c r="AZ195" s="4"/>
      <c r="BA195" s="4"/>
      <c r="BB195" s="4"/>
      <c r="BC195" s="4"/>
      <c r="BD195" s="4"/>
    </row>
    <row r="196" spans="1:5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5"/>
      <c r="AB196" s="5"/>
      <c r="AC196" s="5"/>
      <c r="AD196" s="5"/>
      <c r="AE196" s="5"/>
      <c r="AF196" s="5"/>
      <c r="AG196" s="5"/>
      <c r="AH196" s="5"/>
      <c r="AI196" s="5"/>
      <c r="AJ196" s="5"/>
      <c r="AK196" s="5"/>
      <c r="AL196" s="5"/>
      <c r="AM196" s="5"/>
      <c r="AN196" s="5"/>
      <c r="AO196" s="4"/>
      <c r="AP196" s="4"/>
      <c r="AQ196" s="4"/>
      <c r="AR196" s="4"/>
      <c r="AS196" s="4"/>
      <c r="AT196" s="4"/>
      <c r="AU196" s="4"/>
      <c r="AV196" s="4"/>
      <c r="AW196" s="4"/>
      <c r="AX196" s="4"/>
      <c r="AY196" s="4"/>
      <c r="AZ196" s="4"/>
      <c r="BA196" s="4"/>
      <c r="BB196" s="4"/>
      <c r="BC196" s="4"/>
      <c r="BD196" s="4"/>
    </row>
    <row r="197" spans="1:5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5"/>
      <c r="AB197" s="5"/>
      <c r="AC197" s="5"/>
      <c r="AD197" s="5"/>
      <c r="AE197" s="5"/>
      <c r="AF197" s="5"/>
      <c r="AG197" s="5"/>
      <c r="AH197" s="5"/>
      <c r="AI197" s="5"/>
      <c r="AJ197" s="5"/>
      <c r="AK197" s="5"/>
      <c r="AL197" s="5"/>
      <c r="AM197" s="5"/>
      <c r="AN197" s="5"/>
      <c r="AO197" s="4"/>
      <c r="AP197" s="4"/>
      <c r="AQ197" s="4"/>
      <c r="AR197" s="4"/>
      <c r="AS197" s="4"/>
      <c r="AT197" s="4"/>
      <c r="AU197" s="4"/>
      <c r="AV197" s="4"/>
      <c r="AW197" s="4"/>
      <c r="AX197" s="4"/>
      <c r="AY197" s="4"/>
      <c r="AZ197" s="4"/>
      <c r="BA197" s="4"/>
      <c r="BB197" s="4"/>
      <c r="BC197" s="4"/>
      <c r="BD197" s="4"/>
    </row>
    <row r="198" spans="1:5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5"/>
      <c r="AB198" s="5"/>
      <c r="AC198" s="5"/>
      <c r="AD198" s="5"/>
      <c r="AE198" s="5"/>
      <c r="AF198" s="5"/>
      <c r="AG198" s="5"/>
      <c r="AH198" s="5"/>
      <c r="AI198" s="5"/>
      <c r="AJ198" s="5"/>
      <c r="AK198" s="5"/>
      <c r="AL198" s="5"/>
      <c r="AM198" s="5"/>
      <c r="AN198" s="5"/>
      <c r="AO198" s="4"/>
      <c r="AP198" s="4"/>
      <c r="AQ198" s="4"/>
      <c r="AR198" s="4"/>
      <c r="AS198" s="4"/>
      <c r="AT198" s="4"/>
      <c r="AU198" s="4"/>
      <c r="AV198" s="4"/>
      <c r="AW198" s="4"/>
      <c r="AX198" s="4"/>
      <c r="AY198" s="4"/>
      <c r="AZ198" s="4"/>
      <c r="BA198" s="4"/>
      <c r="BB198" s="4"/>
      <c r="BC198" s="4"/>
      <c r="BD198" s="4"/>
    </row>
    <row r="199" spans="1:5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5"/>
      <c r="AB199" s="5"/>
      <c r="AC199" s="5"/>
      <c r="AD199" s="5"/>
      <c r="AE199" s="5"/>
      <c r="AF199" s="5"/>
      <c r="AG199" s="5"/>
      <c r="AH199" s="5"/>
      <c r="AI199" s="5"/>
      <c r="AJ199" s="5"/>
      <c r="AK199" s="5"/>
      <c r="AL199" s="5"/>
      <c r="AM199" s="5"/>
      <c r="AN199" s="5"/>
      <c r="AO199" s="4"/>
      <c r="AP199" s="4"/>
      <c r="AQ199" s="4"/>
      <c r="AR199" s="4"/>
      <c r="AS199" s="4"/>
      <c r="AT199" s="4"/>
      <c r="AU199" s="4"/>
      <c r="AV199" s="4"/>
      <c r="AW199" s="4"/>
      <c r="AX199" s="4"/>
      <c r="AY199" s="4"/>
      <c r="AZ199" s="4"/>
      <c r="BA199" s="4"/>
      <c r="BB199" s="4"/>
      <c r="BC199" s="4"/>
      <c r="BD199" s="4"/>
    </row>
    <row r="200" spans="1:5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5"/>
      <c r="AB200" s="5"/>
      <c r="AC200" s="5"/>
      <c r="AD200" s="5"/>
      <c r="AE200" s="5"/>
      <c r="AF200" s="5"/>
      <c r="AG200" s="5"/>
      <c r="AH200" s="5"/>
      <c r="AI200" s="5"/>
      <c r="AJ200" s="5"/>
      <c r="AK200" s="5"/>
      <c r="AL200" s="5"/>
      <c r="AM200" s="5"/>
      <c r="AN200" s="5"/>
      <c r="AO200" s="4"/>
      <c r="AP200" s="4"/>
      <c r="AQ200" s="4"/>
      <c r="AR200" s="4"/>
      <c r="AS200" s="4"/>
      <c r="AT200" s="4"/>
      <c r="AU200" s="4"/>
      <c r="AV200" s="4"/>
      <c r="AW200" s="4"/>
      <c r="AX200" s="4"/>
      <c r="AY200" s="4"/>
      <c r="AZ200" s="4"/>
      <c r="BA200" s="4"/>
      <c r="BB200" s="4"/>
      <c r="BC200" s="4"/>
      <c r="BD200" s="4"/>
    </row>
    <row r="201" spans="1:5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5"/>
      <c r="AB201" s="5"/>
      <c r="AC201" s="5"/>
      <c r="AD201" s="5"/>
      <c r="AE201" s="5"/>
      <c r="AF201" s="5"/>
      <c r="AG201" s="5"/>
      <c r="AH201" s="5"/>
      <c r="AI201" s="5"/>
      <c r="AJ201" s="5"/>
      <c r="AK201" s="5"/>
      <c r="AL201" s="5"/>
      <c r="AM201" s="5"/>
      <c r="AN201" s="5"/>
      <c r="AO201" s="4"/>
      <c r="AP201" s="4"/>
      <c r="AQ201" s="4"/>
      <c r="AR201" s="4"/>
      <c r="AS201" s="4"/>
      <c r="AT201" s="4"/>
      <c r="AU201" s="4"/>
      <c r="AV201" s="4"/>
      <c r="AW201" s="4"/>
      <c r="AX201" s="4"/>
      <c r="AY201" s="4"/>
      <c r="AZ201" s="4"/>
      <c r="BA201" s="4"/>
      <c r="BB201" s="4"/>
      <c r="BC201" s="4"/>
      <c r="BD201" s="4"/>
    </row>
    <row r="202" spans="1:5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5"/>
      <c r="AB202" s="5"/>
      <c r="AC202" s="5"/>
      <c r="AD202" s="5"/>
      <c r="AE202" s="5"/>
      <c r="AF202" s="5"/>
      <c r="AG202" s="5"/>
      <c r="AH202" s="5"/>
      <c r="AI202" s="5"/>
      <c r="AJ202" s="5"/>
      <c r="AK202" s="5"/>
      <c r="AL202" s="5"/>
      <c r="AM202" s="5"/>
      <c r="AN202" s="5"/>
      <c r="AO202" s="4"/>
      <c r="AP202" s="4"/>
      <c r="AQ202" s="4"/>
      <c r="AR202" s="4"/>
      <c r="AS202" s="4"/>
      <c r="AT202" s="4"/>
      <c r="AU202" s="4"/>
      <c r="AV202" s="4"/>
      <c r="AW202" s="4"/>
      <c r="AX202" s="4"/>
      <c r="AY202" s="4"/>
      <c r="AZ202" s="4"/>
      <c r="BA202" s="4"/>
      <c r="BB202" s="4"/>
      <c r="BC202" s="4"/>
      <c r="BD202" s="4"/>
    </row>
    <row r="203" spans="1:5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row>
    <row r="204" spans="1:5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row>
    <row r="205" spans="1:5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row>
    <row r="206" spans="1:5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row>
    <row r="207" spans="1:5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row>
    <row r="208" spans="1:5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row>
    <row r="209" spans="1:5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row>
    <row r="210" spans="1:5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row>
    <row r="211" spans="1:5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row>
    <row r="212" spans="1:5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row>
    <row r="213" spans="1:5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row>
    <row r="214" spans="1:5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row>
    <row r="215" spans="1:5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row>
    <row r="216" spans="1:5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row>
    <row r="217" spans="1:5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row>
    <row r="218" spans="1:5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row>
    <row r="219" spans="1:5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row>
    <row r="220" spans="1:5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row>
    <row r="221" spans="1:5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row>
    <row r="222" spans="1:5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row>
    <row r="223" spans="1:5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row>
    <row r="224" spans="1:5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row>
    <row r="225" spans="1:5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row>
    <row r="226" spans="1:5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row>
    <row r="227" spans="1:5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row>
    <row r="228" spans="1:5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row>
    <row r="229" spans="1:5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row>
    <row r="230" spans="1:5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row>
    <row r="231" spans="1:5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row>
    <row r="232" spans="1:5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row>
    <row r="233" spans="1:5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row>
    <row r="234" spans="1:5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row>
    <row r="235" spans="1:5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row>
    <row r="236" spans="1:5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row>
    <row r="237" spans="1:5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row>
    <row r="238" spans="1:5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row>
    <row r="239" spans="1:5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row>
    <row r="240" spans="1:5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row>
    <row r="241" spans="1:5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row>
    <row r="242" spans="1:5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row>
    <row r="243" spans="1:5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row>
    <row r="244" spans="1:5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row>
    <row r="245" spans="1:5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row>
    <row r="246" spans="1:5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row>
    <row r="247" spans="1:5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row>
    <row r="248" spans="1:5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row>
    <row r="249" spans="1:5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row>
    <row r="250" spans="1:5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row>
    <row r="251" spans="1:5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row>
    <row r="252" spans="1:5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row>
    <row r="253" spans="1:5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row>
    <row r="254" spans="1:5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row>
    <row r="255" spans="1:5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row>
    <row r="256" spans="1: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row>
    <row r="257" spans="1:5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row>
    <row r="258" spans="1:5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row>
    <row r="259" spans="1:5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row>
    <row r="260" spans="1:5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row>
    <row r="261" spans="1:5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row>
    <row r="262" spans="1:5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row>
    <row r="263" spans="1:5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row>
    <row r="264" spans="1:5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row>
    <row r="265" spans="1:5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row>
    <row r="266" spans="1:5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row>
    <row r="267" spans="1:5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row>
    <row r="268" spans="1:5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row>
    <row r="269" spans="1:5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row>
    <row r="270" spans="1:5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row>
    <row r="271" spans="1:5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row>
    <row r="272" spans="1:5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row>
    <row r="273" spans="1:5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row>
    <row r="274" spans="1:5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row>
    <row r="275" spans="1:5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row>
    <row r="276" spans="1:5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row>
    <row r="277" spans="1:5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row>
    <row r="278" spans="1:5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row>
    <row r="279" spans="1:5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row>
    <row r="280" spans="1:5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row>
    <row r="281" spans="1:5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row>
    <row r="282" spans="1:5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row>
    <row r="283" spans="1:5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row>
    <row r="284" spans="1:5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row>
    <row r="285" spans="1:5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row>
    <row r="286" spans="1:5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row>
    <row r="287" spans="1:5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row>
    <row r="288" spans="1:5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row>
    <row r="289" spans="1:5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row>
    <row r="290" spans="1:5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row>
    <row r="291" spans="1:5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row>
    <row r="292" spans="1:5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row>
    <row r="293" spans="1:5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row>
    <row r="294" spans="1:5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row>
    <row r="295" spans="1:5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row>
    <row r="296" spans="1:5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row>
    <row r="297" spans="1:5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row>
    <row r="298" spans="1:5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row>
    <row r="299" spans="1:5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row>
    <row r="300" spans="1:5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row>
    <row r="301" spans="1:5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row>
    <row r="302" spans="1:5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row>
    <row r="303" spans="1:5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row>
    <row r="304" spans="1:5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row>
    <row r="305" spans="1:5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row>
    <row r="306" spans="1:5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row>
    <row r="307" spans="1:5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row>
    <row r="308" spans="1:5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row>
    <row r="309" spans="1:5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row>
    <row r="310" spans="1:5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row>
    <row r="311" spans="1:5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row>
    <row r="312" spans="1:5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row>
    <row r="313" spans="1:5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row>
    <row r="314" spans="1:5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row>
    <row r="315" spans="1:5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row>
    <row r="316" spans="1:5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row>
    <row r="317" spans="1:5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row>
    <row r="318" spans="1:5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row>
    <row r="319" spans="1:5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row>
    <row r="320" spans="1:5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row>
    <row r="321" spans="1:5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row>
    <row r="322" spans="1:5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row>
    <row r="323" spans="1:5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row>
    <row r="324" spans="1:5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row>
    <row r="325" spans="1:5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row>
    <row r="326" spans="1:5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row>
    <row r="327" spans="1:5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row>
    <row r="328" spans="1:5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row>
    <row r="329" spans="1:5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row>
    <row r="330" spans="1:5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row>
    <row r="331" spans="1:5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row>
    <row r="332" spans="1:5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row>
    <row r="333" spans="1:5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row>
    <row r="334" spans="1:5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row>
    <row r="335" spans="1:5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row>
    <row r="336" spans="1:5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row>
    <row r="337" spans="1:5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row>
    <row r="338" spans="1:5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row>
    <row r="339" spans="1:5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row>
    <row r="340" spans="1:5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row>
    <row r="341" spans="1:5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row>
    <row r="342" spans="1:5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row>
    <row r="343" spans="1:5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row>
    <row r="344" spans="1:5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row>
    <row r="345" spans="1:5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row>
    <row r="346" spans="1:5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row>
    <row r="347" spans="1:5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row>
    <row r="348" spans="1:5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row>
    <row r="349" spans="1:5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row>
    <row r="350" spans="1:5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row>
    <row r="351" spans="1:5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row>
    <row r="352" spans="1:5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row>
    <row r="353" spans="1:5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row>
    <row r="354" spans="1:5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row>
    <row r="355" spans="1:5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row>
    <row r="356" spans="1: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row>
    <row r="357" spans="1:5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row>
    <row r="358" spans="1:5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row>
    <row r="359" spans="1:5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row>
    <row r="360" spans="1:5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row>
    <row r="361" spans="1:5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row>
    <row r="362" spans="1:5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row>
    <row r="363" spans="1:5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row>
    <row r="364" spans="1:5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row>
    <row r="365" spans="1:5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row>
    <row r="366" spans="1:5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row>
    <row r="367" spans="1:5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row>
    <row r="368" spans="1:5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row>
    <row r="369" spans="1:5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row>
    <row r="370" spans="1:5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row>
    <row r="371" spans="1:5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row>
    <row r="372" spans="1:5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row>
    <row r="373" spans="1:5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row>
    <row r="374" spans="1:5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row>
    <row r="375" spans="1:5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row>
    <row r="376" spans="1:5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row>
    <row r="377" spans="1:5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row>
    <row r="378" spans="1:5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row>
    <row r="379" spans="1:5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row>
    <row r="380" spans="1:5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row>
    <row r="381" spans="1:5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row>
    <row r="382" spans="1:5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row>
    <row r="383" spans="1:5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row>
    <row r="384" spans="1:5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row>
    <row r="385" spans="1:5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row>
    <row r="386" spans="1:5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row>
    <row r="387" spans="1:5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row>
    <row r="388" spans="1:5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row>
    <row r="389" spans="1:5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row>
    <row r="390" spans="1:5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row>
    <row r="391" spans="1:5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row>
    <row r="392" spans="1:5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row>
    <row r="393" spans="1:5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row>
    <row r="394" spans="1:5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row>
    <row r="395" spans="1:5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row>
    <row r="396" spans="1:5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row>
    <row r="397" spans="1:5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row>
    <row r="398" spans="1:5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row>
    <row r="399" spans="1:5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row>
    <row r="400" spans="1:5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row>
    <row r="401" spans="1:5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row>
    <row r="402" spans="1:5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row>
    <row r="403" spans="1:5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row>
    <row r="404" spans="1:5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row>
    <row r="405" spans="1:5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row>
    <row r="406" spans="1:5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row>
    <row r="407" spans="1:5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row>
    <row r="408" spans="1:5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row>
    <row r="409" spans="1:5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row>
    <row r="410" spans="1:5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row>
    <row r="411" spans="1:5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row>
    <row r="412" spans="1:5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row>
    <row r="413" spans="1:5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row>
    <row r="414" spans="1:5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row>
    <row r="415" spans="1:5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row>
    <row r="416" spans="1:5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row>
    <row r="417" spans="1:5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row>
    <row r="418" spans="1:5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row>
    <row r="419" spans="1:5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row>
    <row r="420" spans="1:5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row>
    <row r="421" spans="1:5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row>
    <row r="422" spans="1:5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row>
    <row r="423" spans="1:5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row>
    <row r="424" spans="1:5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row>
    <row r="425" spans="1:5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row>
    <row r="426" spans="1:5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row>
    <row r="427" spans="1:5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row>
    <row r="428" spans="1:5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row>
    <row r="429" spans="1:5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row>
    <row r="430" spans="1:5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row>
    <row r="431" spans="1:5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row>
    <row r="432" spans="1:5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row>
    <row r="433" spans="1:5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row>
    <row r="434" spans="1:5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row>
    <row r="435" spans="1:5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row>
    <row r="436" spans="1:5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row>
    <row r="437" spans="1:5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row>
    <row r="438" spans="1:5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row>
    <row r="439" spans="1:5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row>
    <row r="440" spans="1:5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row>
    <row r="441" spans="1:5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row>
    <row r="442" spans="1:5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row>
    <row r="443" spans="1:5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row>
    <row r="444" spans="1:5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row>
    <row r="445" spans="1:5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row>
    <row r="446" spans="1:5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row>
    <row r="447" spans="1:5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row>
    <row r="448" spans="1:5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row>
    <row r="449" spans="1:5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row>
    <row r="450" spans="1:5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row>
    <row r="451" spans="1:5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row>
    <row r="452" spans="1:5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row>
    <row r="453" spans="1:5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row>
    <row r="454" spans="1:5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row>
    <row r="455" spans="1:5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row>
    <row r="456" spans="1: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row>
    <row r="457" spans="1:5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row>
    <row r="458" spans="1:5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row>
    <row r="459" spans="1:5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row>
    <row r="460" spans="1:5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row>
    <row r="461" spans="1:5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row>
    <row r="462" spans="1:5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row>
    <row r="463" spans="1:5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row>
    <row r="464" spans="1:5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row>
    <row r="465" spans="1:5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row>
    <row r="466" spans="1:5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row>
    <row r="467" spans="1:5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row>
    <row r="468" spans="1:5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row>
    <row r="469" spans="1:5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row>
    <row r="470" spans="1:5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row>
    <row r="471" spans="1:5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row>
    <row r="472" spans="1:5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row>
    <row r="473" spans="1:5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row>
    <row r="474" spans="1:5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row>
    <row r="475" spans="1:5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row>
    <row r="476" spans="1:5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row>
    <row r="477" spans="1:5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row>
    <row r="478" spans="1:5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row>
    <row r="479" spans="1:5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row>
    <row r="480" spans="1:5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row>
    <row r="481" spans="1:5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row>
    <row r="482" spans="1:5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row>
    <row r="483" spans="1:5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row>
    <row r="484" spans="1:5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row>
    <row r="485" spans="1:5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row>
    <row r="486" spans="1:5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row>
    <row r="487" spans="1:5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row>
    <row r="488" spans="1:5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row>
    <row r="489" spans="1:5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row>
    <row r="490" spans="1:5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row>
    <row r="491" spans="1:5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row>
  </sheetData>
  <phoneticPr fontId="27"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9</vt:i4>
      </vt:variant>
      <vt:variant>
        <vt:lpstr>Graphiques</vt:lpstr>
      </vt:variant>
      <vt:variant>
        <vt:i4>12</vt:i4>
      </vt:variant>
    </vt:vector>
  </HeadingPairs>
  <TitlesOfParts>
    <vt:vector size="21" baseType="lpstr">
      <vt:lpstr>TS8.1</vt:lpstr>
      <vt:lpstr>TS8.2</vt:lpstr>
      <vt:lpstr>TS8.3</vt:lpstr>
      <vt:lpstr>DetailsTS9.2</vt:lpstr>
      <vt:lpstr>DetailsTS9.3</vt:lpstr>
      <vt:lpstr>DetailsTS9.4</vt:lpstr>
      <vt:lpstr>DetailsTS9.5</vt:lpstr>
      <vt:lpstr>DetailsWTIDSeries</vt:lpstr>
      <vt:lpstr>Feuil1</vt:lpstr>
      <vt:lpstr>F8.1</vt:lpstr>
      <vt:lpstr>F8.2</vt:lpstr>
      <vt:lpstr>F8.3</vt:lpstr>
      <vt:lpstr>F8.4</vt:lpstr>
      <vt:lpstr>F8.5</vt:lpstr>
      <vt:lpstr>F8.6</vt:lpstr>
      <vt:lpstr>F8.7</vt:lpstr>
      <vt:lpstr>F8.8</vt:lpstr>
      <vt:lpstr>F8.9</vt:lpstr>
      <vt:lpstr>F8.10</vt:lpstr>
      <vt:lpstr>FS8.1</vt:lpstr>
      <vt:lpstr>FS8.2</vt:lpstr>
    </vt:vector>
  </TitlesOfParts>
  <Company>PSE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t.piketty</dc:creator>
  <cp:lastModifiedBy>Pierre BERTRAND</cp:lastModifiedBy>
  <cp:lastPrinted>2014-01-19T15:19:30Z</cp:lastPrinted>
  <dcterms:created xsi:type="dcterms:W3CDTF">2012-10-10T16:47:06Z</dcterms:created>
  <dcterms:modified xsi:type="dcterms:W3CDTF">2014-01-22T18:43:12Z</dcterms:modified>
</cp:coreProperties>
</file>