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19520345_ms_uit_edu_vn/Documents/Đại Học/Năm 4/Làm nhóm HK2 2022-2023/Mạng xã hội/FinalProject/Louvain/"/>
    </mc:Choice>
  </mc:AlternateContent>
  <xr:revisionPtr revIDLastSave="1000" documentId="8_{590EF2AC-65D6-4A59-8CC8-6BA9BF6B39D4}" xr6:coauthVersionLast="47" xr6:coauthVersionMax="47" xr10:uidLastSave="{BD293F4A-EB49-418D-8AE4-0CF47B74C8A6}"/>
  <bookViews>
    <workbookView xWindow="-90" yWindow="0" windowWidth="12980" windowHeight="13770" firstSheet="2" activeTab="7" xr2:uid="{975BC951-E46B-4A85-A7E7-FDA3BE480571}"/>
  </bookViews>
  <sheets>
    <sheet name="Rating" sheetId="1" r:id="rId1"/>
    <sheet name="TinhTrongSo" sheetId="4" r:id="rId2"/>
    <sheet name="lan1" sheetId="5" r:id="rId3"/>
    <sheet name="lan2" sheetId="6" r:id="rId4"/>
    <sheet name="lan3" sheetId="7" r:id="rId5"/>
    <sheet name="lan4" sheetId="8" r:id="rId6"/>
    <sheet name="lan5" sheetId="9" r:id="rId7"/>
    <sheet name="lan6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0" l="1"/>
  <c r="K2" i="10" s="1"/>
  <c r="F3" i="9"/>
  <c r="F7" i="8"/>
  <c r="F6" i="8"/>
  <c r="F4" i="8"/>
  <c r="H2" i="7"/>
  <c r="H2" i="6"/>
  <c r="F11" i="7"/>
  <c r="F10" i="7"/>
  <c r="F8" i="7"/>
  <c r="H5" i="7"/>
  <c r="J2" i="6"/>
  <c r="K3" i="6" s="1"/>
  <c r="H2" i="5"/>
  <c r="K2" i="5"/>
  <c r="J2" i="10"/>
  <c r="H4" i="9"/>
  <c r="H3" i="9"/>
  <c r="H2" i="9"/>
  <c r="J2" i="9"/>
  <c r="J2" i="8"/>
  <c r="J2" i="7"/>
  <c r="H6" i="8"/>
  <c r="H5" i="8"/>
  <c r="H4" i="8"/>
  <c r="H3" i="8"/>
  <c r="H2" i="8"/>
  <c r="H7" i="8"/>
  <c r="H11" i="7"/>
  <c r="H10" i="7"/>
  <c r="H9" i="7"/>
  <c r="H7" i="7"/>
  <c r="H8" i="7"/>
  <c r="H6" i="7"/>
  <c r="H4" i="7"/>
  <c r="H3" i="7"/>
  <c r="H16" i="6"/>
  <c r="H21" i="5"/>
  <c r="K21" i="5" s="1"/>
  <c r="H15" i="6"/>
  <c r="H14" i="6"/>
  <c r="H13" i="6"/>
  <c r="H11" i="6"/>
  <c r="H12" i="6"/>
  <c r="H10" i="6"/>
  <c r="H9" i="6"/>
  <c r="H8" i="6"/>
  <c r="H7" i="6"/>
  <c r="H6" i="6"/>
  <c r="H5" i="6"/>
  <c r="H4" i="6"/>
  <c r="H3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2" i="5"/>
  <c r="J2" i="5"/>
  <c r="H22" i="5"/>
  <c r="H20" i="5"/>
  <c r="H18" i="5"/>
  <c r="H17" i="5"/>
  <c r="H19" i="5"/>
  <c r="H16" i="5"/>
  <c r="H15" i="5"/>
  <c r="H14" i="5"/>
  <c r="H13" i="5"/>
  <c r="H12" i="5"/>
  <c r="H9" i="5"/>
  <c r="H8" i="5"/>
  <c r="H10" i="5"/>
  <c r="H11" i="5"/>
  <c r="H6" i="5"/>
  <c r="H7" i="5"/>
  <c r="H4" i="5"/>
  <c r="H5" i="5"/>
  <c r="H3" i="5"/>
  <c r="K2" i="9" l="1"/>
  <c r="K4" i="9"/>
  <c r="K3" i="9"/>
  <c r="K2" i="7"/>
  <c r="K3" i="8"/>
  <c r="K6" i="8"/>
  <c r="K7" i="8"/>
  <c r="K2" i="8"/>
  <c r="K5" i="8"/>
  <c r="K4" i="8"/>
  <c r="K5" i="7"/>
  <c r="K2" i="6"/>
  <c r="K7" i="6"/>
  <c r="K6" i="6"/>
  <c r="K5" i="6"/>
  <c r="K4" i="6"/>
  <c r="K3" i="7"/>
  <c r="K10" i="7"/>
  <c r="K9" i="7"/>
  <c r="K8" i="7"/>
  <c r="K11" i="7"/>
  <c r="K7" i="7"/>
  <c r="K6" i="7"/>
  <c r="K4" i="7"/>
  <c r="K16" i="6"/>
  <c r="K15" i="6"/>
  <c r="K14" i="6"/>
  <c r="K13" i="6"/>
  <c r="K12" i="6"/>
  <c r="K11" i="6"/>
  <c r="K10" i="6"/>
  <c r="K9" i="6"/>
  <c r="K8" i="6"/>
</calcChain>
</file>

<file path=xl/sharedStrings.xml><?xml version="1.0" encoding="utf-8"?>
<sst xmlns="http://schemas.openxmlformats.org/spreadsheetml/2006/main" count="215" uniqueCount="51">
  <si>
    <t>User_Id</t>
  </si>
  <si>
    <t>Movie_Id</t>
  </si>
  <si>
    <t>Rating</t>
  </si>
  <si>
    <t>A</t>
  </si>
  <si>
    <t>B</t>
  </si>
  <si>
    <t>C</t>
  </si>
  <si>
    <t>D</t>
  </si>
  <si>
    <t>E</t>
  </si>
  <si>
    <t>F</t>
  </si>
  <si>
    <t>G</t>
  </si>
  <si>
    <t>Cột gốc</t>
  </si>
  <si>
    <t>Đặt tên</t>
  </si>
  <si>
    <t xml:space="preserve">==&gt; </t>
  </si>
  <si>
    <t>Source</t>
  </si>
  <si>
    <t>Target</t>
  </si>
  <si>
    <t>Weight</t>
  </si>
  <si>
    <t>1-&gt;2</t>
  </si>
  <si>
    <t>1-&gt;3</t>
  </si>
  <si>
    <t>1-&gt;4</t>
  </si>
  <si>
    <t>1-&gt;5</t>
  </si>
  <si>
    <t>1-&gt;6</t>
  </si>
  <si>
    <t>1-&gt;7</t>
  </si>
  <si>
    <t>2-&gt;3</t>
  </si>
  <si>
    <t>2-&gt;4</t>
  </si>
  <si>
    <t>2-&gt;6</t>
  </si>
  <si>
    <t>2-&gt;5</t>
  </si>
  <si>
    <t>2-&gt;7</t>
  </si>
  <si>
    <t>3-&gt;4</t>
  </si>
  <si>
    <t>3-&gt;6</t>
  </si>
  <si>
    <t>3-&gt;5</t>
  </si>
  <si>
    <t>3-&gt;7</t>
  </si>
  <si>
    <t>4-&gt;5</t>
  </si>
  <si>
    <t>4-&gt;6</t>
  </si>
  <si>
    <t>4-&gt;7</t>
  </si>
  <si>
    <t>5-&gt;6</t>
  </si>
  <si>
    <t>5-&gt;7</t>
  </si>
  <si>
    <t>6-&gt;7</t>
  </si>
  <si>
    <t>Z_in</t>
  </si>
  <si>
    <t>k_(i, in)</t>
  </si>
  <si>
    <t>Z_tot</t>
  </si>
  <si>
    <t>k_i</t>
  </si>
  <si>
    <t>Q</t>
  </si>
  <si>
    <t>2m</t>
  </si>
  <si>
    <t>path</t>
  </si>
  <si>
    <t>PATH</t>
  </si>
  <si>
    <t>Path</t>
  </si>
  <si>
    <t>1-&gt;B</t>
  </si>
  <si>
    <t>2-&gt;B</t>
  </si>
  <si>
    <t>3-&gt;B</t>
  </si>
  <si>
    <t>4-&gt;B</t>
  </si>
  <si>
    <t>5-&gt;B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</si>
</sst>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16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7</xdr:col>
      <xdr:colOff>330436</xdr:colOff>
      <xdr:row>29</xdr:row>
      <xdr:rowOff>31799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91A28B-06FC-A32A-BFDF-36FA49789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19600"/>
          <a:ext cx="4597636" cy="95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2566-8EB6-4443-9B83-82609F266CBC}">
  <dimension ref="A1:F33"/>
  <sheetViews>
    <sheetView workbookViewId="0">
      <selection activeCell="E21" sqref="E2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E1" t="s">
        <v>10</v>
      </c>
      <c r="F1" t="s">
        <v>11</v>
      </c>
    </row>
    <row r="2" spans="1:6" x14ac:dyDescent="0.35">
      <c r="A2">
        <v>1</v>
      </c>
      <c r="B2">
        <v>101</v>
      </c>
      <c r="C2">
        <v>5</v>
      </c>
      <c r="E2">
        <v>1</v>
      </c>
      <c r="F2" t="s">
        <v>3</v>
      </c>
    </row>
    <row r="3" spans="1:6" x14ac:dyDescent="0.35">
      <c r="A3">
        <v>1</v>
      </c>
      <c r="B3">
        <v>102</v>
      </c>
      <c r="C3">
        <v>3</v>
      </c>
      <c r="E3">
        <v>2</v>
      </c>
      <c r="F3" t="s">
        <v>4</v>
      </c>
    </row>
    <row r="4" spans="1:6" x14ac:dyDescent="0.35">
      <c r="A4">
        <v>1</v>
      </c>
      <c r="B4">
        <v>103</v>
      </c>
      <c r="C4">
        <v>3</v>
      </c>
      <c r="E4">
        <v>3</v>
      </c>
      <c r="F4" t="s">
        <v>5</v>
      </c>
    </row>
    <row r="5" spans="1:6" ht="13.5" customHeight="1" x14ac:dyDescent="0.35">
      <c r="A5">
        <v>1</v>
      </c>
      <c r="B5">
        <v>104</v>
      </c>
      <c r="C5">
        <v>3</v>
      </c>
      <c r="E5">
        <v>4</v>
      </c>
      <c r="F5" t="s">
        <v>6</v>
      </c>
    </row>
    <row r="6" spans="1:6" x14ac:dyDescent="0.35">
      <c r="A6">
        <v>1</v>
      </c>
      <c r="B6">
        <v>105</v>
      </c>
      <c r="C6">
        <v>2</v>
      </c>
      <c r="E6">
        <v>5</v>
      </c>
      <c r="F6" t="s">
        <v>7</v>
      </c>
    </row>
    <row r="7" spans="1:6" x14ac:dyDescent="0.35">
      <c r="A7">
        <v>1</v>
      </c>
      <c r="B7">
        <v>106</v>
      </c>
      <c r="C7">
        <v>3</v>
      </c>
      <c r="E7">
        <v>6</v>
      </c>
      <c r="F7" t="s">
        <v>8</v>
      </c>
    </row>
    <row r="8" spans="1:6" x14ac:dyDescent="0.35">
      <c r="A8">
        <v>2</v>
      </c>
      <c r="B8">
        <v>101</v>
      </c>
      <c r="C8">
        <v>5</v>
      </c>
      <c r="E8">
        <v>7</v>
      </c>
      <c r="F8" t="s">
        <v>9</v>
      </c>
    </row>
    <row r="9" spans="1:6" x14ac:dyDescent="0.35">
      <c r="A9">
        <v>2</v>
      </c>
      <c r="B9">
        <v>102</v>
      </c>
      <c r="C9">
        <v>3</v>
      </c>
    </row>
    <row r="10" spans="1:6" x14ac:dyDescent="0.35">
      <c r="A10">
        <v>2</v>
      </c>
      <c r="B10">
        <v>103</v>
      </c>
      <c r="C10">
        <v>5</v>
      </c>
    </row>
    <row r="11" spans="1:6" x14ac:dyDescent="0.35">
      <c r="A11">
        <v>2</v>
      </c>
      <c r="B11">
        <v>104</v>
      </c>
      <c r="C11">
        <v>5</v>
      </c>
    </row>
    <row r="12" spans="1:6" x14ac:dyDescent="0.35">
      <c r="A12">
        <v>2</v>
      </c>
      <c r="B12">
        <v>105</v>
      </c>
      <c r="C12">
        <v>3</v>
      </c>
    </row>
    <row r="13" spans="1:6" x14ac:dyDescent="0.35">
      <c r="A13">
        <v>2</v>
      </c>
      <c r="B13">
        <v>106</v>
      </c>
      <c r="C13">
        <v>3</v>
      </c>
    </row>
    <row r="14" spans="1:6" x14ac:dyDescent="0.35">
      <c r="A14">
        <v>3</v>
      </c>
      <c r="B14">
        <v>101</v>
      </c>
      <c r="C14">
        <v>2</v>
      </c>
    </row>
    <row r="15" spans="1:6" x14ac:dyDescent="0.35">
      <c r="A15">
        <v>3</v>
      </c>
      <c r="B15">
        <v>103</v>
      </c>
      <c r="C15">
        <v>5</v>
      </c>
    </row>
    <row r="16" spans="1:6" x14ac:dyDescent="0.35">
      <c r="A16">
        <v>3</v>
      </c>
      <c r="B16">
        <v>104</v>
      </c>
      <c r="C16">
        <v>3</v>
      </c>
    </row>
    <row r="17" spans="1:3" x14ac:dyDescent="0.35">
      <c r="A17">
        <v>3</v>
      </c>
      <c r="B17">
        <v>106</v>
      </c>
      <c r="C17">
        <v>4</v>
      </c>
    </row>
    <row r="18" spans="1:3" x14ac:dyDescent="0.35">
      <c r="A18">
        <v>4</v>
      </c>
      <c r="B18">
        <v>103</v>
      </c>
      <c r="C18">
        <v>5</v>
      </c>
    </row>
    <row r="19" spans="1:3" x14ac:dyDescent="0.35">
      <c r="A19">
        <v>4</v>
      </c>
      <c r="B19">
        <v>106</v>
      </c>
      <c r="C19">
        <v>4</v>
      </c>
    </row>
    <row r="20" spans="1:3" x14ac:dyDescent="0.35">
      <c r="A20">
        <v>4</v>
      </c>
      <c r="B20">
        <v>104</v>
      </c>
      <c r="C20">
        <v>4</v>
      </c>
    </row>
    <row r="21" spans="1:3" x14ac:dyDescent="0.35">
      <c r="A21">
        <v>5</v>
      </c>
      <c r="B21">
        <v>101</v>
      </c>
      <c r="C21">
        <v>4</v>
      </c>
    </row>
    <row r="22" spans="1:3" x14ac:dyDescent="0.35">
      <c r="A22">
        <v>5</v>
      </c>
      <c r="B22">
        <v>102</v>
      </c>
      <c r="C22">
        <v>4</v>
      </c>
    </row>
    <row r="23" spans="1:3" x14ac:dyDescent="0.35">
      <c r="A23">
        <v>5</v>
      </c>
      <c r="B23">
        <v>103</v>
      </c>
      <c r="C23">
        <v>4</v>
      </c>
    </row>
    <row r="24" spans="1:3" x14ac:dyDescent="0.35">
      <c r="A24">
        <v>5</v>
      </c>
      <c r="B24">
        <v>106</v>
      </c>
      <c r="C24">
        <v>3</v>
      </c>
    </row>
    <row r="25" spans="1:3" x14ac:dyDescent="0.35">
      <c r="A25">
        <v>5</v>
      </c>
      <c r="B25">
        <v>105</v>
      </c>
      <c r="C25">
        <v>2</v>
      </c>
    </row>
    <row r="26" spans="1:3" x14ac:dyDescent="0.35">
      <c r="A26">
        <v>6</v>
      </c>
      <c r="B26">
        <v>101</v>
      </c>
      <c r="C26">
        <v>3</v>
      </c>
    </row>
    <row r="27" spans="1:3" x14ac:dyDescent="0.35">
      <c r="A27">
        <v>6</v>
      </c>
      <c r="B27">
        <v>103</v>
      </c>
      <c r="C27">
        <v>4</v>
      </c>
    </row>
    <row r="28" spans="1:3" x14ac:dyDescent="0.35">
      <c r="A28">
        <v>6</v>
      </c>
      <c r="B28">
        <v>106</v>
      </c>
      <c r="C28">
        <v>3</v>
      </c>
    </row>
    <row r="29" spans="1:3" x14ac:dyDescent="0.35">
      <c r="A29">
        <v>6</v>
      </c>
      <c r="B29">
        <v>104</v>
      </c>
      <c r="C29">
        <v>5</v>
      </c>
    </row>
    <row r="30" spans="1:3" x14ac:dyDescent="0.35">
      <c r="A30">
        <v>6</v>
      </c>
      <c r="B30">
        <v>105</v>
      </c>
      <c r="C30">
        <v>3</v>
      </c>
    </row>
    <row r="31" spans="1:3" x14ac:dyDescent="0.35">
      <c r="A31">
        <v>7</v>
      </c>
      <c r="B31">
        <v>103</v>
      </c>
      <c r="C31">
        <v>4</v>
      </c>
    </row>
    <row r="32" spans="1:3" x14ac:dyDescent="0.35">
      <c r="A32">
        <v>7</v>
      </c>
      <c r="B32">
        <v>105</v>
      </c>
      <c r="C32">
        <v>1</v>
      </c>
    </row>
    <row r="33" spans="1:3" x14ac:dyDescent="0.35">
      <c r="A33">
        <v>7</v>
      </c>
      <c r="B33">
        <v>104</v>
      </c>
      <c r="C33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B1AD3-B96F-4342-A153-70980CD0456F}">
  <dimension ref="A1:M22"/>
  <sheetViews>
    <sheetView topLeftCell="B1" workbookViewId="0">
      <selection activeCell="H2" sqref="H2"/>
    </sheetView>
  </sheetViews>
  <sheetFormatPr defaultRowHeight="14.5" x14ac:dyDescent="0.35"/>
  <sheetData>
    <row r="1" spans="1:13" x14ac:dyDescent="0.3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J1" s="3" t="s">
        <v>12</v>
      </c>
      <c r="K1" s="4" t="s">
        <v>13</v>
      </c>
      <c r="L1" t="s">
        <v>14</v>
      </c>
      <c r="M1" t="s">
        <v>15</v>
      </c>
    </row>
    <row r="2" spans="1:13" x14ac:dyDescent="0.35">
      <c r="A2" s="2">
        <v>1</v>
      </c>
      <c r="B2" s="1">
        <v>0</v>
      </c>
      <c r="C2">
        <v>6</v>
      </c>
      <c r="D2">
        <v>4</v>
      </c>
      <c r="E2">
        <v>3</v>
      </c>
      <c r="F2">
        <v>5</v>
      </c>
      <c r="G2">
        <v>5</v>
      </c>
      <c r="H2">
        <v>3</v>
      </c>
      <c r="K2">
        <v>1</v>
      </c>
      <c r="L2">
        <v>2</v>
      </c>
      <c r="M2">
        <v>6</v>
      </c>
    </row>
    <row r="3" spans="1:13" x14ac:dyDescent="0.35">
      <c r="A3" s="2">
        <v>2</v>
      </c>
      <c r="C3" s="1">
        <v>0</v>
      </c>
      <c r="D3">
        <v>4</v>
      </c>
      <c r="E3">
        <v>3</v>
      </c>
      <c r="F3">
        <v>5</v>
      </c>
      <c r="G3">
        <v>5</v>
      </c>
      <c r="H3">
        <v>3</v>
      </c>
      <c r="K3">
        <v>1</v>
      </c>
      <c r="L3">
        <v>3</v>
      </c>
      <c r="M3">
        <v>4</v>
      </c>
    </row>
    <row r="4" spans="1:13" x14ac:dyDescent="0.35">
      <c r="A4" s="2">
        <v>3</v>
      </c>
      <c r="D4" s="1">
        <v>0</v>
      </c>
      <c r="E4">
        <v>3</v>
      </c>
      <c r="F4">
        <v>3</v>
      </c>
      <c r="G4">
        <v>4</v>
      </c>
      <c r="H4">
        <v>2</v>
      </c>
      <c r="K4">
        <v>1</v>
      </c>
      <c r="L4">
        <v>4</v>
      </c>
      <c r="M4">
        <v>3</v>
      </c>
    </row>
    <row r="5" spans="1:13" x14ac:dyDescent="0.35">
      <c r="A5" s="2">
        <v>4</v>
      </c>
      <c r="E5" s="1">
        <v>0</v>
      </c>
      <c r="F5">
        <v>2</v>
      </c>
      <c r="G5">
        <v>3</v>
      </c>
      <c r="H5">
        <v>2</v>
      </c>
      <c r="K5">
        <v>1</v>
      </c>
      <c r="L5">
        <v>5</v>
      </c>
      <c r="M5">
        <v>5</v>
      </c>
    </row>
    <row r="6" spans="1:13" x14ac:dyDescent="0.35">
      <c r="A6" s="2">
        <v>5</v>
      </c>
      <c r="F6" s="1">
        <v>0</v>
      </c>
      <c r="G6">
        <v>4</v>
      </c>
      <c r="H6">
        <v>2</v>
      </c>
      <c r="K6">
        <v>1</v>
      </c>
      <c r="L6">
        <v>6</v>
      </c>
      <c r="M6">
        <v>5</v>
      </c>
    </row>
    <row r="7" spans="1:13" x14ac:dyDescent="0.35">
      <c r="A7" s="2">
        <v>6</v>
      </c>
      <c r="G7" s="1">
        <v>0</v>
      </c>
      <c r="H7">
        <v>3</v>
      </c>
      <c r="K7">
        <v>1</v>
      </c>
      <c r="L7">
        <v>7</v>
      </c>
      <c r="M7">
        <v>3</v>
      </c>
    </row>
    <row r="8" spans="1:13" x14ac:dyDescent="0.35">
      <c r="A8" s="2">
        <v>7</v>
      </c>
      <c r="H8" s="1">
        <v>0</v>
      </c>
      <c r="K8">
        <v>2</v>
      </c>
      <c r="L8">
        <v>3</v>
      </c>
      <c r="M8">
        <v>4</v>
      </c>
    </row>
    <row r="9" spans="1:13" x14ac:dyDescent="0.35">
      <c r="K9">
        <v>2</v>
      </c>
      <c r="L9">
        <v>4</v>
      </c>
      <c r="M9">
        <v>3</v>
      </c>
    </row>
    <row r="10" spans="1:13" x14ac:dyDescent="0.35">
      <c r="K10">
        <v>2</v>
      </c>
      <c r="L10">
        <v>5</v>
      </c>
      <c r="M10">
        <v>5</v>
      </c>
    </row>
    <row r="11" spans="1:13" x14ac:dyDescent="0.35">
      <c r="K11">
        <v>2</v>
      </c>
      <c r="L11">
        <v>6</v>
      </c>
      <c r="M11">
        <v>5</v>
      </c>
    </row>
    <row r="12" spans="1:13" x14ac:dyDescent="0.35">
      <c r="K12">
        <v>2</v>
      </c>
      <c r="L12">
        <v>7</v>
      </c>
      <c r="M12">
        <v>3</v>
      </c>
    </row>
    <row r="13" spans="1:13" x14ac:dyDescent="0.35">
      <c r="K13">
        <v>3</v>
      </c>
      <c r="L13">
        <v>4</v>
      </c>
      <c r="M13">
        <v>3</v>
      </c>
    </row>
    <row r="14" spans="1:13" x14ac:dyDescent="0.35">
      <c r="K14">
        <v>3</v>
      </c>
      <c r="L14">
        <v>5</v>
      </c>
      <c r="M14">
        <v>3</v>
      </c>
    </row>
    <row r="15" spans="1:13" x14ac:dyDescent="0.35">
      <c r="K15">
        <v>3</v>
      </c>
      <c r="L15">
        <v>6</v>
      </c>
      <c r="M15">
        <v>4</v>
      </c>
    </row>
    <row r="16" spans="1:13" x14ac:dyDescent="0.35">
      <c r="K16">
        <v>3</v>
      </c>
      <c r="L16">
        <v>7</v>
      </c>
      <c r="M16">
        <v>2</v>
      </c>
    </row>
    <row r="17" spans="11:13" x14ac:dyDescent="0.35">
      <c r="K17">
        <v>4</v>
      </c>
      <c r="L17">
        <v>5</v>
      </c>
      <c r="M17">
        <v>2</v>
      </c>
    </row>
    <row r="18" spans="11:13" x14ac:dyDescent="0.35">
      <c r="K18">
        <v>4</v>
      </c>
      <c r="L18">
        <v>6</v>
      </c>
      <c r="M18">
        <v>3</v>
      </c>
    </row>
    <row r="19" spans="11:13" x14ac:dyDescent="0.35">
      <c r="K19">
        <v>4</v>
      </c>
      <c r="L19">
        <v>7</v>
      </c>
      <c r="M19">
        <v>2</v>
      </c>
    </row>
    <row r="20" spans="11:13" x14ac:dyDescent="0.35">
      <c r="K20">
        <v>5</v>
      </c>
      <c r="L20">
        <v>6</v>
      </c>
      <c r="M20">
        <v>4</v>
      </c>
    </row>
    <row r="21" spans="11:13" x14ac:dyDescent="0.35">
      <c r="K21">
        <v>5</v>
      </c>
      <c r="L21">
        <v>7</v>
      </c>
      <c r="M21">
        <v>2</v>
      </c>
    </row>
    <row r="22" spans="11:13" x14ac:dyDescent="0.35">
      <c r="K22">
        <v>6</v>
      </c>
      <c r="L22">
        <v>7</v>
      </c>
      <c r="M2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58D45-DA7C-4C88-89CE-E55F431BED32}">
  <dimension ref="A1:N22"/>
  <sheetViews>
    <sheetView zoomScale="85" zoomScaleNormal="85" workbookViewId="0">
      <selection activeCell="G34" sqref="G34"/>
    </sheetView>
  </sheetViews>
  <sheetFormatPr defaultRowHeight="14.5" x14ac:dyDescent="0.35"/>
  <sheetData>
    <row r="1" spans="1:14" x14ac:dyDescent="0.35">
      <c r="A1" s="5" t="s">
        <v>13</v>
      </c>
      <c r="B1" s="6" t="s">
        <v>14</v>
      </c>
      <c r="C1" s="6" t="s">
        <v>15</v>
      </c>
      <c r="E1" s="6" t="s">
        <v>45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42</v>
      </c>
      <c r="K1" s="6" t="s">
        <v>41</v>
      </c>
      <c r="M1" s="6" t="s">
        <v>43</v>
      </c>
      <c r="N1" s="6" t="s">
        <v>41</v>
      </c>
    </row>
    <row r="2" spans="1:14" x14ac:dyDescent="0.35">
      <c r="A2" s="6">
        <v>1</v>
      </c>
      <c r="B2" s="6">
        <v>2</v>
      </c>
      <c r="C2" s="6">
        <v>6</v>
      </c>
      <c r="E2" s="7" t="s">
        <v>16</v>
      </c>
      <c r="F2" s="6">
        <v>6</v>
      </c>
      <c r="G2" s="6">
        <v>1</v>
      </c>
      <c r="H2" s="6">
        <f>SUM(C2:C7)+SUM(C8:C12)-C2</f>
        <v>40</v>
      </c>
      <c r="I2" s="6">
        <v>10</v>
      </c>
      <c r="J2" s="6">
        <f>2*SUM(C2:C22)</f>
        <v>148</v>
      </c>
      <c r="K2" s="6">
        <f>(((F2+G2)/$J$2) - ((H2+I2)/($J$2))* ((H2+I2)/($J$2))) -  ((F2/$J$2)  - ((H2/$J$2)*(H2/$J$2)) - ((I2/$J$2)*(I2/$J$2)))</f>
        <v>-2.9766252739225695E-2</v>
      </c>
      <c r="M2" s="8" t="s">
        <v>36</v>
      </c>
      <c r="N2" s="8">
        <v>6.7567567567567571E-3</v>
      </c>
    </row>
    <row r="3" spans="1:14" x14ac:dyDescent="0.35">
      <c r="A3" s="6">
        <v>1</v>
      </c>
      <c r="B3" s="6">
        <v>3</v>
      </c>
      <c r="C3" s="6">
        <v>4</v>
      </c>
      <c r="E3" s="6" t="s">
        <v>17</v>
      </c>
      <c r="F3" s="6">
        <v>4</v>
      </c>
      <c r="G3" s="6">
        <v>1</v>
      </c>
      <c r="H3" s="6">
        <f>SUM(C2:C7)+SUM(C13:C16)-C3</f>
        <v>34</v>
      </c>
      <c r="I3" s="6">
        <v>10</v>
      </c>
      <c r="J3" s="6"/>
      <c r="K3" s="6">
        <f t="shared" ref="K3:K22" si="0">(((F3+G3)/$J$2) - ((H3+I3)/($J$2))* ((H3+I3)/($J$2))) -  ((F3/$J$2)  - ((H3/$J$2)*(H3/$J$2)) - ((I3/$J$2)*(I3/$J$2)))</f>
        <v>-2.4287801314828349E-2</v>
      </c>
      <c r="M3" s="8" t="s">
        <v>35</v>
      </c>
      <c r="N3" s="8">
        <v>3.1044558071585109E-3</v>
      </c>
    </row>
    <row r="4" spans="1:14" x14ac:dyDescent="0.35">
      <c r="A4" s="6">
        <v>1</v>
      </c>
      <c r="B4" s="6">
        <v>4</v>
      </c>
      <c r="C4" s="6">
        <v>3</v>
      </c>
      <c r="E4" s="6" t="s">
        <v>18</v>
      </c>
      <c r="F4" s="6">
        <v>3</v>
      </c>
      <c r="G4" s="6">
        <v>1</v>
      </c>
      <c r="H4" s="6">
        <f>SUM(C2:C7)+SUM(C17:C19)-C4</f>
        <v>30</v>
      </c>
      <c r="I4" s="6">
        <v>10</v>
      </c>
      <c r="J4" s="6"/>
      <c r="K4" s="6">
        <f t="shared" si="0"/>
        <v>-2.0635500365230097E-2</v>
      </c>
      <c r="M4" s="8" t="s">
        <v>33</v>
      </c>
      <c r="N4" s="8">
        <v>2.1913805697589481E-3</v>
      </c>
    </row>
    <row r="5" spans="1:14" x14ac:dyDescent="0.35">
      <c r="A5" s="6">
        <v>1</v>
      </c>
      <c r="B5" s="6">
        <v>5</v>
      </c>
      <c r="C5" s="6">
        <v>5</v>
      </c>
      <c r="E5" s="6" t="s">
        <v>19</v>
      </c>
      <c r="F5" s="6">
        <v>5</v>
      </c>
      <c r="G5" s="6">
        <v>1</v>
      </c>
      <c r="H5" s="6">
        <f>SUM(C2:C7)+SUM(C20:C21)-C5</f>
        <v>27</v>
      </c>
      <c r="I5" s="6">
        <v>10</v>
      </c>
      <c r="J5" s="6"/>
      <c r="K5" s="6">
        <f t="shared" si="0"/>
        <v>-1.789627465303141E-2</v>
      </c>
      <c r="M5" s="8" t="s">
        <v>34</v>
      </c>
      <c r="N5" s="8">
        <v>2.1913805697589481E-3</v>
      </c>
    </row>
    <row r="6" spans="1:14" x14ac:dyDescent="0.35">
      <c r="A6" s="6">
        <v>1</v>
      </c>
      <c r="B6" s="6">
        <v>6</v>
      </c>
      <c r="C6" s="6">
        <v>5</v>
      </c>
      <c r="E6" s="6" t="s">
        <v>20</v>
      </c>
      <c r="F6" s="6">
        <v>5</v>
      </c>
      <c r="G6" s="6">
        <v>1</v>
      </c>
      <c r="H6" s="6">
        <f>SUM(C2:C7)+C22-C6</f>
        <v>24</v>
      </c>
      <c r="I6" s="6">
        <v>10</v>
      </c>
      <c r="J6" s="6"/>
      <c r="K6" s="6">
        <f t="shared" si="0"/>
        <v>-1.5157048940832727E-2</v>
      </c>
      <c r="M6" s="8" t="s">
        <v>32</v>
      </c>
      <c r="N6" s="8">
        <v>3.6523009495982237E-4</v>
      </c>
    </row>
    <row r="7" spans="1:14" x14ac:dyDescent="0.35">
      <c r="A7" s="6">
        <v>1</v>
      </c>
      <c r="B7" s="6">
        <v>7</v>
      </c>
      <c r="C7" s="6">
        <v>3</v>
      </c>
      <c r="E7" s="6" t="s">
        <v>21</v>
      </c>
      <c r="F7" s="6">
        <v>3</v>
      </c>
      <c r="G7" s="6">
        <v>1</v>
      </c>
      <c r="H7" s="6">
        <f>SUM(C2:C7)-C7</f>
        <v>23</v>
      </c>
      <c r="I7" s="6">
        <v>10</v>
      </c>
      <c r="J7" s="6"/>
      <c r="K7" s="6">
        <f t="shared" si="0"/>
        <v>-1.4243973703433166E-2</v>
      </c>
      <c r="M7" s="6" t="s">
        <v>30</v>
      </c>
      <c r="N7" s="6">
        <v>-2.373995617238861E-3</v>
      </c>
    </row>
    <row r="8" spans="1:14" x14ac:dyDescent="0.35">
      <c r="A8" s="6">
        <v>2</v>
      </c>
      <c r="B8" s="6">
        <v>3</v>
      </c>
      <c r="C8" s="6">
        <v>4</v>
      </c>
      <c r="E8" s="6" t="s">
        <v>22</v>
      </c>
      <c r="F8" s="6">
        <v>4</v>
      </c>
      <c r="G8" s="6">
        <v>1</v>
      </c>
      <c r="H8" s="6">
        <f>SUM($C$8:$C$12)-C9+SUM(C13:C16)</f>
        <v>29</v>
      </c>
      <c r="I8" s="6">
        <v>10</v>
      </c>
      <c r="J8" s="6"/>
      <c r="K8" s="6">
        <f t="shared" si="0"/>
        <v>-1.9722425127830512E-2</v>
      </c>
      <c r="M8" s="6" t="s">
        <v>28</v>
      </c>
      <c r="N8" s="6">
        <v>-3.2870708546384186E-3</v>
      </c>
    </row>
    <row r="9" spans="1:14" x14ac:dyDescent="0.35">
      <c r="A9" s="6">
        <v>2</v>
      </c>
      <c r="B9" s="6">
        <v>4</v>
      </c>
      <c r="C9" s="6">
        <v>3</v>
      </c>
      <c r="E9" s="6" t="s">
        <v>23</v>
      </c>
      <c r="F9" s="6">
        <v>3</v>
      </c>
      <c r="G9" s="6">
        <v>1</v>
      </c>
      <c r="H9" s="6">
        <f>SUM($C$8:$C$12)-C10+SUM(C17:C19)</f>
        <v>22</v>
      </c>
      <c r="I9" s="6">
        <v>10</v>
      </c>
      <c r="J9" s="6"/>
      <c r="K9" s="6">
        <f t="shared" si="0"/>
        <v>-1.3330898466033605E-2</v>
      </c>
      <c r="M9" s="6" t="s">
        <v>31</v>
      </c>
      <c r="N9" s="6">
        <v>-3.2870708546384186E-3</v>
      </c>
    </row>
    <row r="10" spans="1:14" x14ac:dyDescent="0.35">
      <c r="A10" s="6">
        <v>2</v>
      </c>
      <c r="B10" s="6">
        <v>5</v>
      </c>
      <c r="C10" s="6">
        <v>5</v>
      </c>
      <c r="E10" s="6" t="s">
        <v>25</v>
      </c>
      <c r="F10" s="6">
        <v>5</v>
      </c>
      <c r="G10" s="6">
        <v>1</v>
      </c>
      <c r="H10" s="6">
        <f>SUM($C$8:$C$12)-C10+SUM(C20:C21)</f>
        <v>21</v>
      </c>
      <c r="I10" s="6">
        <v>10</v>
      </c>
      <c r="J10" s="6"/>
      <c r="K10" s="6">
        <f t="shared" si="0"/>
        <v>-1.2417823228634037E-2</v>
      </c>
      <c r="M10" s="6" t="s">
        <v>27</v>
      </c>
      <c r="N10" s="6">
        <v>-6.0262965668371089E-3</v>
      </c>
    </row>
    <row r="11" spans="1:14" x14ac:dyDescent="0.35">
      <c r="A11" s="6">
        <v>2</v>
      </c>
      <c r="B11" s="6">
        <v>6</v>
      </c>
      <c r="C11" s="6">
        <v>5</v>
      </c>
      <c r="E11" s="6" t="s">
        <v>24</v>
      </c>
      <c r="F11" s="6">
        <v>5</v>
      </c>
      <c r="G11" s="6">
        <v>1</v>
      </c>
      <c r="H11" s="6">
        <f>SUM($C$8:$C$12)-C12+SUM(C22)</f>
        <v>20</v>
      </c>
      <c r="I11" s="6">
        <v>10</v>
      </c>
      <c r="J11" s="6"/>
      <c r="K11" s="6">
        <f t="shared" si="0"/>
        <v>-1.1504747991234479E-2</v>
      </c>
      <c r="M11" s="6" t="s">
        <v>29</v>
      </c>
      <c r="N11" s="6">
        <v>-6.9393718042366648E-3</v>
      </c>
    </row>
    <row r="12" spans="1:14" x14ac:dyDescent="0.35">
      <c r="A12" s="6">
        <v>2</v>
      </c>
      <c r="B12" s="6">
        <v>7</v>
      </c>
      <c r="C12" s="6">
        <v>3</v>
      </c>
      <c r="E12" s="6" t="s">
        <v>26</v>
      </c>
      <c r="F12" s="6">
        <v>3</v>
      </c>
      <c r="G12" s="6">
        <v>1</v>
      </c>
      <c r="H12" s="6">
        <f>SUM($C$8:$C$12)-C13</f>
        <v>17</v>
      </c>
      <c r="I12" s="6">
        <v>10</v>
      </c>
      <c r="J12" s="6"/>
      <c r="K12" s="6">
        <f t="shared" si="0"/>
        <v>-8.7655222790357888E-3</v>
      </c>
      <c r="M12" s="6" t="s">
        <v>26</v>
      </c>
      <c r="N12" s="6">
        <v>-8.7655222790357888E-3</v>
      </c>
    </row>
    <row r="13" spans="1:14" x14ac:dyDescent="0.35">
      <c r="A13" s="6">
        <v>3</v>
      </c>
      <c r="B13" s="6">
        <v>4</v>
      </c>
      <c r="C13" s="6">
        <v>3</v>
      </c>
      <c r="E13" s="6" t="s">
        <v>27</v>
      </c>
      <c r="F13" s="6">
        <v>3</v>
      </c>
      <c r="G13" s="6">
        <v>1</v>
      </c>
      <c r="H13" s="6">
        <f>SUM($C$13:$C$16) - C13 + SUM(C17:C18)</f>
        <v>14</v>
      </c>
      <c r="I13" s="6">
        <v>10</v>
      </c>
      <c r="J13" s="6"/>
      <c r="K13" s="6">
        <f t="shared" si="0"/>
        <v>-6.0262965668371089E-3</v>
      </c>
      <c r="M13" s="6" t="s">
        <v>24</v>
      </c>
      <c r="N13" s="6">
        <v>-1.1504747991234479E-2</v>
      </c>
    </row>
    <row r="14" spans="1:14" x14ac:dyDescent="0.35">
      <c r="A14" s="6">
        <v>3</v>
      </c>
      <c r="B14" s="6">
        <v>5</v>
      </c>
      <c r="C14" s="6">
        <v>3</v>
      </c>
      <c r="E14" s="6" t="s">
        <v>29</v>
      </c>
      <c r="F14" s="6">
        <v>3</v>
      </c>
      <c r="G14" s="6">
        <v>1</v>
      </c>
      <c r="H14" s="6">
        <f>SUM($C$13:$C$16) - C14 + SUM(C20:C21)</f>
        <v>15</v>
      </c>
      <c r="I14" s="6">
        <v>10</v>
      </c>
      <c r="J14" s="6"/>
      <c r="K14" s="6">
        <f t="shared" si="0"/>
        <v>-6.9393718042366648E-3</v>
      </c>
      <c r="M14" s="6" t="s">
        <v>25</v>
      </c>
      <c r="N14" s="6">
        <v>-1.2417823228634037E-2</v>
      </c>
    </row>
    <row r="15" spans="1:14" x14ac:dyDescent="0.35">
      <c r="A15" s="6">
        <v>3</v>
      </c>
      <c r="B15" s="6">
        <v>6</v>
      </c>
      <c r="C15" s="6">
        <v>4</v>
      </c>
      <c r="E15" s="6" t="s">
        <v>28</v>
      </c>
      <c r="F15" s="6">
        <v>4</v>
      </c>
      <c r="G15" s="6">
        <v>1</v>
      </c>
      <c r="H15" s="6">
        <f>SUM($C$13:$C$16) - C15 + SUM(C22)</f>
        <v>11</v>
      </c>
      <c r="I15" s="6">
        <v>10</v>
      </c>
      <c r="J15" s="6"/>
      <c r="K15" s="6">
        <f t="shared" si="0"/>
        <v>-3.2870708546384186E-3</v>
      </c>
      <c r="M15" s="6" t="s">
        <v>23</v>
      </c>
      <c r="N15" s="6">
        <v>-1.3330898466033605E-2</v>
      </c>
    </row>
    <row r="16" spans="1:14" x14ac:dyDescent="0.35">
      <c r="A16" s="6">
        <v>3</v>
      </c>
      <c r="B16" s="6">
        <v>7</v>
      </c>
      <c r="C16" s="6">
        <v>2</v>
      </c>
      <c r="E16" s="6" t="s">
        <v>30</v>
      </c>
      <c r="F16" s="6">
        <v>2</v>
      </c>
      <c r="G16" s="6">
        <v>1</v>
      </c>
      <c r="H16" s="6">
        <f>SUM($C$13:$C$16) - C16</f>
        <v>10</v>
      </c>
      <c r="I16" s="6">
        <v>10</v>
      </c>
      <c r="J16" s="6"/>
      <c r="K16" s="6">
        <f t="shared" si="0"/>
        <v>-2.373995617238861E-3</v>
      </c>
      <c r="M16" s="6" t="s">
        <v>21</v>
      </c>
      <c r="N16" s="6">
        <v>-1.4243973703433166E-2</v>
      </c>
    </row>
    <row r="17" spans="1:14" x14ac:dyDescent="0.35">
      <c r="A17" s="6">
        <v>4</v>
      </c>
      <c r="B17" s="6">
        <v>5</v>
      </c>
      <c r="C17" s="6">
        <v>2</v>
      </c>
      <c r="E17" s="6" t="s">
        <v>31</v>
      </c>
      <c r="F17" s="6">
        <v>2</v>
      </c>
      <c r="G17" s="6">
        <v>1</v>
      </c>
      <c r="H17" s="6">
        <f>SUM($C$17:$C$19) - C17 + SUM(C20:C21)</f>
        <v>11</v>
      </c>
      <c r="I17" s="6">
        <v>10</v>
      </c>
      <c r="J17" s="6"/>
      <c r="K17" s="6">
        <f t="shared" si="0"/>
        <v>-3.2870708546384186E-3</v>
      </c>
      <c r="M17" s="6" t="s">
        <v>20</v>
      </c>
      <c r="N17" s="6">
        <v>-1.5157048940832727E-2</v>
      </c>
    </row>
    <row r="18" spans="1:14" x14ac:dyDescent="0.35">
      <c r="A18" s="6">
        <v>4</v>
      </c>
      <c r="B18" s="6">
        <v>6</v>
      </c>
      <c r="C18" s="6">
        <v>3</v>
      </c>
      <c r="E18" s="6" t="s">
        <v>32</v>
      </c>
      <c r="F18" s="6">
        <v>3</v>
      </c>
      <c r="G18" s="6">
        <v>1</v>
      </c>
      <c r="H18" s="6">
        <f>SUM($C$17:$C$19) - C18+C22</f>
        <v>7</v>
      </c>
      <c r="I18" s="6">
        <v>10</v>
      </c>
      <c r="J18" s="6"/>
      <c r="K18" s="6">
        <f t="shared" si="0"/>
        <v>3.6523009495982237E-4</v>
      </c>
      <c r="M18" s="6" t="s">
        <v>19</v>
      </c>
      <c r="N18" s="6">
        <v>-1.789627465303141E-2</v>
      </c>
    </row>
    <row r="19" spans="1:14" x14ac:dyDescent="0.35">
      <c r="A19" s="6">
        <v>4</v>
      </c>
      <c r="B19" s="6">
        <v>7</v>
      </c>
      <c r="C19" s="6">
        <v>2</v>
      </c>
      <c r="E19" s="6" t="s">
        <v>33</v>
      </c>
      <c r="F19" s="6">
        <v>2</v>
      </c>
      <c r="G19" s="6">
        <v>1</v>
      </c>
      <c r="H19" s="6">
        <f t="shared" ref="H19" si="1">SUM($C$17:$C$19) - C19</f>
        <v>5</v>
      </c>
      <c r="I19" s="6">
        <v>10</v>
      </c>
      <c r="J19" s="6"/>
      <c r="K19" s="6">
        <f t="shared" si="0"/>
        <v>2.1913805697589481E-3</v>
      </c>
      <c r="M19" s="6" t="s">
        <v>22</v>
      </c>
      <c r="N19" s="6">
        <v>-1.9722425127830512E-2</v>
      </c>
    </row>
    <row r="20" spans="1:14" x14ac:dyDescent="0.35">
      <c r="A20" s="6">
        <v>5</v>
      </c>
      <c r="B20" s="6">
        <v>6</v>
      </c>
      <c r="C20" s="6">
        <v>4</v>
      </c>
      <c r="E20" s="6" t="s">
        <v>34</v>
      </c>
      <c r="F20" s="6">
        <v>4</v>
      </c>
      <c r="G20" s="6">
        <v>1</v>
      </c>
      <c r="H20" s="6">
        <f>SUM(C20:C21) - C20+C22</f>
        <v>5</v>
      </c>
      <c r="I20" s="6">
        <v>10</v>
      </c>
      <c r="J20" s="6"/>
      <c r="K20" s="6">
        <f t="shared" si="0"/>
        <v>2.1913805697589481E-3</v>
      </c>
      <c r="M20" s="6" t="s">
        <v>18</v>
      </c>
      <c r="N20" s="6">
        <v>-2.0635500365230097E-2</v>
      </c>
    </row>
    <row r="21" spans="1:14" x14ac:dyDescent="0.35">
      <c r="A21" s="6">
        <v>5</v>
      </c>
      <c r="B21" s="6">
        <v>7</v>
      </c>
      <c r="C21" s="6">
        <v>2</v>
      </c>
      <c r="E21" s="6" t="s">
        <v>35</v>
      </c>
      <c r="F21" s="6">
        <v>2</v>
      </c>
      <c r="G21" s="6">
        <v>1</v>
      </c>
      <c r="H21" s="6">
        <f>SUM(C20:C21) - C21</f>
        <v>4</v>
      </c>
      <c r="I21" s="6">
        <v>10</v>
      </c>
      <c r="J21" s="6"/>
      <c r="K21" s="6">
        <f t="shared" si="0"/>
        <v>3.1044558071585109E-3</v>
      </c>
      <c r="M21" s="6" t="s">
        <v>17</v>
      </c>
      <c r="N21" s="6">
        <v>-2.4287801314828349E-2</v>
      </c>
    </row>
    <row r="22" spans="1:14" x14ac:dyDescent="0.35">
      <c r="A22" s="6">
        <v>6</v>
      </c>
      <c r="B22" s="6">
        <v>7</v>
      </c>
      <c r="C22" s="6">
        <v>3</v>
      </c>
      <c r="E22" s="6" t="s">
        <v>36</v>
      </c>
      <c r="F22" s="6">
        <v>3</v>
      </c>
      <c r="G22" s="6">
        <v>1</v>
      </c>
      <c r="H22" s="6">
        <f>0</f>
        <v>0</v>
      </c>
      <c r="I22" s="6">
        <v>10</v>
      </c>
      <c r="J22" s="6"/>
      <c r="K22" s="6">
        <f t="shared" si="0"/>
        <v>6.7567567567567571E-3</v>
      </c>
      <c r="M22" s="7" t="s">
        <v>16</v>
      </c>
      <c r="N22" s="6">
        <v>-2.9766252739225695E-2</v>
      </c>
    </row>
  </sheetData>
  <sortState xmlns:xlrd2="http://schemas.microsoft.com/office/spreadsheetml/2017/richdata2" ref="M2:N22">
    <sortCondition descending="1" ref="N1:N2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3FD1-B572-4466-964F-3E797A4FFDD1}">
  <dimension ref="A1:P16"/>
  <sheetViews>
    <sheetView zoomScale="70" zoomScaleNormal="70" workbookViewId="0">
      <selection activeCell="K33" sqref="K33"/>
    </sheetView>
  </sheetViews>
  <sheetFormatPr defaultRowHeight="14.5" x14ac:dyDescent="0.35"/>
  <sheetData>
    <row r="1" spans="1:16" x14ac:dyDescent="0.35">
      <c r="A1" s="5" t="s">
        <v>13</v>
      </c>
      <c r="B1" s="6" t="s">
        <v>14</v>
      </c>
      <c r="C1" s="6" t="s">
        <v>15</v>
      </c>
      <c r="E1" s="6" t="s">
        <v>44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42</v>
      </c>
      <c r="K1" s="6" t="s">
        <v>41</v>
      </c>
      <c r="O1" s="6" t="s">
        <v>41</v>
      </c>
      <c r="P1" s="6" t="s">
        <v>44</v>
      </c>
    </row>
    <row r="2" spans="1:16" x14ac:dyDescent="0.35">
      <c r="A2" s="6">
        <v>1</v>
      </c>
      <c r="B2" s="6">
        <v>2</v>
      </c>
      <c r="C2" s="6">
        <v>6</v>
      </c>
      <c r="E2" s="7" t="s">
        <v>16</v>
      </c>
      <c r="F2" s="6">
        <v>6</v>
      </c>
      <c r="G2" s="6">
        <v>1</v>
      </c>
      <c r="H2" s="6">
        <f>SUM($C$2:$C$6) - C2 + SUM(C7:C10)</f>
        <v>40</v>
      </c>
      <c r="I2" s="6">
        <v>10</v>
      </c>
      <c r="J2" s="6">
        <f>2*SUM(C2:C16)</f>
        <v>142</v>
      </c>
      <c r="K2" s="6">
        <f>(((F2+G2)/$J$2) - ((H2+I2)/($J$2))* ((H2+I2)/($J$2))) -  ((F2/$J$2)  - ((H2/$J$2)*(H2/$J$2)) - ((I2/$J$2)*(I2/$J$2)))</f>
        <v>-3.2632414203531031E-2</v>
      </c>
      <c r="O2" s="8">
        <v>2.1126760563380288E-2</v>
      </c>
      <c r="P2" s="8" t="s">
        <v>50</v>
      </c>
    </row>
    <row r="3" spans="1:16" x14ac:dyDescent="0.35">
      <c r="A3" s="6">
        <v>1</v>
      </c>
      <c r="B3" s="6">
        <v>3</v>
      </c>
      <c r="C3" s="6">
        <v>4</v>
      </c>
      <c r="E3" s="6" t="s">
        <v>17</v>
      </c>
      <c r="F3" s="6">
        <v>4</v>
      </c>
      <c r="G3" s="6">
        <v>1</v>
      </c>
      <c r="H3" s="6">
        <f>SUM($C$2:$C$6) - C3 + SUM(C11:C13)</f>
        <v>34</v>
      </c>
      <c r="I3" s="6">
        <v>10</v>
      </c>
      <c r="J3" s="6"/>
      <c r="K3" s="6">
        <f>(((F3+G3)/$J$2) - ((H3+I3)/($J$2))* ((H3+I3)/($J$2))) -  ((F3/$J$2)  - ((H3/$J$2)*(H3/$J$2)) - ((I3/$J$2)*(I3/$J$2)))</f>
        <v>-2.6681214044832369E-2</v>
      </c>
      <c r="O3" s="8">
        <v>1.8746280499900812E-2</v>
      </c>
      <c r="P3" s="8" t="s">
        <v>49</v>
      </c>
    </row>
    <row r="4" spans="1:16" x14ac:dyDescent="0.35">
      <c r="A4" s="6">
        <v>1</v>
      </c>
      <c r="B4" s="6">
        <v>4</v>
      </c>
      <c r="C4" s="6">
        <v>3</v>
      </c>
      <c r="E4" s="6" t="s">
        <v>18</v>
      </c>
      <c r="F4" s="6">
        <v>3</v>
      </c>
      <c r="G4" s="6">
        <v>1</v>
      </c>
      <c r="H4" s="6">
        <f>SUM($C$2:$C$6) - C4 + SUM(C14:C15)</f>
        <v>30</v>
      </c>
      <c r="I4" s="6">
        <v>10</v>
      </c>
      <c r="J4" s="6"/>
      <c r="K4" s="6">
        <f t="shared" ref="K4:K16" si="0">(((F4+G4)/$J$2) - ((H4+I4)/($J$2))* ((H4+I4)/($J$2))) -  ((F4/$J$2)  - ((H4/$J$2)*(H4/$J$2)) - ((I4/$J$2)*(I4/$J$2)))</f>
        <v>-2.2713747272366597E-2</v>
      </c>
      <c r="O4" s="8">
        <v>1.3985320372941881E-2</v>
      </c>
      <c r="P4" s="8" t="s">
        <v>48</v>
      </c>
    </row>
    <row r="5" spans="1:16" x14ac:dyDescent="0.35">
      <c r="A5" s="6">
        <v>1</v>
      </c>
      <c r="B5" s="6">
        <v>5</v>
      </c>
      <c r="C5" s="6">
        <v>5</v>
      </c>
      <c r="E5" s="6" t="s">
        <v>19</v>
      </c>
      <c r="F5" s="6">
        <v>5</v>
      </c>
      <c r="G5" s="6">
        <v>1</v>
      </c>
      <c r="H5" s="6">
        <f>SUM($C$2:$C$6) - C5 + SUM(C16)</f>
        <v>27</v>
      </c>
      <c r="I5" s="6">
        <v>10</v>
      </c>
      <c r="J5" s="6"/>
      <c r="K5" s="6">
        <f t="shared" si="0"/>
        <v>-1.9738147193017256E-2</v>
      </c>
      <c r="O5" s="8">
        <v>6.8438801825034673E-3</v>
      </c>
      <c r="P5" s="8" t="s">
        <v>47</v>
      </c>
    </row>
    <row r="6" spans="1:16" x14ac:dyDescent="0.35">
      <c r="A6" s="6">
        <v>1</v>
      </c>
      <c r="B6" s="6" t="s">
        <v>3</v>
      </c>
      <c r="C6" s="6">
        <v>8</v>
      </c>
      <c r="E6" s="6" t="s">
        <v>46</v>
      </c>
      <c r="F6" s="6">
        <v>11</v>
      </c>
      <c r="G6" s="6">
        <v>3</v>
      </c>
      <c r="H6" s="6">
        <f>SUM($C$2:$C$6) - C6</f>
        <v>18</v>
      </c>
      <c r="I6" s="6">
        <v>12</v>
      </c>
      <c r="J6" s="6"/>
      <c r="K6" s="6">
        <f t="shared" si="0"/>
        <v>-2.9756000793493276E-4</v>
      </c>
      <c r="O6" s="6">
        <v>-2.9756000793493276E-4</v>
      </c>
      <c r="P6" s="6" t="s">
        <v>46</v>
      </c>
    </row>
    <row r="7" spans="1:16" x14ac:dyDescent="0.35">
      <c r="A7" s="6">
        <v>2</v>
      </c>
      <c r="B7" s="6">
        <v>3</v>
      </c>
      <c r="C7" s="6">
        <v>4</v>
      </c>
      <c r="E7" s="6" t="s">
        <v>22</v>
      </c>
      <c r="F7" s="6">
        <v>4</v>
      </c>
      <c r="G7" s="6">
        <v>1</v>
      </c>
      <c r="H7" s="6">
        <f>SUM($C$7:$C$10)-C7+SUM(C11:C13)</f>
        <v>28</v>
      </c>
      <c r="I7" s="6">
        <v>10</v>
      </c>
      <c r="J7" s="6"/>
      <c r="K7" s="6">
        <f t="shared" si="0"/>
        <v>-2.0730013886133693E-2</v>
      </c>
      <c r="O7" s="6">
        <v>-3.8682801031541354E-3</v>
      </c>
      <c r="P7" s="6" t="s">
        <v>31</v>
      </c>
    </row>
    <row r="8" spans="1:16" x14ac:dyDescent="0.35">
      <c r="A8" s="6">
        <v>2</v>
      </c>
      <c r="B8" s="6">
        <v>4</v>
      </c>
      <c r="C8" s="6">
        <v>3</v>
      </c>
      <c r="E8" s="6" t="s">
        <v>23</v>
      </c>
      <c r="F8" s="6">
        <v>3</v>
      </c>
      <c r="G8" s="6">
        <v>1</v>
      </c>
      <c r="H8" s="6">
        <f>SUM($C$7:$C$10)-C8+SUM(C14:C15)</f>
        <v>24</v>
      </c>
      <c r="I8" s="6">
        <v>10</v>
      </c>
      <c r="J8" s="6"/>
      <c r="K8" s="6">
        <f t="shared" si="0"/>
        <v>-1.6762547113667921E-2</v>
      </c>
      <c r="O8" s="6">
        <v>-7.835746875619911E-3</v>
      </c>
      <c r="P8" s="6" t="s">
        <v>29</v>
      </c>
    </row>
    <row r="9" spans="1:16" x14ac:dyDescent="0.35">
      <c r="A9" s="6">
        <v>2</v>
      </c>
      <c r="B9" s="6">
        <v>5</v>
      </c>
      <c r="C9" s="6">
        <v>5</v>
      </c>
      <c r="E9" s="6" t="s">
        <v>25</v>
      </c>
      <c r="F9" s="6">
        <v>5</v>
      </c>
      <c r="G9" s="6">
        <v>1</v>
      </c>
      <c r="H9" s="6">
        <f>SUM($C$7:$C$10)-C9+C16</f>
        <v>21</v>
      </c>
      <c r="I9" s="6">
        <v>10</v>
      </c>
      <c r="J9" s="6"/>
      <c r="K9" s="6">
        <f t="shared" si="0"/>
        <v>-1.3786947034318587E-2</v>
      </c>
      <c r="O9" s="6">
        <v>-8.8276135687363651E-3</v>
      </c>
      <c r="P9" s="6" t="s">
        <v>27</v>
      </c>
    </row>
    <row r="10" spans="1:16" x14ac:dyDescent="0.35">
      <c r="A10" s="6">
        <v>2</v>
      </c>
      <c r="B10" s="6" t="s">
        <v>3</v>
      </c>
      <c r="C10" s="6">
        <v>8</v>
      </c>
      <c r="E10" s="6" t="s">
        <v>47</v>
      </c>
      <c r="F10" s="6">
        <v>11</v>
      </c>
      <c r="G10" s="6">
        <v>3</v>
      </c>
      <c r="H10" s="6">
        <f>SUM($C$7:$C$10)-C10</f>
        <v>12</v>
      </c>
      <c r="I10" s="6">
        <v>12</v>
      </c>
      <c r="J10" s="6"/>
      <c r="K10" s="6">
        <f t="shared" si="0"/>
        <v>6.8438801825034673E-3</v>
      </c>
      <c r="O10" s="6">
        <v>-1.3786947034318587E-2</v>
      </c>
      <c r="P10" s="6" t="s">
        <v>25</v>
      </c>
    </row>
    <row r="11" spans="1:16" x14ac:dyDescent="0.35">
      <c r="A11" s="6">
        <v>3</v>
      </c>
      <c r="B11" s="6">
        <v>4</v>
      </c>
      <c r="C11" s="6">
        <v>3</v>
      </c>
      <c r="E11" s="6" t="s">
        <v>27</v>
      </c>
      <c r="F11" s="6">
        <v>3</v>
      </c>
      <c r="G11" s="6">
        <v>1</v>
      </c>
      <c r="H11" s="6">
        <f>SUM($C$11:$C$13)-C11+SUM(C14:C15)</f>
        <v>16</v>
      </c>
      <c r="I11" s="6">
        <v>10</v>
      </c>
      <c r="J11" s="6"/>
      <c r="K11" s="6">
        <f t="shared" si="0"/>
        <v>-8.8276135687363651E-3</v>
      </c>
      <c r="O11" s="6">
        <v>-1.6762547113667921E-2</v>
      </c>
      <c r="P11" s="6" t="s">
        <v>23</v>
      </c>
    </row>
    <row r="12" spans="1:16" x14ac:dyDescent="0.35">
      <c r="A12" s="6">
        <v>3</v>
      </c>
      <c r="B12" s="6">
        <v>5</v>
      </c>
      <c r="C12" s="6">
        <v>3</v>
      </c>
      <c r="E12" s="6" t="s">
        <v>29</v>
      </c>
      <c r="F12" s="6">
        <v>3</v>
      </c>
      <c r="G12" s="6">
        <v>1</v>
      </c>
      <c r="H12" s="6">
        <f>SUM($C$11:$C$13)-C12+SUM(C16)</f>
        <v>15</v>
      </c>
      <c r="I12" s="6">
        <v>10</v>
      </c>
      <c r="J12" s="6"/>
      <c r="K12" s="6">
        <f t="shared" si="0"/>
        <v>-7.835746875619911E-3</v>
      </c>
      <c r="O12" s="6">
        <v>-1.9738147193017256E-2</v>
      </c>
      <c r="P12" s="6" t="s">
        <v>19</v>
      </c>
    </row>
    <row r="13" spans="1:16" x14ac:dyDescent="0.35">
      <c r="A13" s="6">
        <v>3</v>
      </c>
      <c r="B13" s="6" t="s">
        <v>3</v>
      </c>
      <c r="C13" s="6">
        <v>6</v>
      </c>
      <c r="E13" s="6" t="s">
        <v>48</v>
      </c>
      <c r="F13" s="6">
        <v>9</v>
      </c>
      <c r="G13" s="6">
        <v>3</v>
      </c>
      <c r="H13" s="6">
        <f>SUM($C$11:$C$13)-C13</f>
        <v>6</v>
      </c>
      <c r="I13" s="6">
        <v>12</v>
      </c>
      <c r="J13" s="6"/>
      <c r="K13" s="6">
        <f t="shared" si="0"/>
        <v>1.3985320372941881E-2</v>
      </c>
      <c r="O13" s="6">
        <v>-2.0730013886133693E-2</v>
      </c>
      <c r="P13" s="6" t="s">
        <v>22</v>
      </c>
    </row>
    <row r="14" spans="1:16" x14ac:dyDescent="0.35">
      <c r="A14" s="6">
        <v>4</v>
      </c>
      <c r="B14" s="6">
        <v>5</v>
      </c>
      <c r="C14" s="6">
        <v>2</v>
      </c>
      <c r="E14" s="6" t="s">
        <v>31</v>
      </c>
      <c r="F14" s="6">
        <v>2</v>
      </c>
      <c r="G14" s="6">
        <v>1</v>
      </c>
      <c r="H14" s="6">
        <f>SUM(C14:C15)-C14+C16</f>
        <v>11</v>
      </c>
      <c r="I14" s="6">
        <v>10</v>
      </c>
      <c r="J14" s="6"/>
      <c r="K14" s="6">
        <f t="shared" si="0"/>
        <v>-3.8682801031541354E-3</v>
      </c>
      <c r="O14" s="6">
        <v>-2.2713747272366597E-2</v>
      </c>
      <c r="P14" s="6" t="s">
        <v>18</v>
      </c>
    </row>
    <row r="15" spans="1:16" x14ac:dyDescent="0.35">
      <c r="A15" s="6">
        <v>4</v>
      </c>
      <c r="B15" s="6" t="s">
        <v>3</v>
      </c>
      <c r="C15" s="6">
        <v>5</v>
      </c>
      <c r="E15" s="6" t="s">
        <v>49</v>
      </c>
      <c r="F15" s="6">
        <v>8</v>
      </c>
      <c r="G15" s="6">
        <v>3</v>
      </c>
      <c r="H15" s="6">
        <f>SUM(C14:C15)-C15</f>
        <v>2</v>
      </c>
      <c r="I15" s="6">
        <v>12</v>
      </c>
      <c r="J15" s="6"/>
      <c r="K15" s="6">
        <f t="shared" si="0"/>
        <v>1.8746280499900812E-2</v>
      </c>
      <c r="O15" s="6">
        <v>-2.6681214044832369E-2</v>
      </c>
      <c r="P15" s="6" t="s">
        <v>17</v>
      </c>
    </row>
    <row r="16" spans="1:16" x14ac:dyDescent="0.35">
      <c r="A16" s="6">
        <v>5</v>
      </c>
      <c r="B16" s="6" t="s">
        <v>3</v>
      </c>
      <c r="C16" s="6">
        <v>6</v>
      </c>
      <c r="E16" s="6" t="s">
        <v>50</v>
      </c>
      <c r="F16" s="6">
        <v>9</v>
      </c>
      <c r="G16" s="6">
        <v>3</v>
      </c>
      <c r="H16" s="6">
        <f>0</f>
        <v>0</v>
      </c>
      <c r="I16" s="6">
        <v>12</v>
      </c>
      <c r="J16" s="6"/>
      <c r="K16" s="6">
        <f t="shared" si="0"/>
        <v>2.1126760563380288E-2</v>
      </c>
      <c r="O16" s="6">
        <v>-3.2632414203531031E-2</v>
      </c>
      <c r="P16" s="7" t="s">
        <v>16</v>
      </c>
    </row>
  </sheetData>
  <sortState xmlns:xlrd2="http://schemas.microsoft.com/office/spreadsheetml/2017/richdata2" ref="O16:P16">
    <sortCondition descending="1" ref="O15:O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B26C-E061-4F97-B2FE-FDA465C3F7CD}">
  <dimension ref="A1:O11"/>
  <sheetViews>
    <sheetView zoomScale="70" zoomScaleNormal="70" workbookViewId="0">
      <selection activeCell="E24" sqref="E24"/>
    </sheetView>
  </sheetViews>
  <sheetFormatPr defaultRowHeight="14.5" x14ac:dyDescent="0.35"/>
  <sheetData>
    <row r="1" spans="1:15" x14ac:dyDescent="0.35">
      <c r="A1" s="5" t="s">
        <v>13</v>
      </c>
      <c r="B1" s="6" t="s">
        <v>14</v>
      </c>
      <c r="C1" s="6" t="s">
        <v>15</v>
      </c>
      <c r="E1" s="6" t="s">
        <v>45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42</v>
      </c>
      <c r="K1" s="6" t="s">
        <v>41</v>
      </c>
      <c r="N1" s="6" t="s">
        <v>41</v>
      </c>
      <c r="O1" s="6" t="s">
        <v>45</v>
      </c>
    </row>
    <row r="2" spans="1:15" x14ac:dyDescent="0.35">
      <c r="A2" s="6">
        <v>1</v>
      </c>
      <c r="B2" s="6">
        <v>2</v>
      </c>
      <c r="C2" s="6">
        <v>6</v>
      </c>
      <c r="E2" s="6" t="s">
        <v>16</v>
      </c>
      <c r="F2" s="6">
        <v>6</v>
      </c>
      <c r="G2" s="6">
        <v>1</v>
      </c>
      <c r="H2" s="6">
        <f>SUM($C$2:$C$5)-C2+SUM(C6:C8)</f>
        <v>40</v>
      </c>
      <c r="I2" s="6">
        <v>10</v>
      </c>
      <c r="J2" s="6">
        <f>2*SUM(C2:C11)</f>
        <v>130</v>
      </c>
      <c r="K2" s="6">
        <f>(((F2+G2)/$J$2) - ((H2+I2)/($J$2))* ((H2+I2)/($J$2))) -  ((F2/$J$2)  - ((H2/$J$2)*(H2/$J$2)) - ((I2/$J$2)*(I2/$J$2)))</f>
        <v>-3.9644970414201175E-2</v>
      </c>
      <c r="N2" s="8">
        <v>4.6153846153846156E-2</v>
      </c>
      <c r="O2" s="8" t="s">
        <v>49</v>
      </c>
    </row>
    <row r="3" spans="1:15" x14ac:dyDescent="0.35">
      <c r="A3" s="6">
        <v>1</v>
      </c>
      <c r="B3" s="6">
        <v>3</v>
      </c>
      <c r="C3" s="6">
        <v>4</v>
      </c>
      <c r="E3" s="6" t="s">
        <v>17</v>
      </c>
      <c r="F3" s="6">
        <v>4</v>
      </c>
      <c r="G3" s="6">
        <v>1</v>
      </c>
      <c r="H3" s="6">
        <f>SUM($C$2:$C$5)-C3+SUM(C9:C10)</f>
        <v>34</v>
      </c>
      <c r="I3" s="6">
        <v>10</v>
      </c>
      <c r="J3" s="6"/>
      <c r="K3" s="6">
        <f t="shared" ref="K3:K11" si="0">(((F3+G3)/$J$2) - ((H3+I3)/($J$2))* ((H3+I3)/($J$2))) -  ((F3/$J$2)  - ((H3/$J$2)*(H3/$J$2)) - ((I3/$J$2)*(I3/$J$2)))</f>
        <v>-3.2544378698224866E-2</v>
      </c>
      <c r="N3" s="8">
        <v>4.1893491124260357E-2</v>
      </c>
      <c r="O3" s="8" t="s">
        <v>48</v>
      </c>
    </row>
    <row r="4" spans="1:15" x14ac:dyDescent="0.35">
      <c r="A4" s="6">
        <v>1</v>
      </c>
      <c r="B4" s="6">
        <v>4</v>
      </c>
      <c r="C4" s="6">
        <v>3</v>
      </c>
      <c r="E4" s="6" t="s">
        <v>18</v>
      </c>
      <c r="F4" s="6">
        <v>3</v>
      </c>
      <c r="G4" s="6">
        <v>1</v>
      </c>
      <c r="H4" s="6">
        <f>SUM($C$2:$C$5)-C4+SUM(C11)</f>
        <v>30</v>
      </c>
      <c r="I4" s="6">
        <v>10</v>
      </c>
      <c r="J4" s="6"/>
      <c r="K4" s="6">
        <f t="shared" si="0"/>
        <v>-2.7810650887573965E-2</v>
      </c>
      <c r="N4" s="8">
        <v>3.6213017751479282E-2</v>
      </c>
      <c r="O4" s="8" t="s">
        <v>47</v>
      </c>
    </row>
    <row r="5" spans="1:15" x14ac:dyDescent="0.35">
      <c r="A5" s="6">
        <v>1</v>
      </c>
      <c r="B5" s="6" t="s">
        <v>4</v>
      </c>
      <c r="C5" s="6">
        <v>13</v>
      </c>
      <c r="E5" s="6" t="s">
        <v>46</v>
      </c>
      <c r="F5" s="6">
        <v>22</v>
      </c>
      <c r="G5" s="6">
        <v>6</v>
      </c>
      <c r="H5" s="6">
        <f>SUM($C$2:$C$5)-C5</f>
        <v>13</v>
      </c>
      <c r="I5" s="6">
        <v>12</v>
      </c>
      <c r="J5" s="6"/>
      <c r="K5" s="6">
        <f t="shared" si="0"/>
        <v>2.769230769230771E-2</v>
      </c>
      <c r="N5" s="8">
        <v>2.769230769230771E-2</v>
      </c>
      <c r="O5" s="8" t="s">
        <v>46</v>
      </c>
    </row>
    <row r="6" spans="1:15" x14ac:dyDescent="0.35">
      <c r="A6" s="6">
        <v>2</v>
      </c>
      <c r="B6" s="6">
        <v>3</v>
      </c>
      <c r="C6" s="6">
        <v>4</v>
      </c>
      <c r="E6" s="6" t="s">
        <v>22</v>
      </c>
      <c r="F6" s="6">
        <v>4</v>
      </c>
      <c r="G6" s="6">
        <v>1</v>
      </c>
      <c r="H6" s="6">
        <f>SUM($C$6:$C$8)-C6+SUM(C9:C10)</f>
        <v>28</v>
      </c>
      <c r="I6" s="6">
        <v>10</v>
      </c>
      <c r="J6" s="6"/>
      <c r="K6" s="6">
        <f t="shared" si="0"/>
        <v>-2.5443786982248522E-2</v>
      </c>
      <c r="N6" s="6">
        <v>-1.1242603550295863E-2</v>
      </c>
      <c r="O6" s="6" t="s">
        <v>27</v>
      </c>
    </row>
    <row r="7" spans="1:15" x14ac:dyDescent="0.35">
      <c r="A7" s="6">
        <v>2</v>
      </c>
      <c r="B7" s="6">
        <v>4</v>
      </c>
      <c r="C7" s="6">
        <v>3</v>
      </c>
      <c r="E7" s="6" t="s">
        <v>23</v>
      </c>
      <c r="F7" s="6">
        <v>3</v>
      </c>
      <c r="G7" s="6">
        <v>1</v>
      </c>
      <c r="H7" s="6">
        <f>SUM($C$6:$C$8)-C7+SUM(C11)</f>
        <v>24</v>
      </c>
      <c r="I7" s="6">
        <v>10</v>
      </c>
      <c r="J7" s="6"/>
      <c r="K7" s="6">
        <f t="shared" si="0"/>
        <v>-2.0710059171597628E-2</v>
      </c>
      <c r="N7" s="6">
        <v>-2.0710059171597628E-2</v>
      </c>
      <c r="O7" s="6" t="s">
        <v>23</v>
      </c>
    </row>
    <row r="8" spans="1:15" x14ac:dyDescent="0.35">
      <c r="A8" s="6">
        <v>2</v>
      </c>
      <c r="B8" s="6" t="s">
        <v>4</v>
      </c>
      <c r="C8" s="6">
        <v>13</v>
      </c>
      <c r="E8" s="6" t="s">
        <v>47</v>
      </c>
      <c r="F8" s="6">
        <f>13 + 9</f>
        <v>22</v>
      </c>
      <c r="G8" s="6">
        <v>6</v>
      </c>
      <c r="H8" s="6">
        <f>SUM($C$6:$C$8)-C8</f>
        <v>7</v>
      </c>
      <c r="I8" s="6">
        <v>12</v>
      </c>
      <c r="J8" s="6"/>
      <c r="K8" s="6">
        <f t="shared" si="0"/>
        <v>3.6213017751479282E-2</v>
      </c>
      <c r="N8" s="6">
        <v>-2.5443786982248522E-2</v>
      </c>
      <c r="O8" s="6" t="s">
        <v>22</v>
      </c>
    </row>
    <row r="9" spans="1:15" x14ac:dyDescent="0.35">
      <c r="A9" s="6">
        <v>3</v>
      </c>
      <c r="B9" s="6">
        <v>4</v>
      </c>
      <c r="C9" s="6">
        <v>3</v>
      </c>
      <c r="E9" s="6" t="s">
        <v>27</v>
      </c>
      <c r="F9" s="6">
        <v>3</v>
      </c>
      <c r="G9" s="6">
        <v>1</v>
      </c>
      <c r="H9" s="6">
        <f>SUM(C9:C10)-C9+C11</f>
        <v>16</v>
      </c>
      <c r="I9" s="6">
        <v>10</v>
      </c>
      <c r="J9" s="6"/>
      <c r="K9" s="6">
        <f t="shared" si="0"/>
        <v>-1.1242603550295863E-2</v>
      </c>
      <c r="N9" s="6">
        <v>-2.7810650887573965E-2</v>
      </c>
      <c r="O9" s="6" t="s">
        <v>18</v>
      </c>
    </row>
    <row r="10" spans="1:15" x14ac:dyDescent="0.35">
      <c r="A10" s="6">
        <v>3</v>
      </c>
      <c r="B10" s="6" t="s">
        <v>4</v>
      </c>
      <c r="C10" s="6">
        <v>9</v>
      </c>
      <c r="E10" s="6" t="s">
        <v>48</v>
      </c>
      <c r="F10" s="6">
        <f>9+9</f>
        <v>18</v>
      </c>
      <c r="G10" s="6">
        <v>6</v>
      </c>
      <c r="H10" s="6">
        <f>SUM(C9:C10)-C10</f>
        <v>3</v>
      </c>
      <c r="I10" s="6">
        <v>12</v>
      </c>
      <c r="J10" s="6"/>
      <c r="K10" s="6">
        <f t="shared" si="0"/>
        <v>4.1893491124260357E-2</v>
      </c>
      <c r="N10" s="6">
        <v>-3.2544378698224866E-2</v>
      </c>
      <c r="O10" s="6" t="s">
        <v>17</v>
      </c>
    </row>
    <row r="11" spans="1:15" x14ac:dyDescent="0.35">
      <c r="A11" s="6">
        <v>4</v>
      </c>
      <c r="B11" s="6" t="s">
        <v>4</v>
      </c>
      <c r="C11" s="6">
        <v>7</v>
      </c>
      <c r="E11" s="6" t="s">
        <v>49</v>
      </c>
      <c r="F11" s="6">
        <f>7+9</f>
        <v>16</v>
      </c>
      <c r="G11" s="6">
        <v>6</v>
      </c>
      <c r="H11" s="6">
        <f>0</f>
        <v>0</v>
      </c>
      <c r="I11" s="6">
        <v>12</v>
      </c>
      <c r="J11" s="6"/>
      <c r="K11" s="6">
        <f t="shared" si="0"/>
        <v>4.6153846153846156E-2</v>
      </c>
      <c r="N11" s="6">
        <v>-3.9644970414201175E-2</v>
      </c>
      <c r="O11" s="6" t="s">
        <v>16</v>
      </c>
    </row>
  </sheetData>
  <sortState xmlns:xlrd2="http://schemas.microsoft.com/office/spreadsheetml/2017/richdata2" ref="N2:O11">
    <sortCondition descending="1" ref="N1:N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3E837-B61C-4A67-8748-4392E5ADD74C}">
  <dimension ref="A1:O7"/>
  <sheetViews>
    <sheetView zoomScale="70" zoomScaleNormal="70" workbookViewId="0">
      <selection activeCell="D28" sqref="D28"/>
    </sheetView>
  </sheetViews>
  <sheetFormatPr defaultRowHeight="14.5" x14ac:dyDescent="0.35"/>
  <sheetData>
    <row r="1" spans="1:15" x14ac:dyDescent="0.35">
      <c r="A1" s="5" t="s">
        <v>13</v>
      </c>
      <c r="B1" s="6" t="s">
        <v>14</v>
      </c>
      <c r="C1" s="6" t="s">
        <v>15</v>
      </c>
      <c r="E1" s="6" t="s">
        <v>45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42</v>
      </c>
      <c r="K1" s="6" t="s">
        <v>41</v>
      </c>
      <c r="N1" s="6" t="s">
        <v>41</v>
      </c>
      <c r="O1" s="6" t="s">
        <v>45</v>
      </c>
    </row>
    <row r="2" spans="1:15" x14ac:dyDescent="0.35">
      <c r="A2" s="6">
        <v>1</v>
      </c>
      <c r="B2" s="6">
        <v>2</v>
      </c>
      <c r="C2" s="6">
        <v>6</v>
      </c>
      <c r="E2" s="6" t="s">
        <v>16</v>
      </c>
      <c r="F2" s="6">
        <v>6</v>
      </c>
      <c r="G2" s="6">
        <v>1</v>
      </c>
      <c r="H2" s="6">
        <f>SUM($C$2:$C$4)-C2+SUM(C5:C6)</f>
        <v>40</v>
      </c>
      <c r="I2" s="6">
        <v>10</v>
      </c>
      <c r="J2" s="6">
        <f>2*SUM(C2:C7)</f>
        <v>116</v>
      </c>
      <c r="K2" s="6">
        <f>(((F2+G2)/$J$2) - ((H2+I2)/($J$2))* ((H2+I2)/($J$2))) -  ((F2/$J$2)  - ((H2/$J$2)*(H2/$J$2)) - ((I2/$J$2)*(I2/$J$2)))</f>
        <v>-5.0832342449464857E-2</v>
      </c>
      <c r="N2" s="8">
        <v>8.6206896551724144E-2</v>
      </c>
      <c r="O2" s="8" t="s">
        <v>48</v>
      </c>
    </row>
    <row r="3" spans="1:15" x14ac:dyDescent="0.35">
      <c r="A3" s="6">
        <v>1</v>
      </c>
      <c r="B3" s="6">
        <v>3</v>
      </c>
      <c r="C3" s="6">
        <v>4</v>
      </c>
      <c r="E3" s="6" t="s">
        <v>17</v>
      </c>
      <c r="F3" s="6">
        <v>4</v>
      </c>
      <c r="G3" s="6">
        <v>1</v>
      </c>
      <c r="H3" s="6">
        <f>SUM($C$2:$C$4)-C3+SUM(C7)</f>
        <v>34</v>
      </c>
      <c r="I3" s="6">
        <v>10</v>
      </c>
      <c r="J3" s="6"/>
      <c r="K3" s="6">
        <f t="shared" ref="K3:K7" si="0">(((F3+G3)/$J$2) - ((H3+I3)/($J$2))* ((H3+I3)/($J$2))) -  ((F3/$J$2)  - ((H3/$J$2)*(H3/$J$2)) - ((I3/$J$2)*(I3/$J$2)))</f>
        <v>-4.1914387633769312E-2</v>
      </c>
      <c r="N3" s="8">
        <v>8.0261593341260373E-2</v>
      </c>
      <c r="O3" s="8" t="s">
        <v>47</v>
      </c>
    </row>
    <row r="4" spans="1:15" x14ac:dyDescent="0.35">
      <c r="A4" s="6">
        <v>1</v>
      </c>
      <c r="B4" s="6" t="s">
        <v>4</v>
      </c>
      <c r="C4" s="6">
        <v>16</v>
      </c>
      <c r="E4" s="6" t="s">
        <v>46</v>
      </c>
      <c r="F4" s="6">
        <f>C4+16</f>
        <v>32</v>
      </c>
      <c r="G4" s="6">
        <v>10</v>
      </c>
      <c r="H4" s="6">
        <f>SUM($C$2:$C$4)-C4</f>
        <v>10</v>
      </c>
      <c r="I4" s="6">
        <v>10</v>
      </c>
      <c r="J4" s="6"/>
      <c r="K4" s="6">
        <f t="shared" si="0"/>
        <v>7.1343638525564745E-2</v>
      </c>
      <c r="N4" s="8">
        <v>7.1343638525564745E-2</v>
      </c>
      <c r="O4" s="8" t="s">
        <v>46</v>
      </c>
    </row>
    <row r="5" spans="1:15" x14ac:dyDescent="0.35">
      <c r="A5" s="6">
        <v>2</v>
      </c>
      <c r="B5" s="6">
        <v>3</v>
      </c>
      <c r="C5" s="6">
        <v>4</v>
      </c>
      <c r="E5" s="6" t="s">
        <v>22</v>
      </c>
      <c r="F5" s="6">
        <v>4</v>
      </c>
      <c r="G5" s="6">
        <v>1</v>
      </c>
      <c r="H5" s="6">
        <f>SUM(C5:C6)-C5+C7</f>
        <v>28</v>
      </c>
      <c r="I5" s="6">
        <v>10</v>
      </c>
      <c r="J5" s="6"/>
      <c r="K5" s="6">
        <f t="shared" si="0"/>
        <v>-3.2996432818073698E-2</v>
      </c>
      <c r="N5" s="6">
        <v>-3.2996432818073698E-2</v>
      </c>
      <c r="O5" s="6" t="s">
        <v>22</v>
      </c>
    </row>
    <row r="6" spans="1:15" x14ac:dyDescent="0.35">
      <c r="A6" s="6">
        <v>2</v>
      </c>
      <c r="B6" s="6" t="s">
        <v>4</v>
      </c>
      <c r="C6" s="6">
        <v>16</v>
      </c>
      <c r="E6" s="6" t="s">
        <v>47</v>
      </c>
      <c r="F6" s="6">
        <f>16+16</f>
        <v>32</v>
      </c>
      <c r="G6" s="6">
        <v>10</v>
      </c>
      <c r="H6" s="6">
        <f>SUM(C5:C6)-C6</f>
        <v>4</v>
      </c>
      <c r="I6" s="6">
        <v>10</v>
      </c>
      <c r="J6" s="6"/>
      <c r="K6" s="6">
        <f t="shared" si="0"/>
        <v>8.0261593341260373E-2</v>
      </c>
      <c r="N6" s="6">
        <v>-4.1914387633769312E-2</v>
      </c>
      <c r="O6" s="6" t="s">
        <v>17</v>
      </c>
    </row>
    <row r="7" spans="1:15" x14ac:dyDescent="0.35">
      <c r="A7" s="6">
        <v>3</v>
      </c>
      <c r="B7" s="6" t="s">
        <v>4</v>
      </c>
      <c r="C7" s="6">
        <v>12</v>
      </c>
      <c r="E7" s="6" t="s">
        <v>48</v>
      </c>
      <c r="F7" s="6">
        <f>12+16</f>
        <v>28</v>
      </c>
      <c r="G7" s="6">
        <v>10</v>
      </c>
      <c r="H7" s="6">
        <f>0</f>
        <v>0</v>
      </c>
      <c r="I7" s="6">
        <v>10</v>
      </c>
      <c r="J7" s="6"/>
      <c r="K7" s="6">
        <f t="shared" si="0"/>
        <v>8.6206896551724144E-2</v>
      </c>
      <c r="N7" s="6">
        <v>-5.0832342449464857E-2</v>
      </c>
      <c r="O7" s="6" t="s">
        <v>16</v>
      </c>
    </row>
  </sheetData>
  <sortState xmlns:xlrd2="http://schemas.microsoft.com/office/spreadsheetml/2017/richdata2" ref="N2:O7">
    <sortCondition descending="1" ref="N1:N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33E1-0E54-4B28-B891-0A6780346BAC}">
  <dimension ref="A1:O7"/>
  <sheetViews>
    <sheetView zoomScale="70" zoomScaleNormal="70" workbookViewId="0">
      <selection activeCell="M33" sqref="M33"/>
    </sheetView>
  </sheetViews>
  <sheetFormatPr defaultRowHeight="14.5" x14ac:dyDescent="0.35"/>
  <sheetData>
    <row r="1" spans="1:15" x14ac:dyDescent="0.35">
      <c r="A1" s="5" t="s">
        <v>13</v>
      </c>
      <c r="B1" s="6" t="s">
        <v>14</v>
      </c>
      <c r="C1" s="6" t="s">
        <v>15</v>
      </c>
      <c r="E1" s="6" t="s">
        <v>45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42</v>
      </c>
      <c r="K1" s="6" t="s">
        <v>41</v>
      </c>
      <c r="N1" s="6" t="s">
        <v>41</v>
      </c>
      <c r="O1" s="6" t="s">
        <v>45</v>
      </c>
    </row>
    <row r="2" spans="1:15" x14ac:dyDescent="0.35">
      <c r="A2" s="6">
        <v>1</v>
      </c>
      <c r="B2" s="6">
        <v>2</v>
      </c>
      <c r="C2" s="6">
        <v>6</v>
      </c>
      <c r="E2" s="6" t="s">
        <v>16</v>
      </c>
      <c r="F2" s="6">
        <v>6</v>
      </c>
      <c r="G2" s="6">
        <v>1</v>
      </c>
      <c r="H2" s="6">
        <f>SUM(C2:C3)-C2+C4</f>
        <v>40</v>
      </c>
      <c r="I2" s="6">
        <v>10</v>
      </c>
      <c r="J2" s="6">
        <f>2*SUM(C2:C4)</f>
        <v>92</v>
      </c>
      <c r="K2" s="6">
        <f>(((F2+G2)/$J$2) - ((H2+I2)/($J$2))* ((H2+I2)/($J$2))) -  ((F2/$J$2)  - ((H2/$J$2)*(H2/$J$2)) - ((I2/$J$2)*(I2/$J$2)))</f>
        <v>-8.3648393194706988E-2</v>
      </c>
      <c r="N2" s="8">
        <v>0.16304347826086962</v>
      </c>
      <c r="O2" s="8" t="s">
        <v>47</v>
      </c>
    </row>
    <row r="3" spans="1:15" x14ac:dyDescent="0.35">
      <c r="A3" s="6">
        <v>1</v>
      </c>
      <c r="B3" s="6" t="s">
        <v>4</v>
      </c>
      <c r="C3" s="6">
        <v>20</v>
      </c>
      <c r="E3" s="6" t="s">
        <v>46</v>
      </c>
      <c r="F3" s="6">
        <f>20+28</f>
        <v>48</v>
      </c>
      <c r="G3" s="6">
        <v>15</v>
      </c>
      <c r="H3" s="6">
        <f>SUM(C2:C3)-C3</f>
        <v>6</v>
      </c>
      <c r="I3" s="6">
        <v>6</v>
      </c>
      <c r="J3" s="6"/>
      <c r="K3" s="6">
        <f t="shared" ref="K3:K4" si="0">(((F3+G3)/$J$2) - ((H3+I3)/($J$2))* ((H3+I3)/($J$2))) -  ((F3/$J$2)  - ((H3/$J$2)*(H3/$J$2)) - ((I3/$J$2)*(I3/$J$2)))</f>
        <v>0.1545368620037807</v>
      </c>
      <c r="N3" s="8">
        <v>0.1545368620037807</v>
      </c>
      <c r="O3" s="8" t="s">
        <v>46</v>
      </c>
    </row>
    <row r="4" spans="1:15" x14ac:dyDescent="0.35">
      <c r="A4" s="6">
        <v>2</v>
      </c>
      <c r="B4" s="6" t="s">
        <v>4</v>
      </c>
      <c r="C4" s="6">
        <v>20</v>
      </c>
      <c r="E4" s="6" t="s">
        <v>47</v>
      </c>
      <c r="F4" s="6">
        <v>48</v>
      </c>
      <c r="G4" s="6">
        <v>15</v>
      </c>
      <c r="H4" s="6">
        <f>0</f>
        <v>0</v>
      </c>
      <c r="I4" s="6">
        <v>6</v>
      </c>
      <c r="J4" s="6"/>
      <c r="K4" s="6">
        <f t="shared" si="0"/>
        <v>0.16304347826086962</v>
      </c>
      <c r="N4" s="6">
        <v>-8.3648393194706988E-2</v>
      </c>
      <c r="O4" s="6" t="s">
        <v>16</v>
      </c>
    </row>
    <row r="7" spans="1:15" x14ac:dyDescent="0.35">
      <c r="A7" s="4"/>
    </row>
  </sheetData>
  <sortState xmlns:xlrd2="http://schemas.microsoft.com/office/spreadsheetml/2017/richdata2" ref="N2:O7">
    <sortCondition descending="1" ref="N1:N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AF8-FB60-4338-9099-D57BC27A8DB1}">
  <dimension ref="A1:O2"/>
  <sheetViews>
    <sheetView tabSelected="1" zoomScale="70" zoomScaleNormal="70" workbookViewId="0">
      <selection activeCell="F26" sqref="F26"/>
    </sheetView>
  </sheetViews>
  <sheetFormatPr defaultRowHeight="14.5" x14ac:dyDescent="0.35"/>
  <sheetData>
    <row r="1" spans="1:15" x14ac:dyDescent="0.35">
      <c r="A1" s="5" t="s">
        <v>13</v>
      </c>
      <c r="B1" s="6" t="s">
        <v>14</v>
      </c>
      <c r="C1" s="6" t="s">
        <v>15</v>
      </c>
      <c r="E1" s="6" t="s">
        <v>45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42</v>
      </c>
      <c r="K1" s="6" t="s">
        <v>41</v>
      </c>
      <c r="N1" s="6" t="s">
        <v>41</v>
      </c>
      <c r="O1" s="6" t="s">
        <v>45</v>
      </c>
    </row>
    <row r="2" spans="1:15" x14ac:dyDescent="0.35">
      <c r="A2" s="6">
        <v>1</v>
      </c>
      <c r="B2" s="6" t="s">
        <v>4</v>
      </c>
      <c r="C2" s="6">
        <v>26</v>
      </c>
      <c r="E2" s="6" t="s">
        <v>46</v>
      </c>
      <c r="F2" s="6">
        <f>26+48</f>
        <v>74</v>
      </c>
      <c r="G2" s="6">
        <v>21</v>
      </c>
      <c r="H2" s="6">
        <v>0</v>
      </c>
      <c r="I2" s="6">
        <v>0</v>
      </c>
      <c r="J2" s="6">
        <f>2*C2</f>
        <v>52</v>
      </c>
      <c r="K2" s="6">
        <f>(((F2+G2)/$J$2) - ((H2+I2)/($J$2))* ((H2+I2)/($J$2))) -  ((F2/$J$2)  - ((H2/$J$2)*(H2/$J$2)) - ((I2/$J$2)*(I2/$J$2)))</f>
        <v>0.40384615384615374</v>
      </c>
      <c r="N2" s="6">
        <v>0.46875</v>
      </c>
      <c r="O2" s="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Rating</vt:lpstr>
      <vt:lpstr>TinhTrongSo</vt:lpstr>
      <vt:lpstr>lan1</vt:lpstr>
      <vt:lpstr>lan2</vt:lpstr>
      <vt:lpstr>lan3</vt:lpstr>
      <vt:lpstr>lan4</vt:lpstr>
      <vt:lpstr>lan5</vt:lpstr>
      <vt:lpstr>lan6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</dc:creator>
  <cp:lastModifiedBy>Uyen Dang</cp:lastModifiedBy>
  <dcterms:created xsi:type="dcterms:W3CDTF">2023-05-30T13:15:48Z</dcterms:created>
  <dcterms:modified xsi:type="dcterms:W3CDTF">2023-06-04T05:21:55Z</dcterms:modified>
</cp:coreProperties>
</file>