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UFRN\Futuros Projetos e Ferramentas\"/>
    </mc:Choice>
  </mc:AlternateContent>
  <xr:revisionPtr revIDLastSave="0" documentId="13_ncr:1_{B2B3430E-E123-4AA8-9607-79B5C8DCB009}" xr6:coauthVersionLast="47" xr6:coauthVersionMax="47" xr10:uidLastSave="{00000000-0000-0000-0000-000000000000}"/>
  <bookViews>
    <workbookView xWindow="-120" yWindow="-120" windowWidth="20640" windowHeight="11160" tabRatio="699" firstSheet="2" activeTab="8" xr2:uid="{2465CC53-4631-4947-9AA0-E531AA5FEC6C}"/>
  </bookViews>
  <sheets>
    <sheet name="Análise" sheetId="1" r:id="rId1"/>
    <sheet name="Resultados" sheetId="2" r:id="rId2"/>
    <sheet name="Predição" sheetId="3" r:id="rId3"/>
    <sheet name="Novas Observações" sheetId="4" r:id="rId4"/>
    <sheet name="K-Grupos" sheetId="5" r:id="rId5"/>
    <sheet name="K-Novas" sheetId="6" r:id="rId6"/>
    <sheet name="Exercício 1.1" sheetId="7" r:id="rId7"/>
    <sheet name="Exercício 1.2" sheetId="8" r:id="rId8"/>
    <sheet name="Proposto" sheetId="9" r:id="rId9"/>
    <sheet name="2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J12" i="10"/>
  <c r="J3" i="10"/>
  <c r="I4" i="10"/>
  <c r="I5" i="10"/>
  <c r="I6" i="10"/>
  <c r="I7" i="10"/>
  <c r="I8" i="10"/>
  <c r="I9" i="10"/>
  <c r="I10" i="10"/>
  <c r="I11" i="10"/>
  <c r="I12" i="10"/>
  <c r="I3" i="10"/>
  <c r="H4" i="10"/>
  <c r="H5" i="10"/>
  <c r="H6" i="10"/>
  <c r="H7" i="10"/>
  <c r="H8" i="10"/>
  <c r="H9" i="10"/>
  <c r="H10" i="10"/>
  <c r="H11" i="10"/>
  <c r="H12" i="10"/>
  <c r="H3" i="10"/>
  <c r="G4" i="10"/>
  <c r="G5" i="10"/>
  <c r="G6" i="10"/>
  <c r="G7" i="10"/>
  <c r="G8" i="10"/>
  <c r="G9" i="10"/>
  <c r="G10" i="10"/>
  <c r="G11" i="10"/>
  <c r="G12" i="10"/>
  <c r="G3" i="10"/>
  <c r="F4" i="10"/>
  <c r="F5" i="10"/>
  <c r="F6" i="10"/>
  <c r="F7" i="10"/>
  <c r="F8" i="10"/>
  <c r="F9" i="10"/>
  <c r="F10" i="10"/>
  <c r="F11" i="10"/>
  <c r="F12" i="10"/>
  <c r="F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" i="9"/>
  <c r="G3" i="9"/>
  <c r="F3" i="9"/>
  <c r="F4" i="9"/>
  <c r="D37" i="9"/>
  <c r="E37" i="9"/>
  <c r="D38" i="9"/>
  <c r="E38" i="9"/>
  <c r="D39" i="9"/>
  <c r="E39" i="9"/>
  <c r="D40" i="9"/>
  <c r="E40" i="9"/>
  <c r="C35" i="9"/>
  <c r="H3" i="9" s="1"/>
  <c r="C36" i="9"/>
  <c r="C37" i="9"/>
  <c r="C38" i="9"/>
  <c r="C39" i="9"/>
  <c r="C40" i="9"/>
  <c r="D33" i="9"/>
  <c r="E33" i="9"/>
  <c r="D34" i="9"/>
  <c r="E34" i="9"/>
  <c r="D35" i="9"/>
  <c r="E35" i="9"/>
  <c r="D36" i="9"/>
  <c r="E36" i="9"/>
  <c r="C34" i="9"/>
  <c r="C33" i="9"/>
  <c r="G3" i="8"/>
  <c r="F3" i="8"/>
  <c r="H10" i="8"/>
  <c r="C8" i="6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3" i="7"/>
  <c r="D26" i="7"/>
  <c r="E26" i="7"/>
  <c r="D27" i="7"/>
  <c r="E27" i="7"/>
  <c r="D28" i="7"/>
  <c r="E28" i="7"/>
  <c r="C28" i="7"/>
  <c r="C27" i="7"/>
  <c r="C26" i="7"/>
  <c r="D23" i="7"/>
  <c r="E23" i="7"/>
  <c r="D24" i="7"/>
  <c r="E24" i="7"/>
  <c r="D25" i="7"/>
  <c r="E25" i="7"/>
  <c r="C25" i="7"/>
  <c r="C24" i="7"/>
  <c r="C23" i="7"/>
  <c r="D13" i="6"/>
  <c r="D12" i="6"/>
  <c r="D11" i="6"/>
  <c r="C13" i="6"/>
  <c r="C12" i="6"/>
  <c r="C11" i="6"/>
  <c r="D10" i="6"/>
  <c r="D9" i="6"/>
  <c r="D8" i="6"/>
  <c r="C10" i="6"/>
  <c r="C9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3" i="5"/>
  <c r="D21" i="5"/>
  <c r="D22" i="5"/>
  <c r="D23" i="5"/>
  <c r="C23" i="5"/>
  <c r="C22" i="5"/>
  <c r="C21" i="5"/>
  <c r="D18" i="5"/>
  <c r="D19" i="5"/>
  <c r="D20" i="5"/>
  <c r="C19" i="5"/>
  <c r="C20" i="5"/>
  <c r="C18" i="5"/>
  <c r="E4" i="4"/>
  <c r="E5" i="4"/>
  <c r="E6" i="4"/>
  <c r="E7" i="4"/>
  <c r="E8" i="4"/>
  <c r="E3" i="4"/>
  <c r="F3" i="1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F4" i="3"/>
  <c r="F5" i="3"/>
  <c r="F8" i="3"/>
  <c r="F9" i="3"/>
  <c r="F12" i="3"/>
  <c r="F3" i="3"/>
  <c r="E4" i="3"/>
  <c r="E5" i="3"/>
  <c r="E6" i="3"/>
  <c r="F6" i="3" s="1"/>
  <c r="E7" i="3"/>
  <c r="E8" i="3"/>
  <c r="E9" i="3"/>
  <c r="E10" i="3"/>
  <c r="F10" i="3" s="1"/>
  <c r="E11" i="3"/>
  <c r="E12" i="3"/>
  <c r="E3" i="3"/>
  <c r="F4" i="1"/>
  <c r="F5" i="1"/>
  <c r="F6" i="1"/>
  <c r="F7" i="1"/>
  <c r="F8" i="1"/>
  <c r="F9" i="1"/>
  <c r="F10" i="1"/>
  <c r="F11" i="1"/>
  <c r="F12" i="1"/>
  <c r="E15" i="1"/>
  <c r="E14" i="1"/>
  <c r="E4" i="1"/>
  <c r="E5" i="1"/>
  <c r="E6" i="1"/>
  <c r="E7" i="1"/>
  <c r="E8" i="1"/>
  <c r="E9" i="1"/>
  <c r="E10" i="1"/>
  <c r="E11" i="1"/>
  <c r="E12" i="1"/>
  <c r="E13" i="1"/>
  <c r="E3" i="1"/>
  <c r="G26" i="9" l="1"/>
  <c r="G22" i="9"/>
  <c r="H29" i="9"/>
  <c r="G25" i="9"/>
  <c r="G19" i="9"/>
  <c r="G23" i="9"/>
  <c r="G29" i="9"/>
  <c r="G20" i="9"/>
  <c r="G24" i="9"/>
  <c r="G30" i="9"/>
  <c r="G21" i="9"/>
  <c r="F20" i="9"/>
  <c r="F22" i="9"/>
  <c r="F24" i="9"/>
  <c r="F26" i="9"/>
  <c r="F30" i="9"/>
  <c r="F19" i="9"/>
  <c r="F21" i="9"/>
  <c r="F23" i="9"/>
  <c r="F25" i="9"/>
  <c r="F29" i="9"/>
  <c r="H30" i="9"/>
  <c r="H24" i="9"/>
  <c r="H26" i="9"/>
  <c r="H25" i="9"/>
  <c r="H23" i="9"/>
  <c r="H19" i="9"/>
  <c r="H22" i="9"/>
  <c r="H20" i="9"/>
  <c r="H21" i="9"/>
  <c r="H13" i="9"/>
  <c r="G10" i="9"/>
  <c r="G14" i="9"/>
  <c r="F27" i="9"/>
  <c r="G6" i="9"/>
  <c r="F11" i="9"/>
  <c r="H9" i="9"/>
  <c r="H5" i="9"/>
  <c r="F15" i="9"/>
  <c r="G32" i="9"/>
  <c r="H32" i="9"/>
  <c r="H27" i="9"/>
  <c r="H17" i="9"/>
  <c r="F32" i="9"/>
  <c r="G31" i="9"/>
  <c r="H28" i="9"/>
  <c r="G28" i="9"/>
  <c r="F7" i="9"/>
  <c r="G18" i="9"/>
  <c r="H6" i="9"/>
  <c r="G7" i="9"/>
  <c r="F8" i="9"/>
  <c r="H10" i="9"/>
  <c r="G11" i="9"/>
  <c r="F12" i="9"/>
  <c r="H14" i="9"/>
  <c r="G15" i="9"/>
  <c r="F16" i="9"/>
  <c r="H18" i="9"/>
  <c r="G27" i="9"/>
  <c r="F28" i="9"/>
  <c r="G4" i="9"/>
  <c r="F5" i="9"/>
  <c r="H7" i="9"/>
  <c r="G8" i="9"/>
  <c r="F9" i="9"/>
  <c r="H11" i="9"/>
  <c r="G12" i="9"/>
  <c r="F13" i="9"/>
  <c r="H15" i="9"/>
  <c r="G16" i="9"/>
  <c r="F17" i="9"/>
  <c r="F31" i="9"/>
  <c r="H31" i="9"/>
  <c r="H4" i="9"/>
  <c r="G5" i="9"/>
  <c r="F6" i="9"/>
  <c r="H8" i="9"/>
  <c r="G9" i="9"/>
  <c r="F10" i="9"/>
  <c r="H12" i="9"/>
  <c r="G13" i="9"/>
  <c r="F14" i="9"/>
  <c r="H16" i="9"/>
  <c r="G17" i="9"/>
  <c r="F18" i="9"/>
  <c r="H6" i="8"/>
  <c r="G7" i="8"/>
  <c r="F8" i="8"/>
  <c r="F4" i="8"/>
  <c r="H3" i="8"/>
  <c r="F5" i="8"/>
  <c r="G8" i="8"/>
  <c r="H4" i="8"/>
  <c r="G5" i="8"/>
  <c r="F6" i="8"/>
  <c r="H8" i="8"/>
  <c r="G9" i="8"/>
  <c r="F10" i="8"/>
  <c r="G4" i="8"/>
  <c r="H7" i="8"/>
  <c r="F9" i="8"/>
  <c r="H5" i="8"/>
  <c r="G6" i="8"/>
  <c r="F7" i="8"/>
  <c r="H9" i="8"/>
  <c r="G10" i="8"/>
  <c r="G4" i="6"/>
  <c r="F5" i="6"/>
  <c r="E6" i="6"/>
  <c r="E3" i="6"/>
  <c r="G5" i="6"/>
  <c r="F6" i="6"/>
  <c r="E7" i="6"/>
  <c r="F3" i="6"/>
  <c r="E4" i="6"/>
  <c r="G6" i="6"/>
  <c r="F7" i="6"/>
  <c r="G3" i="6"/>
  <c r="F4" i="6"/>
  <c r="E5" i="6"/>
  <c r="G7" i="6"/>
  <c r="G9" i="3"/>
  <c r="G5" i="3"/>
  <c r="F11" i="3"/>
  <c r="G11" i="3" s="1"/>
  <c r="F7" i="3"/>
  <c r="G7" i="3" s="1"/>
  <c r="G10" i="3"/>
  <c r="G6" i="3"/>
  <c r="G8" i="3"/>
  <c r="G4" i="3"/>
  <c r="G12" i="3"/>
  <c r="G3" i="3"/>
  <c r="D14" i="1"/>
  <c r="C14" i="1"/>
  <c r="C13" i="1"/>
  <c r="D13" i="1"/>
  <c r="K29" i="9" l="1"/>
  <c r="K22" i="9"/>
  <c r="K19" i="9"/>
  <c r="K24" i="9"/>
  <c r="K21" i="9"/>
  <c r="K23" i="9"/>
  <c r="K26" i="9"/>
  <c r="K20" i="9"/>
  <c r="K25" i="9"/>
  <c r="K30" i="9"/>
  <c r="K14" i="9"/>
  <c r="K27" i="9"/>
  <c r="K10" i="9"/>
  <c r="K28" i="9"/>
  <c r="K6" i="9"/>
  <c r="K3" i="9"/>
  <c r="K16" i="9"/>
  <c r="K11" i="9"/>
  <c r="K32" i="9"/>
  <c r="K18" i="9"/>
  <c r="K15" i="9"/>
  <c r="K9" i="9"/>
  <c r="K12" i="9"/>
  <c r="K7" i="9"/>
  <c r="K13" i="9"/>
  <c r="K17" i="9"/>
  <c r="K4" i="9"/>
  <c r="K31" i="9"/>
  <c r="K5" i="9"/>
  <c r="K8" i="9"/>
  <c r="I6" i="8"/>
  <c r="I9" i="8"/>
  <c r="I10" i="8"/>
  <c r="I8" i="8"/>
  <c r="I7" i="8"/>
  <c r="I4" i="8"/>
  <c r="I3" i="8"/>
  <c r="I5" i="8"/>
  <c r="I18" i="7"/>
  <c r="J18" i="7" s="1"/>
  <c r="I19" i="7"/>
  <c r="J19" i="7" s="1"/>
  <c r="I5" i="7"/>
  <c r="J5" i="7" s="1"/>
  <c r="I13" i="7"/>
  <c r="J13" i="7" s="1"/>
  <c r="I8" i="7"/>
  <c r="J8" i="7" s="1"/>
  <c r="I21" i="7"/>
  <c r="J21" i="7" s="1"/>
  <c r="I16" i="7"/>
  <c r="J16" i="7" s="1"/>
  <c r="I20" i="7"/>
  <c r="J20" i="7" s="1"/>
  <c r="I22" i="7"/>
  <c r="J22" i="7" s="1"/>
  <c r="I3" i="7"/>
  <c r="J3" i="7" s="1"/>
  <c r="I9" i="7"/>
  <c r="J9" i="7" s="1"/>
  <c r="I11" i="7"/>
  <c r="J11" i="7" s="1"/>
  <c r="I15" i="7"/>
  <c r="J15" i="7" s="1"/>
  <c r="I7" i="7"/>
  <c r="J7" i="7" s="1"/>
  <c r="I17" i="7"/>
  <c r="J17" i="7" s="1"/>
  <c r="I4" i="7"/>
  <c r="J4" i="7" s="1"/>
  <c r="I10" i="7"/>
  <c r="J10" i="7" s="1"/>
  <c r="I14" i="7"/>
  <c r="J14" i="7" s="1"/>
  <c r="I12" i="7"/>
  <c r="J12" i="7" s="1"/>
  <c r="I6" i="7"/>
  <c r="J6" i="7" s="1"/>
  <c r="H5" i="6"/>
  <c r="H6" i="6"/>
  <c r="H7" i="6"/>
  <c r="H4" i="6"/>
  <c r="H3" i="6"/>
</calcChain>
</file>

<file path=xl/sharedStrings.xml><?xml version="1.0" encoding="utf-8"?>
<sst xmlns="http://schemas.openxmlformats.org/spreadsheetml/2006/main" count="158" uniqueCount="60">
  <si>
    <t>Empresas</t>
  </si>
  <si>
    <t>Grupos</t>
  </si>
  <si>
    <t>x1</t>
  </si>
  <si>
    <t>x2</t>
  </si>
  <si>
    <t>Média Grupo 1</t>
  </si>
  <si>
    <t>Média Grupo 2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</si>
  <si>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</si>
  <si>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</si>
  <si>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</si>
  <si>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</si>
  <si>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</si>
  <si>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</si>
  <si>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</si>
  <si>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</si>
  <si>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</si>
  <si>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</si>
  <si>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</si>
  <si>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</si>
  <si>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</si>
  <si>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</si>
  <si>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</si>
  <si>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</si>
  <si>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</si>
  <si>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</si>
  <si>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</si>
  <si>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</si>
  <si>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</si>
  <si>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</si>
  <si>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</si>
  <si>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</si>
  <si>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</si>
  <si>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</si>
  <si>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Escore Discriminante</t>
  </si>
  <si>
    <t>Escore Crítico ou Ponto de Corte</t>
  </si>
  <si>
    <t>Escore Discriminante (Regressão)</t>
  </si>
  <si>
    <t>Escore Discriminante (Tendência)</t>
  </si>
  <si>
    <t>Predição de Grupos</t>
  </si>
  <si>
    <t>Erro</t>
  </si>
  <si>
    <t>Obs</t>
  </si>
  <si>
    <t>Grupo</t>
  </si>
  <si>
    <t>Escolaridade</t>
  </si>
  <si>
    <t>Rotatividade</t>
  </si>
  <si>
    <t>Média Grupo 3</t>
  </si>
  <si>
    <t>Distância 1</t>
  </si>
  <si>
    <t>Distância 2</t>
  </si>
  <si>
    <t>Distância 3</t>
  </si>
  <si>
    <t>Variância Grupo 1</t>
  </si>
  <si>
    <t>Variância Grupo 2</t>
  </si>
  <si>
    <t>Variância Grupo 3</t>
  </si>
  <si>
    <t>Predição</t>
  </si>
  <si>
    <t>Habilitação</t>
  </si>
  <si>
    <t>Estado Civil</t>
  </si>
  <si>
    <t>Multas</t>
  </si>
  <si>
    <t>Renda</t>
  </si>
  <si>
    <t>Dependentes</t>
  </si>
  <si>
    <t>Idade</t>
  </si>
  <si>
    <t>Média Grupo 4</t>
  </si>
  <si>
    <t>Variância Grupo 4</t>
  </si>
  <si>
    <t>Distância 4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</si>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</sst>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1" fillId="0" borderId="31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2" fontId="0" fillId="0" borderId="3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2" fontId="0" fillId="0" borderId="4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2" fontId="0" fillId="0" borderId="48" xfId="0" applyNumberForma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5" xfId="0" applyFon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5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1" fontId="0" fillId="0" borderId="48" xfId="0" applyNumberFormat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Gráfico de Variáveis</a:t>
            </a:r>
            <a:r>
              <a:rPr lang="pt-BR" b="1" baseline="0"/>
              <a:t> Independentes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Solventes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Análise!$C$3:$C$7</c:f>
              <c:numCache>
                <c:formatCode>0.00</c:formatCode>
                <c:ptCount val="5"/>
                <c:pt idx="0">
                  <c:v>0.4</c:v>
                </c:pt>
                <c:pt idx="1">
                  <c:v>0.25</c:v>
                </c:pt>
                <c:pt idx="2">
                  <c:v>0.2</c:v>
                </c:pt>
                <c:pt idx="3">
                  <c:v>0.35</c:v>
                </c:pt>
                <c:pt idx="4">
                  <c:v>0.3</c:v>
                </c:pt>
              </c:numCache>
            </c:numRef>
          </c:xVal>
          <c:yVal>
            <c:numRef>
              <c:f>Análise!$D$3:$D$7</c:f>
              <c:numCache>
                <c:formatCode>0.00</c:formatCode>
                <c:ptCount val="5"/>
                <c:pt idx="0">
                  <c:v>0.1</c:v>
                </c:pt>
                <c:pt idx="1">
                  <c:v>0.18</c:v>
                </c:pt>
                <c:pt idx="2">
                  <c:v>0.3</c:v>
                </c:pt>
                <c:pt idx="3">
                  <c:v>0.25</c:v>
                </c:pt>
                <c:pt idx="4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4-4D79-8DF3-CB4450916655}"/>
            </c:ext>
          </c:extLst>
        </c:ser>
        <c:ser>
          <c:idx val="2"/>
          <c:order val="1"/>
          <c:tx>
            <c:v>Insolvente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Análise!$C$8:$C$12</c:f>
              <c:numCache>
                <c:formatCode>0.00</c:formatCode>
                <c:ptCount val="5"/>
                <c:pt idx="0">
                  <c:v>0.15</c:v>
                </c:pt>
                <c:pt idx="1">
                  <c:v>0.05</c:v>
                </c:pt>
                <c:pt idx="2">
                  <c:v>-0.05</c:v>
                </c:pt>
                <c:pt idx="3">
                  <c:v>0.08</c:v>
                </c:pt>
                <c:pt idx="4">
                  <c:v>0.02</c:v>
                </c:pt>
              </c:numCache>
            </c:numRef>
          </c:xVal>
          <c:yVal>
            <c:numRef>
              <c:f>Análise!$D$8:$D$12</c:f>
              <c:numCache>
                <c:formatCode>0.00</c:formatCode>
                <c:ptCount val="5"/>
                <c:pt idx="0">
                  <c:v>0.18</c:v>
                </c:pt>
                <c:pt idx="1">
                  <c:v>0.12</c:v>
                </c:pt>
                <c:pt idx="2">
                  <c:v>0.17</c:v>
                </c:pt>
                <c:pt idx="3">
                  <c:v>0.15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14-4D79-8DF3-CB4450916655}"/>
            </c:ext>
          </c:extLst>
        </c:ser>
        <c:ser>
          <c:idx val="1"/>
          <c:order val="2"/>
          <c:tx>
            <c:v>Média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0070C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514-4D79-8DF3-CB4450916655}"/>
              </c:ext>
            </c:extLst>
          </c:dPt>
          <c:xVal>
            <c:numRef>
              <c:f>Análise!$C$13</c:f>
              <c:numCache>
                <c:formatCode>0.00</c:formatCode>
                <c:ptCount val="1"/>
                <c:pt idx="0">
                  <c:v>0.30000000000000004</c:v>
                </c:pt>
              </c:numCache>
            </c:numRef>
          </c:xVal>
          <c:yVal>
            <c:numRef>
              <c:f>Análise!$D$13</c:f>
              <c:numCache>
                <c:formatCode>0.00</c:formatCode>
                <c:ptCount val="1"/>
                <c:pt idx="0">
                  <c:v>0.21000000000000002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14-4D79-8DF3-CB4450916655}"/>
            </c:ext>
          </c:extLst>
        </c:ser>
        <c:ser>
          <c:idx val="3"/>
          <c:order val="3"/>
          <c:tx>
            <c:v>Média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514-4D79-8DF3-CB4450916655}"/>
              </c:ext>
            </c:extLst>
          </c:dPt>
          <c:xVal>
            <c:numRef>
              <c:f>Análise!$C$14</c:f>
              <c:numCache>
                <c:formatCode>0.00</c:formatCode>
                <c:ptCount val="1"/>
                <c:pt idx="0">
                  <c:v>5.000000000000001E-2</c:v>
                </c:pt>
              </c:numCache>
            </c:numRef>
          </c:xVal>
          <c:yVal>
            <c:numRef>
              <c:f>Análise!$D$14</c:f>
              <c:numCache>
                <c:formatCode>0.00</c:formatCode>
                <c:ptCount val="1"/>
                <c:pt idx="0">
                  <c:v>0.14199999999999999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14-4D79-8DF3-CB445091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84799"/>
        <c:axId val="798888127"/>
      </c:scatterChart>
      <c:valAx>
        <c:axId val="798884799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888127"/>
        <c:crosses val="autoZero"/>
        <c:crossBetween val="midCat"/>
      </c:valAx>
      <c:valAx>
        <c:axId val="798888127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8847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Grupo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'K-Grupos'!$C$3:$C$6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16</c:v>
                </c:pt>
                <c:pt idx="3">
                  <c:v>22</c:v>
                </c:pt>
              </c:numCache>
            </c:numRef>
          </c:xVal>
          <c:yVal>
            <c:numRef>
              <c:f>'K-Grupos'!$D$3:$D$6</c:f>
              <c:numCache>
                <c:formatCode>General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19</c:v>
                </c:pt>
                <c:pt idx="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A-4B1C-89C4-87F653F946A0}"/>
            </c:ext>
          </c:extLst>
        </c:ser>
        <c:ser>
          <c:idx val="1"/>
          <c:order val="1"/>
          <c:tx>
            <c:v>Grupo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'K-Grupos'!$C$7:$C$11</c:f>
              <c:numCache>
                <c:formatCode>General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</c:numCache>
            </c:numRef>
          </c:xVal>
          <c:yVal>
            <c:numRef>
              <c:f>'K-Grupos'!$D$7:$D$11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16</c:v>
                </c:pt>
                <c:pt idx="3">
                  <c:v>12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A-4B1C-89C4-87F653F946A0}"/>
            </c:ext>
          </c:extLst>
        </c:ser>
        <c:ser>
          <c:idx val="2"/>
          <c:order val="2"/>
          <c:tx>
            <c:v>Grupo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'K-Grupos'!$C$12:$C$17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</c:numCache>
            </c:numRef>
          </c:xVal>
          <c:yVal>
            <c:numRef>
              <c:f>'K-Grupos'!$D$12:$D$17</c:f>
              <c:numCache>
                <c:formatCode>General</c:formatCode>
                <c:ptCount val="6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14</c:v>
                </c:pt>
                <c:pt idx="4">
                  <c:v>9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A-4B1C-89C4-87F653F946A0}"/>
            </c:ext>
          </c:extLst>
        </c:ser>
        <c:ser>
          <c:idx val="3"/>
          <c:order val="3"/>
          <c:tx>
            <c:v>Média 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'K-Grupos'!$C$18</c:f>
              <c:numCache>
                <c:formatCode>0.00</c:formatCode>
                <c:ptCount val="1"/>
                <c:pt idx="0">
                  <c:v>19.5</c:v>
                </c:pt>
              </c:numCache>
            </c:numRef>
          </c:xVal>
          <c:yVal>
            <c:numRef>
              <c:f>'K-Grupos'!$D$18</c:f>
              <c:numCache>
                <c:formatCode>0.00</c:formatCode>
                <c:ptCount val="1"/>
                <c:pt idx="0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8A-4B1C-89C4-87F653F946A0}"/>
            </c:ext>
          </c:extLst>
        </c:ser>
        <c:ser>
          <c:idx val="4"/>
          <c:order val="4"/>
          <c:tx>
            <c:v>Média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'K-Grupos'!$C$19</c:f>
              <c:numCache>
                <c:formatCode>0.00</c:formatCode>
                <c:ptCount val="1"/>
                <c:pt idx="0">
                  <c:v>15.6</c:v>
                </c:pt>
              </c:numCache>
            </c:numRef>
          </c:xVal>
          <c:yVal>
            <c:numRef>
              <c:f>'K-Grupos'!$D$19</c:f>
              <c:numCache>
                <c:formatCode>0.00</c:formatCode>
                <c:ptCount val="1"/>
                <c:pt idx="0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8A-4B1C-89C4-87F653F946A0}"/>
            </c:ext>
          </c:extLst>
        </c:ser>
        <c:ser>
          <c:idx val="5"/>
          <c:order val="5"/>
          <c:tx>
            <c:v>Média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'K-Grupos'!$C$20</c:f>
              <c:numCache>
                <c:formatCode>0.00</c:formatCode>
                <c:ptCount val="1"/>
                <c:pt idx="0">
                  <c:v>11.833333333333334</c:v>
                </c:pt>
              </c:numCache>
            </c:numRef>
          </c:xVal>
          <c:yVal>
            <c:numRef>
              <c:f>'K-Grupos'!$D$20</c:f>
              <c:numCache>
                <c:formatCode>0.00</c:formatCode>
                <c:ptCount val="1"/>
                <c:pt idx="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8A-4B1C-89C4-87F653F9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39775"/>
        <c:axId val="1160748095"/>
      </c:scatterChart>
      <c:valAx>
        <c:axId val="1160739775"/>
        <c:scaling>
          <c:orientation val="minMax"/>
          <c:max val="22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</a:t>
                </a:r>
                <a:r>
                  <a:rPr lang="pt-BR" baseline="0"/>
                  <a:t> de Escolaridade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748095"/>
        <c:crosses val="autoZero"/>
        <c:crossBetween val="midCat"/>
      </c:valAx>
      <c:valAx>
        <c:axId val="1160748095"/>
        <c:scaling>
          <c:orientation val="minMax"/>
          <c:max val="22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Rotatividade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07397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9525</xdr:rowOff>
    </xdr:from>
    <xdr:to>
      <xdr:col>16</xdr:col>
      <xdr:colOff>504824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6791E-F8C0-4796-B682-227640E3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1</xdr:row>
      <xdr:rowOff>28575</xdr:rowOff>
    </xdr:from>
    <xdr:to>
      <xdr:col>18</xdr:col>
      <xdr:colOff>600075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215B7E-DE4A-4669-92F2-746B786B1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AF0B-DF96-4490-A2EB-AF22C63DAF66}">
  <dimension ref="A1:F15"/>
  <sheetViews>
    <sheetView workbookViewId="0">
      <selection activeCell="D18" sqref="D18"/>
    </sheetView>
  </sheetViews>
  <sheetFormatPr defaultRowHeight="15" x14ac:dyDescent="0.25"/>
  <cols>
    <col min="1" max="1" width="14" bestFit="1" customWidth="1"/>
    <col min="5" max="5" width="13.5703125" customWidth="1"/>
    <col min="6" max="6" width="14.42578125" customWidth="1"/>
  </cols>
  <sheetData>
    <row r="1" spans="1:6" ht="15.75" thickBot="1" x14ac:dyDescent="0.3"/>
    <row r="2" spans="1:6" ht="45.75" thickBot="1" x14ac:dyDescent="0.3">
      <c r="A2" s="33" t="s">
        <v>0</v>
      </c>
      <c r="B2" s="34" t="s">
        <v>1</v>
      </c>
      <c r="C2" s="35" t="s">
        <v>2</v>
      </c>
      <c r="D2" s="36" t="s">
        <v>3</v>
      </c>
      <c r="E2" s="37" t="s">
        <v>34</v>
      </c>
      <c r="F2" s="38" t="s">
        <v>35</v>
      </c>
    </row>
    <row r="3" spans="1:6" x14ac:dyDescent="0.25">
      <c r="A3" s="12">
        <v>1</v>
      </c>
      <c r="B3" s="7">
        <v>1</v>
      </c>
      <c r="C3" s="1">
        <v>0.4</v>
      </c>
      <c r="D3" s="22">
        <v>0.1</v>
      </c>
      <c r="E3" s="39">
        <f>Resultados!$B$17+(Resultados!$B$18*Análise!C3)+(Resultados!$B$19*Análise!D3)</f>
        <v>1.052966692341343</v>
      </c>
      <c r="F3" s="32">
        <f>TREND($B$3:$B$12,$C$3:$D$12,C3:D3)</f>
        <v>1.052966692341343</v>
      </c>
    </row>
    <row r="4" spans="1:6" x14ac:dyDescent="0.25">
      <c r="A4" s="13">
        <v>2</v>
      </c>
      <c r="B4" s="8">
        <v>1</v>
      </c>
      <c r="C4" s="2">
        <v>0.25</v>
      </c>
      <c r="D4" s="23">
        <v>0.18</v>
      </c>
      <c r="E4" s="40">
        <f>Resultados!$B$17+(Resultados!$B$18*Análise!C4)+(Resultados!$B$19*Análise!D4)</f>
        <v>1.2842481451974581</v>
      </c>
      <c r="F4" s="29">
        <f t="shared" ref="F4:F12" si="0">TREND($B$3:$B$12,$C$3:$D$12,C4:D4)</f>
        <v>1.2842481451974581</v>
      </c>
    </row>
    <row r="5" spans="1:6" x14ac:dyDescent="0.25">
      <c r="A5" s="13">
        <v>3</v>
      </c>
      <c r="B5" s="8">
        <v>1</v>
      </c>
      <c r="C5" s="2">
        <v>0.2</v>
      </c>
      <c r="D5" s="23">
        <v>0.3</v>
      </c>
      <c r="E5" s="40">
        <f>Resultados!$B$17+(Resultados!$B$18*Análise!C5)+(Resultados!$B$19*Análise!D5)</f>
        <v>1.1489850238399839</v>
      </c>
      <c r="F5" s="29">
        <f t="shared" si="0"/>
        <v>1.1489850238399839</v>
      </c>
    </row>
    <row r="6" spans="1:6" x14ac:dyDescent="0.25">
      <c r="A6" s="13">
        <v>4</v>
      </c>
      <c r="B6" s="8">
        <v>1</v>
      </c>
      <c r="C6" s="2">
        <v>0.35</v>
      </c>
      <c r="D6" s="23">
        <v>0.25</v>
      </c>
      <c r="E6" s="40">
        <f>Resultados!$B$17+(Resultados!$B$18*Análise!C6)+(Resultados!$B$19*Análise!D6)</f>
        <v>0.84944598345581157</v>
      </c>
      <c r="F6" s="29">
        <f t="shared" si="0"/>
        <v>0.84944598345581146</v>
      </c>
    </row>
    <row r="7" spans="1:6" ht="15.75" thickBot="1" x14ac:dyDescent="0.3">
      <c r="A7" s="14">
        <v>5</v>
      </c>
      <c r="B7" s="9">
        <v>1</v>
      </c>
      <c r="C7" s="3">
        <v>0.3</v>
      </c>
      <c r="D7" s="24">
        <v>0.22</v>
      </c>
      <c r="E7" s="41">
        <f>Resultados!$B$17+(Resultados!$B$18*Análise!C7)+(Resultados!$B$19*Análise!D7)</f>
        <v>1.0554707997386252</v>
      </c>
      <c r="F7" s="30">
        <f t="shared" si="0"/>
        <v>1.0554707997386252</v>
      </c>
    </row>
    <row r="8" spans="1:6" x14ac:dyDescent="0.25">
      <c r="A8" s="15">
        <v>6</v>
      </c>
      <c r="B8" s="10">
        <v>2</v>
      </c>
      <c r="C8" s="4">
        <v>0.15</v>
      </c>
      <c r="D8" s="25">
        <v>0.18</v>
      </c>
      <c r="E8" s="39">
        <f>Resultados!$B$17+(Resultados!$B$18*Análise!C8)+(Resultados!$B$19*Análise!D8)</f>
        <v>1.5597826027069706</v>
      </c>
      <c r="F8" s="31">
        <f t="shared" si="0"/>
        <v>1.5597826027069706</v>
      </c>
    </row>
    <row r="9" spans="1:6" x14ac:dyDescent="0.25">
      <c r="A9" s="13">
        <v>7</v>
      </c>
      <c r="B9" s="8">
        <v>2</v>
      </c>
      <c r="C9" s="2">
        <v>0.05</v>
      </c>
      <c r="D9" s="23">
        <v>0.12</v>
      </c>
      <c r="E9" s="40">
        <f>Resultados!$B$17+(Resultados!$B$18*Análise!C9)+(Resultados!$B$19*Análise!D9)</f>
        <v>1.9718322352725979</v>
      </c>
      <c r="F9" s="29">
        <f t="shared" si="0"/>
        <v>1.9718322352725979</v>
      </c>
    </row>
    <row r="10" spans="1:6" x14ac:dyDescent="0.25">
      <c r="A10" s="13">
        <v>8</v>
      </c>
      <c r="B10" s="8">
        <v>2</v>
      </c>
      <c r="C10" s="2">
        <v>-0.05</v>
      </c>
      <c r="D10" s="23">
        <v>0.17</v>
      </c>
      <c r="E10" s="40">
        <f>Resultados!$B$17+(Resultados!$B$18*Análise!C10)+(Resultados!$B$19*Análise!D10)</f>
        <v>2.1336040469020143</v>
      </c>
      <c r="F10" s="29">
        <f t="shared" si="0"/>
        <v>2.1336040469020143</v>
      </c>
    </row>
    <row r="11" spans="1:6" x14ac:dyDescent="0.25">
      <c r="A11" s="13">
        <v>9</v>
      </c>
      <c r="B11" s="8">
        <v>2</v>
      </c>
      <c r="C11" s="2">
        <v>0.08</v>
      </c>
      <c r="D11" s="23">
        <v>0.15</v>
      </c>
      <c r="E11" s="40">
        <f>Resultados!$B$17+(Resultados!$B$18*Análise!C11)+(Resultados!$B$19*Análise!D11)</f>
        <v>1.8209143104916865</v>
      </c>
      <c r="F11" s="29">
        <f t="shared" si="0"/>
        <v>1.8209143104916867</v>
      </c>
    </row>
    <row r="12" spans="1:6" ht="15.75" thickBot="1" x14ac:dyDescent="0.3">
      <c r="A12" s="14">
        <v>10</v>
      </c>
      <c r="B12" s="11">
        <v>2</v>
      </c>
      <c r="C12" s="5">
        <v>0.02</v>
      </c>
      <c r="D12" s="26">
        <v>0.09</v>
      </c>
      <c r="E12" s="41">
        <f>Resultados!$B$17+(Resultados!$B$18*Análise!C12)+(Resultados!$B$19*Análise!D12)</f>
        <v>2.122750160053509</v>
      </c>
      <c r="F12" s="30">
        <f t="shared" si="0"/>
        <v>2.122750160053509</v>
      </c>
    </row>
    <row r="13" spans="1:6" x14ac:dyDescent="0.25">
      <c r="A13" s="88" t="s">
        <v>4</v>
      </c>
      <c r="B13" s="89"/>
      <c r="C13" s="28">
        <f>AVERAGE(C3:C7)</f>
        <v>0.30000000000000004</v>
      </c>
      <c r="D13" s="25">
        <f>AVERAGE(D3:D7)</f>
        <v>0.21000000000000002</v>
      </c>
      <c r="E13" s="32">
        <f>Resultados!$B$17+(Resultados!$B$18*Análise!C13)+(Resultados!$B$19*Análise!D13)</f>
        <v>1.0782233289146441</v>
      </c>
    </row>
    <row r="14" spans="1:6" ht="15.75" thickBot="1" x14ac:dyDescent="0.3">
      <c r="A14" s="90" t="s">
        <v>5</v>
      </c>
      <c r="B14" s="91"/>
      <c r="C14" s="6">
        <f>AVERAGE(C8:C12)</f>
        <v>5.000000000000001E-2</v>
      </c>
      <c r="D14" s="24">
        <f>AVERAGE(D8:D12)</f>
        <v>0.14199999999999999</v>
      </c>
      <c r="E14" s="30">
        <f>Resultados!$B$17+(Resultados!$B$18*Análise!C14)+(Resultados!$B$19*Análise!D14)</f>
        <v>1.9217766710853557</v>
      </c>
    </row>
    <row r="15" spans="1:6" ht="15.75" thickBot="1" x14ac:dyDescent="0.3">
      <c r="A15" s="92" t="s">
        <v>33</v>
      </c>
      <c r="B15" s="93"/>
      <c r="C15" s="93"/>
      <c r="D15" s="93"/>
      <c r="E15" s="27">
        <f>AVERAGE(E3:E14)</f>
        <v>1.5</v>
      </c>
    </row>
  </sheetData>
  <mergeCells count="3">
    <mergeCell ref="A13:B13"/>
    <mergeCell ref="A14:B14"/>
    <mergeCell ref="A15:D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AD0A-E704-4AC3-A632-8F38BAD24450}">
  <sheetPr>
    <tabColor rgb="FF0070C0"/>
  </sheetPr>
  <dimension ref="A1:J20"/>
  <sheetViews>
    <sheetView workbookViewId="0">
      <selection activeCell="O12" sqref="O12"/>
    </sheetView>
  </sheetViews>
  <sheetFormatPr defaultRowHeight="15" x14ac:dyDescent="0.25"/>
  <cols>
    <col min="1" max="1" width="14" style="70" bestFit="1" customWidth="1"/>
    <col min="2" max="2" width="6.42578125" style="70" bestFit="1" customWidth="1"/>
    <col min="3" max="3" width="8" style="70" bestFit="1" customWidth="1"/>
    <col min="4" max="4" width="13.140625" style="70" bestFit="1" customWidth="1"/>
    <col min="5" max="5" width="6" bestFit="1" customWidth="1"/>
    <col min="6" max="9" width="10.42578125" bestFit="1" customWidth="1"/>
  </cols>
  <sheetData>
    <row r="1" spans="1:10" ht="15.75" thickBot="1" x14ac:dyDescent="0.3"/>
    <row r="2" spans="1:10" ht="15.75" thickBot="1" x14ac:dyDescent="0.3">
      <c r="A2" s="73" t="s">
        <v>38</v>
      </c>
      <c r="B2" s="74" t="s">
        <v>39</v>
      </c>
      <c r="C2" s="74" t="s">
        <v>53</v>
      </c>
      <c r="D2" s="74" t="s">
        <v>54</v>
      </c>
      <c r="E2" s="74" t="s">
        <v>55</v>
      </c>
      <c r="F2" s="75" t="s">
        <v>43</v>
      </c>
      <c r="G2" s="75" t="s">
        <v>44</v>
      </c>
      <c r="H2" s="75" t="s">
        <v>45</v>
      </c>
      <c r="I2" s="75" t="s">
        <v>58</v>
      </c>
      <c r="J2" s="76" t="s">
        <v>49</v>
      </c>
    </row>
    <row r="3" spans="1:10" x14ac:dyDescent="0.25">
      <c r="A3" s="59">
        <v>1</v>
      </c>
      <c r="B3" s="77" t="s">
        <v>59</v>
      </c>
      <c r="C3" s="77">
        <v>22000</v>
      </c>
      <c r="D3" s="77">
        <v>2</v>
      </c>
      <c r="E3" s="77">
        <v>38</v>
      </c>
      <c r="F3" s="60">
        <f>SQRT((C3-$C$13)^2/$C$17+(D3-$D$13)^2/$D$17+(E3-$E$13)^2/$E$17)</f>
        <v>1.7483096653748575</v>
      </c>
      <c r="G3" s="60">
        <f>SQRT((C3-$C$14)^2/$C$18+(D3-$D$14)^2/$D$18+(E3-$E$14)^2/$E$18)</f>
        <v>6.4957945103232921</v>
      </c>
      <c r="H3" s="60">
        <f>SQRT((C3-$C$15)^2/$C$19+(D3-$D$15)^2/$D$19+(E3-$E$15)^2/$E$19)</f>
        <v>7.8760443194508429</v>
      </c>
      <c r="I3" s="60">
        <f>SQRT((C3-$C$16)^2/$C$20+(D3-$D$16)^2/$D$20+(E3-$E$16)^2/$E$20)</f>
        <v>13.845421881282892</v>
      </c>
      <c r="J3" s="109">
        <f>IF(F3=MIN(F3:I3),1,IF(G3=MIN(F3:I3),2,IF(H3=MIN(F3:I3),3,4)))</f>
        <v>1</v>
      </c>
    </row>
    <row r="4" spans="1:10" x14ac:dyDescent="0.25">
      <c r="A4" s="62">
        <v>2</v>
      </c>
      <c r="B4" s="71" t="s">
        <v>59</v>
      </c>
      <c r="C4" s="71">
        <v>20000</v>
      </c>
      <c r="D4" s="71">
        <v>4</v>
      </c>
      <c r="E4" s="71">
        <v>30</v>
      </c>
      <c r="F4" s="58">
        <f t="shared" ref="F4:F12" si="0">SQRT((C4-$C$13)^2/$C$17+(D4-$D$13)^2/$D$17+(E4-$E$13)^2/$E$17)</f>
        <v>1.1653744365712535</v>
      </c>
      <c r="G4" s="58">
        <f t="shared" ref="G4:G12" si="1">SQRT((C4-$C$14)^2/$C$18+(D4-$D$14)^2/$D$18+(E4-$E$14)^2/$E$18)</f>
        <v>4.9149145751869598</v>
      </c>
      <c r="H4" s="58">
        <f t="shared" ref="H4:H12" si="2">SQRT((C4-$C$15)^2/$C$19+(D4-$D$15)^2/$D$19+(E4-$E$15)^2/$E$19)</f>
        <v>6.8016514774309327</v>
      </c>
      <c r="I4" s="58">
        <f t="shared" ref="I4:I12" si="3">SQRT((C4-$C$16)^2/$C$20+(D4-$D$16)^2/$D$20+(E4-$E$16)^2/$E$20)</f>
        <v>12.237111944515275</v>
      </c>
      <c r="J4" s="110">
        <f t="shared" ref="J4:J12" si="4">IF(F4=MIN(F4:I4),1,IF(G4=MIN(F4:I4),2,IF(H4=MIN(F4:I4),3,4)))</f>
        <v>1</v>
      </c>
    </row>
    <row r="5" spans="1:10" x14ac:dyDescent="0.25">
      <c r="A5" s="62">
        <v>3</v>
      </c>
      <c r="B5" s="71" t="s">
        <v>59</v>
      </c>
      <c r="C5" s="71">
        <v>18000</v>
      </c>
      <c r="D5" s="71">
        <v>2</v>
      </c>
      <c r="E5" s="71">
        <v>55</v>
      </c>
      <c r="F5" s="58">
        <f t="shared" si="0"/>
        <v>4.5632600558237995</v>
      </c>
      <c r="G5" s="58">
        <f t="shared" si="1"/>
        <v>8.0077411140044799</v>
      </c>
      <c r="H5" s="58">
        <f t="shared" si="2"/>
        <v>5.7188097850392321</v>
      </c>
      <c r="I5" s="58">
        <f t="shared" si="3"/>
        <v>11.854560633028941</v>
      </c>
      <c r="J5" s="110">
        <f t="shared" si="4"/>
        <v>1</v>
      </c>
    </row>
    <row r="6" spans="1:10" x14ac:dyDescent="0.25">
      <c r="A6" s="62">
        <v>4</v>
      </c>
      <c r="B6" s="71" t="s">
        <v>59</v>
      </c>
      <c r="C6" s="71">
        <v>16000</v>
      </c>
      <c r="D6" s="71">
        <v>1</v>
      </c>
      <c r="E6" s="71">
        <v>32</v>
      </c>
      <c r="F6" s="58">
        <f t="shared" si="0"/>
        <v>1.7636177380817595</v>
      </c>
      <c r="G6" s="58">
        <f t="shared" si="1"/>
        <v>2.5406862419603415</v>
      </c>
      <c r="H6" s="58">
        <f t="shared" si="2"/>
        <v>4.4823933647679173</v>
      </c>
      <c r="I6" s="58">
        <f t="shared" si="3"/>
        <v>9.2533307097102693</v>
      </c>
      <c r="J6" s="110">
        <f t="shared" si="4"/>
        <v>1</v>
      </c>
    </row>
    <row r="7" spans="1:10" x14ac:dyDescent="0.25">
      <c r="A7" s="62">
        <v>5</v>
      </c>
      <c r="B7" s="71" t="s">
        <v>59</v>
      </c>
      <c r="C7" s="71">
        <v>14000</v>
      </c>
      <c r="D7" s="71">
        <v>0</v>
      </c>
      <c r="E7" s="71">
        <v>35</v>
      </c>
      <c r="F7" s="58">
        <f t="shared" si="0"/>
        <v>2.7666585846641407</v>
      </c>
      <c r="G7" s="58">
        <f t="shared" si="1"/>
        <v>2.4189234126343218</v>
      </c>
      <c r="H7" s="58">
        <f t="shared" si="2"/>
        <v>3.6183078160357831</v>
      </c>
      <c r="I7" s="58">
        <f t="shared" si="3"/>
        <v>7.9136619167158901</v>
      </c>
      <c r="J7" s="110">
        <f t="shared" si="4"/>
        <v>2</v>
      </c>
    </row>
    <row r="8" spans="1:10" x14ac:dyDescent="0.25">
      <c r="A8" s="62">
        <v>6</v>
      </c>
      <c r="B8" s="71" t="s">
        <v>59</v>
      </c>
      <c r="C8" s="71">
        <v>12000</v>
      </c>
      <c r="D8" s="71">
        <v>2</v>
      </c>
      <c r="E8" s="71">
        <v>50</v>
      </c>
      <c r="F8" s="58">
        <f t="shared" si="0"/>
        <v>4.7069714762465695</v>
      </c>
      <c r="G8" s="58">
        <f t="shared" si="1"/>
        <v>5.8842091863663164</v>
      </c>
      <c r="H8" s="58">
        <f t="shared" si="2"/>
        <v>2.3169042673298277</v>
      </c>
      <c r="I8" s="58">
        <f t="shared" si="3"/>
        <v>7.347458965976263</v>
      </c>
      <c r="J8" s="110">
        <f t="shared" si="4"/>
        <v>3</v>
      </c>
    </row>
    <row r="9" spans="1:10" x14ac:dyDescent="0.25">
      <c r="A9" s="62">
        <v>7</v>
      </c>
      <c r="B9" s="71" t="s">
        <v>59</v>
      </c>
      <c r="C9" s="71">
        <v>10000</v>
      </c>
      <c r="D9" s="71">
        <v>3</v>
      </c>
      <c r="E9" s="71">
        <v>40</v>
      </c>
      <c r="F9" s="58">
        <f t="shared" si="0"/>
        <v>4.2191210047904661</v>
      </c>
      <c r="G9" s="58">
        <f t="shared" si="1"/>
        <v>3.5857612835608532</v>
      </c>
      <c r="H9" s="58">
        <f t="shared" si="2"/>
        <v>1.0404047917938692</v>
      </c>
      <c r="I9" s="58">
        <f t="shared" si="3"/>
        <v>4.9754491298662824</v>
      </c>
      <c r="J9" s="110">
        <f t="shared" si="4"/>
        <v>3</v>
      </c>
    </row>
    <row r="10" spans="1:10" x14ac:dyDescent="0.25">
      <c r="A10" s="62">
        <v>8</v>
      </c>
      <c r="B10" s="71" t="s">
        <v>59</v>
      </c>
      <c r="C10" s="71">
        <v>8000</v>
      </c>
      <c r="D10" s="71">
        <v>2</v>
      </c>
      <c r="E10" s="71">
        <v>25</v>
      </c>
      <c r="F10" s="58">
        <f t="shared" si="0"/>
        <v>4.4290546130704165</v>
      </c>
      <c r="G10" s="58">
        <f t="shared" si="1"/>
        <v>2.7740487234989768</v>
      </c>
      <c r="H10" s="58">
        <f t="shared" si="2"/>
        <v>0.76643899913609659</v>
      </c>
      <c r="I10" s="58">
        <f t="shared" si="3"/>
        <v>3.3426398296854618</v>
      </c>
      <c r="J10" s="110">
        <f t="shared" si="4"/>
        <v>3</v>
      </c>
    </row>
    <row r="11" spans="1:10" x14ac:dyDescent="0.25">
      <c r="A11" s="62">
        <v>9</v>
      </c>
      <c r="B11" s="71" t="s">
        <v>59</v>
      </c>
      <c r="C11" s="71">
        <v>60000</v>
      </c>
      <c r="D11" s="71">
        <v>0</v>
      </c>
      <c r="E11" s="71">
        <v>28</v>
      </c>
      <c r="F11" s="58">
        <f t="shared" si="0"/>
        <v>14.186786138251758</v>
      </c>
      <c r="G11" s="58">
        <f t="shared" si="1"/>
        <v>29.212175380758413</v>
      </c>
      <c r="H11" s="58">
        <f t="shared" si="2"/>
        <v>30.062936617608244</v>
      </c>
      <c r="I11" s="58">
        <f t="shared" si="3"/>
        <v>42.815478858527989</v>
      </c>
      <c r="J11" s="110">
        <f t="shared" si="4"/>
        <v>1</v>
      </c>
    </row>
    <row r="12" spans="1:10" ht="15.75" thickBot="1" x14ac:dyDescent="0.3">
      <c r="A12" s="64">
        <v>10</v>
      </c>
      <c r="B12" s="80" t="s">
        <v>59</v>
      </c>
      <c r="C12" s="80">
        <v>4000</v>
      </c>
      <c r="D12" s="80">
        <v>1</v>
      </c>
      <c r="E12" s="80">
        <v>40</v>
      </c>
      <c r="F12" s="65">
        <f t="shared" si="0"/>
        <v>6.1757562374102397</v>
      </c>
      <c r="G12" s="65">
        <f t="shared" si="1"/>
        <v>6.0496234364581447</v>
      </c>
      <c r="H12" s="65">
        <f t="shared" si="2"/>
        <v>2.8245810970141445</v>
      </c>
      <c r="I12" s="65">
        <f t="shared" si="3"/>
        <v>2.3044846711233951</v>
      </c>
      <c r="J12" s="111">
        <f t="shared" si="4"/>
        <v>4</v>
      </c>
    </row>
    <row r="13" spans="1:10" x14ac:dyDescent="0.25">
      <c r="A13" s="100" t="s">
        <v>4</v>
      </c>
      <c r="B13" s="101"/>
      <c r="C13" s="112">
        <v>20333.333333333332</v>
      </c>
      <c r="D13" s="112">
        <v>2</v>
      </c>
      <c r="E13" s="113">
        <v>28.166666666666668</v>
      </c>
    </row>
    <row r="14" spans="1:10" x14ac:dyDescent="0.25">
      <c r="A14" s="98" t="s">
        <v>5</v>
      </c>
      <c r="B14" s="99"/>
      <c r="C14" s="114">
        <v>12333.333333333334</v>
      </c>
      <c r="D14" s="114">
        <v>1.8333333333333333</v>
      </c>
      <c r="E14" s="115">
        <v>28</v>
      </c>
    </row>
    <row r="15" spans="1:10" x14ac:dyDescent="0.25">
      <c r="A15" s="98" t="s">
        <v>42</v>
      </c>
      <c r="B15" s="99"/>
      <c r="C15" s="114">
        <v>8500</v>
      </c>
      <c r="D15" s="114">
        <v>2.4</v>
      </c>
      <c r="E15" s="115">
        <v>34.5</v>
      </c>
    </row>
    <row r="16" spans="1:10" x14ac:dyDescent="0.25">
      <c r="A16" s="98" t="s">
        <v>56</v>
      </c>
      <c r="B16" s="99"/>
      <c r="C16" s="114">
        <v>4000</v>
      </c>
      <c r="D16" s="114">
        <v>3</v>
      </c>
      <c r="E16" s="115">
        <v>30.75</v>
      </c>
    </row>
    <row r="17" spans="1:5" x14ac:dyDescent="0.25">
      <c r="A17" s="98" t="s">
        <v>46</v>
      </c>
      <c r="B17" s="99"/>
      <c r="C17" s="114">
        <v>7866666.6666666986</v>
      </c>
      <c r="D17" s="114">
        <v>3.2</v>
      </c>
      <c r="E17" s="115">
        <v>35.766666666666609</v>
      </c>
    </row>
    <row r="18" spans="1:5" x14ac:dyDescent="0.25">
      <c r="A18" s="98" t="s">
        <v>47</v>
      </c>
      <c r="B18" s="99"/>
      <c r="C18" s="114">
        <v>2666666.6666666744</v>
      </c>
      <c r="D18" s="114">
        <v>2.5666666666666664</v>
      </c>
      <c r="E18" s="115">
        <v>14</v>
      </c>
    </row>
    <row r="19" spans="1:5" x14ac:dyDescent="0.25">
      <c r="A19" s="98" t="s">
        <v>48</v>
      </c>
      <c r="B19" s="99"/>
      <c r="C19" s="114">
        <v>2944444.4444444445</v>
      </c>
      <c r="D19" s="114">
        <v>2.0444444444444443</v>
      </c>
      <c r="E19" s="115">
        <v>212.72222222222223</v>
      </c>
    </row>
    <row r="20" spans="1:5" ht="15.75" thickBot="1" x14ac:dyDescent="0.3">
      <c r="A20" s="90" t="s">
        <v>57</v>
      </c>
      <c r="B20" s="96"/>
      <c r="C20" s="116">
        <v>1714285.7142857143</v>
      </c>
      <c r="D20" s="116">
        <v>2.5714285714285716</v>
      </c>
      <c r="E20" s="117">
        <v>22.785714285714285</v>
      </c>
    </row>
  </sheetData>
  <mergeCells count="8">
    <mergeCell ref="A19:B19"/>
    <mergeCell ref="A20:B20"/>
    <mergeCell ref="A13:B13"/>
    <mergeCell ref="A14:B14"/>
    <mergeCell ref="A15:B15"/>
    <mergeCell ref="A16:B16"/>
    <mergeCell ref="A17:B17"/>
    <mergeCell ref="A18:B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06D2-9D7C-468A-9CB3-CD46F3C2FCA5}">
  <dimension ref="A1:I19"/>
  <sheetViews>
    <sheetView workbookViewId="0">
      <selection activeCell="I6" sqref="I6"/>
    </sheetView>
  </sheetViews>
  <sheetFormatPr defaultRowHeight="15" x14ac:dyDescent="0.25"/>
  <cols>
    <col min="1" max="1" width="24.85546875" bestFit="1" customWidth="1"/>
    <col min="2" max="3" width="12" bestFit="1" customWidth="1"/>
    <col min="4" max="5" width="8.57031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19" t="s">
        <v>7</v>
      </c>
      <c r="B3" s="19"/>
    </row>
    <row r="4" spans="1:9" x14ac:dyDescent="0.25">
      <c r="A4" s="16" t="s">
        <v>8</v>
      </c>
      <c r="B4" s="43">
        <v>0.91845160034196216</v>
      </c>
    </row>
    <row r="5" spans="1:9" x14ac:dyDescent="0.25">
      <c r="A5" s="16" t="s">
        <v>9</v>
      </c>
      <c r="B5" s="43">
        <v>0.84355334217071132</v>
      </c>
    </row>
    <row r="6" spans="1:9" x14ac:dyDescent="0.25">
      <c r="A6" s="16" t="s">
        <v>10</v>
      </c>
      <c r="B6" s="43">
        <v>0.79885429707662881</v>
      </c>
    </row>
    <row r="7" spans="1:9" x14ac:dyDescent="0.25">
      <c r="A7" s="16" t="s">
        <v>11</v>
      </c>
      <c r="B7" s="43">
        <v>0.236376408229762</v>
      </c>
    </row>
    <row r="8" spans="1:9" ht="15.75" thickBot="1" x14ac:dyDescent="0.3">
      <c r="A8" s="17" t="s">
        <v>12</v>
      </c>
      <c r="B8" s="21">
        <v>10</v>
      </c>
    </row>
    <row r="10" spans="1:9" ht="15.75" thickBot="1" x14ac:dyDescent="0.3">
      <c r="A10" t="s">
        <v>13</v>
      </c>
    </row>
    <row r="11" spans="1:9" x14ac:dyDescent="0.25">
      <c r="A11" s="18"/>
      <c r="B11" s="18" t="s">
        <v>18</v>
      </c>
      <c r="C11" s="18" t="s">
        <v>19</v>
      </c>
      <c r="D11" s="18" t="s">
        <v>20</v>
      </c>
      <c r="E11" s="18" t="s">
        <v>21</v>
      </c>
      <c r="F11" s="18" t="s">
        <v>22</v>
      </c>
    </row>
    <row r="12" spans="1:9" x14ac:dyDescent="0.25">
      <c r="A12" s="16" t="s">
        <v>14</v>
      </c>
      <c r="B12" s="20">
        <v>2</v>
      </c>
      <c r="C12" s="42">
        <v>2.1088833554267783</v>
      </c>
      <c r="D12" s="42">
        <v>1.0544416777133891</v>
      </c>
      <c r="E12" s="42">
        <v>18.87184257281563</v>
      </c>
      <c r="F12" s="42">
        <v>1.514544416003962E-3</v>
      </c>
    </row>
    <row r="13" spans="1:9" x14ac:dyDescent="0.25">
      <c r="A13" s="16" t="s">
        <v>15</v>
      </c>
      <c r="B13" s="20">
        <v>7</v>
      </c>
      <c r="C13" s="42">
        <v>0.39111664457322171</v>
      </c>
      <c r="D13" s="42">
        <v>5.5873806367603099E-2</v>
      </c>
      <c r="E13" s="42"/>
      <c r="F13" s="42"/>
    </row>
    <row r="14" spans="1:9" ht="15.75" thickBot="1" x14ac:dyDescent="0.3">
      <c r="A14" s="17" t="s">
        <v>16</v>
      </c>
      <c r="B14" s="21">
        <v>9</v>
      </c>
      <c r="C14" s="44">
        <v>2.5</v>
      </c>
      <c r="D14" s="44"/>
      <c r="E14" s="44"/>
      <c r="F14" s="44"/>
    </row>
    <row r="15" spans="1:9" ht="15.75" thickBot="1" x14ac:dyDescent="0.3"/>
    <row r="16" spans="1:9" x14ac:dyDescent="0.25">
      <c r="A16" s="18"/>
      <c r="B16" s="18" t="s">
        <v>23</v>
      </c>
      <c r="C16" s="18" t="s">
        <v>11</v>
      </c>
      <c r="D16" s="18" t="s">
        <v>24</v>
      </c>
      <c r="E16" s="18" t="s">
        <v>25</v>
      </c>
      <c r="F16" s="18" t="s">
        <v>26</v>
      </c>
      <c r="G16" s="18" t="s">
        <v>27</v>
      </c>
      <c r="H16" s="18" t="s">
        <v>28</v>
      </c>
      <c r="I16" s="18" t="s">
        <v>29</v>
      </c>
    </row>
    <row r="17" spans="1:9" x14ac:dyDescent="0.25">
      <c r="A17" s="16" t="s">
        <v>17</v>
      </c>
      <c r="B17" s="42">
        <v>2.3826298141395843</v>
      </c>
      <c r="C17" s="42">
        <v>0.22300119753298364</v>
      </c>
      <c r="D17" s="42">
        <v>10.684381252200112</v>
      </c>
      <c r="E17" s="42">
        <v>1.3806086641759788E-5</v>
      </c>
      <c r="F17" s="42">
        <v>1.855315774318858</v>
      </c>
      <c r="G17" s="42">
        <v>2.9099438539603106</v>
      </c>
      <c r="H17" s="42">
        <v>1.855315774318858</v>
      </c>
      <c r="I17" s="42">
        <v>2.9099438539603106</v>
      </c>
    </row>
    <row r="18" spans="1:9" x14ac:dyDescent="0.25">
      <c r="A18" s="16" t="s">
        <v>30</v>
      </c>
      <c r="B18" s="42">
        <v>-2.7553445750951235</v>
      </c>
      <c r="C18" s="42">
        <v>0.55372397795915307</v>
      </c>
      <c r="D18" s="42">
        <v>-4.9760253931036722</v>
      </c>
      <c r="E18" s="42">
        <v>1.6081875561328389E-3</v>
      </c>
      <c r="F18" s="42">
        <v>-4.0646937220657655</v>
      </c>
      <c r="G18" s="42">
        <v>-1.4459954281244816</v>
      </c>
      <c r="H18" s="42">
        <v>-4.0646937220657655</v>
      </c>
      <c r="I18" s="42">
        <v>-1.4459954281244816</v>
      </c>
    </row>
    <row r="19" spans="1:9" ht="15.75" thickBot="1" x14ac:dyDescent="0.3">
      <c r="A19" s="17" t="s">
        <v>31</v>
      </c>
      <c r="B19" s="44">
        <v>-2.2752529176019185</v>
      </c>
      <c r="C19" s="44">
        <v>1.250072387430839</v>
      </c>
      <c r="D19" s="44">
        <v>-1.8200969323688851</v>
      </c>
      <c r="E19" s="44">
        <v>0.11155270236067193</v>
      </c>
      <c r="F19" s="44">
        <v>-5.2312044011673722</v>
      </c>
      <c r="G19" s="44">
        <v>0.68069856596353517</v>
      </c>
      <c r="H19" s="44">
        <v>-5.2312044011673722</v>
      </c>
      <c r="I19" s="44">
        <v>0.68069856596353517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83FD-69E5-4F28-9F8D-9B11F90F753F}">
  <dimension ref="A1:G14"/>
  <sheetViews>
    <sheetView workbookViewId="0">
      <selection activeCell="I8" sqref="I8"/>
    </sheetView>
  </sheetViews>
  <sheetFormatPr defaultRowHeight="15" x14ac:dyDescent="0.25"/>
  <cols>
    <col min="5" max="5" width="16" customWidth="1"/>
    <col min="6" max="6" width="16.7109375" customWidth="1"/>
  </cols>
  <sheetData>
    <row r="1" spans="1:7" ht="15.75" thickBot="1" x14ac:dyDescent="0.3"/>
    <row r="2" spans="1:7" ht="30.75" thickBot="1" x14ac:dyDescent="0.3">
      <c r="A2" s="33" t="s">
        <v>0</v>
      </c>
      <c r="B2" s="34" t="s">
        <v>1</v>
      </c>
      <c r="C2" s="35" t="s">
        <v>2</v>
      </c>
      <c r="D2" s="36" t="s">
        <v>3</v>
      </c>
      <c r="E2" s="37" t="s">
        <v>32</v>
      </c>
      <c r="F2" s="37" t="s">
        <v>36</v>
      </c>
      <c r="G2" s="45" t="s">
        <v>37</v>
      </c>
    </row>
    <row r="3" spans="1:7" x14ac:dyDescent="0.25">
      <c r="A3" s="12">
        <v>1</v>
      </c>
      <c r="B3" s="7">
        <v>1</v>
      </c>
      <c r="C3" s="1">
        <v>0.2</v>
      </c>
      <c r="D3" s="22">
        <v>0.32</v>
      </c>
      <c r="E3" s="39">
        <f>Resultados!$B$17+(Resultados!$B$18*Predição!C3)+(Resultados!$B$19*Predição!D3)</f>
        <v>1.1034799654879455</v>
      </c>
      <c r="F3" s="51">
        <f t="shared" ref="F3:F12" si="0">IF(E3&lt;=E$13,1,2)</f>
        <v>1</v>
      </c>
      <c r="G3" s="48" t="str">
        <f>IF(F3&lt;&gt;B3,"&lt;===","")</f>
        <v/>
      </c>
    </row>
    <row r="4" spans="1:7" x14ac:dyDescent="0.25">
      <c r="A4" s="13">
        <v>2</v>
      </c>
      <c r="B4" s="8">
        <v>1</v>
      </c>
      <c r="C4" s="2">
        <v>0.25</v>
      </c>
      <c r="D4" s="23">
        <v>0.3</v>
      </c>
      <c r="E4" s="40">
        <f>Resultados!$B$17+(Resultados!$B$18*Predição!C4)+(Resultados!$B$19*Predição!D4)</f>
        <v>1.0112177950852279</v>
      </c>
      <c r="F4" s="52">
        <f t="shared" si="0"/>
        <v>1</v>
      </c>
      <c r="G4" s="49" t="str">
        <f t="shared" ref="G4:G12" si="1">IF(F4&lt;&gt;B4,"&lt;===","")</f>
        <v/>
      </c>
    </row>
    <row r="5" spans="1:7" x14ac:dyDescent="0.25">
      <c r="A5" s="13">
        <v>3</v>
      </c>
      <c r="B5" s="8">
        <v>1</v>
      </c>
      <c r="C5" s="2">
        <v>0.28000000000000003</v>
      </c>
      <c r="D5" s="23">
        <v>0.28000000000000003</v>
      </c>
      <c r="E5" s="40">
        <f>Resultados!$B$17+(Resultados!$B$18*Predição!C5)+(Resultados!$B$19*Predição!D5)</f>
        <v>0.97406251618441231</v>
      </c>
      <c r="F5" s="52">
        <f t="shared" si="0"/>
        <v>1</v>
      </c>
      <c r="G5" s="49" t="str">
        <f t="shared" si="1"/>
        <v/>
      </c>
    </row>
    <row r="6" spans="1:7" x14ac:dyDescent="0.25">
      <c r="A6" s="13">
        <v>4</v>
      </c>
      <c r="B6" s="8">
        <v>1</v>
      </c>
      <c r="C6" s="2">
        <v>0.27</v>
      </c>
      <c r="D6" s="23">
        <v>0.23</v>
      </c>
      <c r="E6" s="40">
        <f>Resultados!$B$17+(Resultados!$B$18*Predição!C6)+(Resultados!$B$19*Predição!D6)</f>
        <v>1.1153786078154595</v>
      </c>
      <c r="F6" s="52">
        <f t="shared" si="0"/>
        <v>1</v>
      </c>
      <c r="G6" s="49" t="str">
        <f t="shared" si="1"/>
        <v/>
      </c>
    </row>
    <row r="7" spans="1:7" ht="15.75" thickBot="1" x14ac:dyDescent="0.3">
      <c r="A7" s="14">
        <v>5</v>
      </c>
      <c r="B7" s="9">
        <v>1</v>
      </c>
      <c r="C7" s="3">
        <v>0.21</v>
      </c>
      <c r="D7" s="24">
        <v>0.19</v>
      </c>
      <c r="E7" s="41">
        <f>Resultados!$B$17+(Resultados!$B$18*Predição!C7)+(Resultados!$B$19*Predição!D7)</f>
        <v>1.371709399025244</v>
      </c>
      <c r="F7" s="52">
        <f t="shared" si="0"/>
        <v>1</v>
      </c>
      <c r="G7" s="49" t="str">
        <f t="shared" si="1"/>
        <v/>
      </c>
    </row>
    <row r="8" spans="1:7" x14ac:dyDescent="0.25">
      <c r="A8" s="15">
        <v>6</v>
      </c>
      <c r="B8" s="10">
        <v>2</v>
      </c>
      <c r="C8" s="4">
        <v>0.22</v>
      </c>
      <c r="D8" s="25">
        <v>0.16</v>
      </c>
      <c r="E8" s="47">
        <f>Resultados!$B$17+(Resultados!$B$18*Predição!C8)+(Resultados!$B$19*Predição!D8)</f>
        <v>1.4124135408023499</v>
      </c>
      <c r="F8" s="52">
        <f t="shared" si="0"/>
        <v>1</v>
      </c>
      <c r="G8" s="49" t="str">
        <f t="shared" si="1"/>
        <v>&lt;===</v>
      </c>
    </row>
    <row r="9" spans="1:7" x14ac:dyDescent="0.25">
      <c r="A9" s="13">
        <v>7</v>
      </c>
      <c r="B9" s="8">
        <v>2</v>
      </c>
      <c r="C9" s="2">
        <v>0.09</v>
      </c>
      <c r="D9" s="23">
        <v>0.16</v>
      </c>
      <c r="E9" s="40">
        <f>Resultados!$B$17+(Resultados!$B$18*Predição!C9)+(Resultados!$B$19*Predição!D9)</f>
        <v>1.7706083355647162</v>
      </c>
      <c r="F9" s="52">
        <f t="shared" si="0"/>
        <v>2</v>
      </c>
      <c r="G9" s="49" t="str">
        <f t="shared" si="1"/>
        <v/>
      </c>
    </row>
    <row r="10" spans="1:7" x14ac:dyDescent="0.25">
      <c r="A10" s="13">
        <v>8</v>
      </c>
      <c r="B10" s="8">
        <v>2</v>
      </c>
      <c r="C10" s="2">
        <v>0.16</v>
      </c>
      <c r="D10" s="23">
        <v>0.09</v>
      </c>
      <c r="E10" s="40">
        <f>Resultados!$B$17+(Resultados!$B$18*Predição!C10)+(Resultados!$B$19*Predição!D10)</f>
        <v>1.737001919540192</v>
      </c>
      <c r="F10" s="52">
        <f t="shared" si="0"/>
        <v>2</v>
      </c>
      <c r="G10" s="49" t="str">
        <f t="shared" si="1"/>
        <v/>
      </c>
    </row>
    <row r="11" spans="1:7" x14ac:dyDescent="0.25">
      <c r="A11" s="13">
        <v>9</v>
      </c>
      <c r="B11" s="8">
        <v>2</v>
      </c>
      <c r="C11" s="2">
        <v>0.22</v>
      </c>
      <c r="D11" s="23">
        <v>0.08</v>
      </c>
      <c r="E11" s="40">
        <f>Resultados!$B$17+(Resultados!$B$18*Predição!C11)+(Resultados!$B$19*Predição!D11)</f>
        <v>1.5944337742105035</v>
      </c>
      <c r="F11" s="52">
        <f t="shared" si="0"/>
        <v>2</v>
      </c>
      <c r="G11" s="49" t="str">
        <f t="shared" si="1"/>
        <v/>
      </c>
    </row>
    <row r="12" spans="1:7" ht="15.75" thickBot="1" x14ac:dyDescent="0.3">
      <c r="A12" s="14">
        <v>10</v>
      </c>
      <c r="B12" s="11">
        <v>2</v>
      </c>
      <c r="C12" s="5">
        <v>0.01</v>
      </c>
      <c r="D12" s="26">
        <v>0.06</v>
      </c>
      <c r="E12" s="41">
        <f>Resultados!$B$17+(Resultados!$B$18*Predição!C12)+(Resultados!$B$19*Predição!D12)</f>
        <v>2.2185611933325178</v>
      </c>
      <c r="F12" s="53">
        <f t="shared" si="0"/>
        <v>2</v>
      </c>
      <c r="G12" s="50" t="str">
        <f t="shared" si="1"/>
        <v/>
      </c>
    </row>
    <row r="13" spans="1:7" ht="15.75" thickBot="1" x14ac:dyDescent="0.3">
      <c r="A13" s="92" t="s">
        <v>33</v>
      </c>
      <c r="B13" s="93"/>
      <c r="C13" s="93"/>
      <c r="D13" s="93"/>
      <c r="E13" s="27">
        <v>1.5</v>
      </c>
    </row>
    <row r="14" spans="1:7" x14ac:dyDescent="0.25">
      <c r="F14" s="46"/>
    </row>
  </sheetData>
  <mergeCells count="1">
    <mergeCell ref="A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41B2-CBEF-435F-8BDF-E666E1C9A6C9}">
  <dimension ref="A1:F9"/>
  <sheetViews>
    <sheetView workbookViewId="0">
      <selection activeCell="I9" sqref="I9"/>
    </sheetView>
  </sheetViews>
  <sheetFormatPr defaultRowHeight="15" x14ac:dyDescent="0.25"/>
  <cols>
    <col min="4" max="4" width="13.85546875" customWidth="1"/>
    <col min="5" max="5" width="13.42578125" bestFit="1" customWidth="1"/>
    <col min="6" max="6" width="11.85546875" customWidth="1"/>
  </cols>
  <sheetData>
    <row r="1" spans="1:6" ht="15.75" thickBot="1" x14ac:dyDescent="0.3"/>
    <row r="2" spans="1:6" ht="45.75" thickBot="1" x14ac:dyDescent="0.3">
      <c r="A2" s="56" t="s">
        <v>0</v>
      </c>
      <c r="B2" s="57" t="s">
        <v>2</v>
      </c>
      <c r="C2" s="68" t="s">
        <v>3</v>
      </c>
      <c r="D2" s="37" t="s">
        <v>34</v>
      </c>
      <c r="E2" s="38" t="s">
        <v>35</v>
      </c>
      <c r="F2" s="69" t="s">
        <v>36</v>
      </c>
    </row>
    <row r="3" spans="1:6" x14ac:dyDescent="0.25">
      <c r="A3" s="59">
        <v>1</v>
      </c>
      <c r="B3" s="60">
        <v>0.13</v>
      </c>
      <c r="C3" s="61">
        <v>0.12</v>
      </c>
      <c r="D3" s="39">
        <f>Resultados!$B$17+(Resultados!$B$18*'Novas Observações'!B3)+(Resultados!$B$19*'Novas Observações'!C3)</f>
        <v>1.7514046692649878</v>
      </c>
      <c r="E3" s="61">
        <f>TREND(Análise!$B$3:$B$12,Análise!$C$3:$D$12,'Novas Observações'!B3:C8)</f>
        <v>1.7514046692649881</v>
      </c>
      <c r="F3" s="54">
        <f t="shared" ref="F3:F8" si="0">IF(D3&lt;=E$9,1,2)</f>
        <v>2</v>
      </c>
    </row>
    <row r="4" spans="1:6" x14ac:dyDescent="0.25">
      <c r="A4" s="62">
        <v>2</v>
      </c>
      <c r="B4" s="58">
        <v>-0.01</v>
      </c>
      <c r="C4" s="63">
        <v>0.09</v>
      </c>
      <c r="D4" s="40">
        <f>Resultados!$B$17+(Resultados!$B$18*'Novas Observações'!B4)+(Resultados!$B$19*'Novas Observações'!C4)</f>
        <v>2.2054104973063628</v>
      </c>
      <c r="E4" s="63">
        <f>TREND(Análise!$B$3:$B$12,Análise!$C$3:$D$12,'Novas Observações'!B4:C9)</f>
        <v>2.2054104973063628</v>
      </c>
      <c r="F4" s="55">
        <f t="shared" si="0"/>
        <v>2</v>
      </c>
    </row>
    <row r="5" spans="1:6" x14ac:dyDescent="0.25">
      <c r="A5" s="62">
        <v>3</v>
      </c>
      <c r="B5" s="58">
        <v>0.22</v>
      </c>
      <c r="C5" s="63">
        <v>0.23</v>
      </c>
      <c r="D5" s="40">
        <f>Resultados!$B$17+(Resultados!$B$18*'Novas Observações'!B5)+(Resultados!$B$19*'Novas Observações'!C5)</f>
        <v>1.2531458365702157</v>
      </c>
      <c r="E5" s="63">
        <f>TREND(Análise!$B$3:$B$12,Análise!$C$3:$D$12,'Novas Observações'!B5:C10)</f>
        <v>1.2531458365702157</v>
      </c>
      <c r="F5" s="55">
        <f t="shared" si="0"/>
        <v>1</v>
      </c>
    </row>
    <row r="6" spans="1:6" x14ac:dyDescent="0.25">
      <c r="A6" s="62">
        <v>4</v>
      </c>
      <c r="B6" s="58">
        <v>0.37</v>
      </c>
      <c r="C6" s="63">
        <v>0.17</v>
      </c>
      <c r="D6" s="40">
        <f>Resultados!$B$17+(Resultados!$B$18*'Novas Observações'!B6)+(Resultados!$B$19*'Novas Observações'!C6)</f>
        <v>0.97635932536206238</v>
      </c>
      <c r="E6" s="63">
        <f>TREND(Análise!$B$3:$B$12,Análise!$C$3:$D$12,'Novas Observações'!B6:C11)</f>
        <v>0.97635932536206238</v>
      </c>
      <c r="F6" s="55">
        <f t="shared" si="0"/>
        <v>1</v>
      </c>
    </row>
    <row r="7" spans="1:6" x14ac:dyDescent="0.25">
      <c r="A7" s="62">
        <v>5</v>
      </c>
      <c r="B7" s="58">
        <v>0.36</v>
      </c>
      <c r="C7" s="63">
        <v>0.12</v>
      </c>
      <c r="D7" s="40">
        <f>Resultados!$B$17+(Resultados!$B$18*'Novas Observações'!B7)+(Resultados!$B$19*'Novas Observações'!C7)</f>
        <v>1.1176754169931096</v>
      </c>
      <c r="E7" s="63">
        <f>TREND(Análise!$B$3:$B$12,Análise!$C$3:$D$12,'Novas Observações'!B7:C12)</f>
        <v>1.1176754169931096</v>
      </c>
      <c r="F7" s="55">
        <f t="shared" si="0"/>
        <v>1</v>
      </c>
    </row>
    <row r="8" spans="1:6" ht="15.75" thickBot="1" x14ac:dyDescent="0.3">
      <c r="A8" s="64">
        <v>6</v>
      </c>
      <c r="B8" s="65">
        <v>0.44</v>
      </c>
      <c r="C8" s="66">
        <v>0.12</v>
      </c>
      <c r="D8" s="41">
        <f>Resultados!$B$17+(Resultados!$B$18*'Novas Observações'!B8)+(Resultados!$B$19*'Novas Observações'!C8)</f>
        <v>0.89724785098549975</v>
      </c>
      <c r="E8" s="66">
        <f>TREND(Análise!$B$3:$B$12,Análise!$C$3:$D$12,'Novas Observações'!B8:C13)</f>
        <v>0.89724785098549975</v>
      </c>
      <c r="F8" s="67">
        <f t="shared" si="0"/>
        <v>1</v>
      </c>
    </row>
    <row r="9" spans="1:6" ht="15.75" thickBot="1" x14ac:dyDescent="0.3">
      <c r="A9" s="94" t="s">
        <v>33</v>
      </c>
      <c r="B9" s="95"/>
      <c r="C9" s="95"/>
      <c r="D9" s="95"/>
      <c r="E9" s="27">
        <v>1.5</v>
      </c>
    </row>
  </sheetData>
  <mergeCells count="1"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D7CD-66F7-4E90-AB3C-D87E5DA1A9B1}">
  <sheetPr>
    <tabColor rgb="FF92D050"/>
  </sheetPr>
  <dimension ref="A1:I23"/>
  <sheetViews>
    <sheetView workbookViewId="0">
      <selection activeCell="I3" sqref="I3"/>
    </sheetView>
  </sheetViews>
  <sheetFormatPr defaultRowHeight="15" x14ac:dyDescent="0.25"/>
  <cols>
    <col min="1" max="1" width="14" style="70" bestFit="1" customWidth="1"/>
    <col min="2" max="2" width="6.42578125" style="70" bestFit="1" customWidth="1"/>
    <col min="3" max="3" width="12.140625" style="70" bestFit="1" customWidth="1"/>
    <col min="4" max="4" width="12.28515625" style="70" bestFit="1" customWidth="1"/>
    <col min="5" max="7" width="10.42578125" bestFit="1" customWidth="1"/>
  </cols>
  <sheetData>
    <row r="1" spans="1:9" ht="15.75" thickBot="1" x14ac:dyDescent="0.3"/>
    <row r="2" spans="1:9" ht="15.75" thickBot="1" x14ac:dyDescent="0.3">
      <c r="A2" s="73" t="s">
        <v>38</v>
      </c>
      <c r="B2" s="74" t="s">
        <v>39</v>
      </c>
      <c r="C2" s="74" t="s">
        <v>40</v>
      </c>
      <c r="D2" s="74" t="s">
        <v>41</v>
      </c>
      <c r="E2" s="75" t="s">
        <v>43</v>
      </c>
      <c r="F2" s="75" t="s">
        <v>44</v>
      </c>
      <c r="G2" s="75" t="s">
        <v>45</v>
      </c>
      <c r="H2" s="75" t="s">
        <v>49</v>
      </c>
      <c r="I2" s="76" t="s">
        <v>37</v>
      </c>
    </row>
    <row r="3" spans="1:9" x14ac:dyDescent="0.25">
      <c r="A3" s="59">
        <v>1</v>
      </c>
      <c r="B3" s="77">
        <v>1</v>
      </c>
      <c r="C3" s="77">
        <v>19</v>
      </c>
      <c r="D3" s="77">
        <v>20</v>
      </c>
      <c r="E3" s="60">
        <f>SQRT((C3-C$18)^2/C$21+(D3-D$18)^2/D$21)</f>
        <v>0.82599395267290954</v>
      </c>
      <c r="F3" s="60">
        <f>SQRT((C3-C$19)^2/C$22+(D3-D$19)^2/D$22)</f>
        <v>3.3431593610769719</v>
      </c>
      <c r="G3" s="60">
        <f>SQRT((C3-C$20)^2/C$23+(D3-D$20)^2/D$23)</f>
        <v>5.8547886689611897</v>
      </c>
      <c r="H3" s="77">
        <f>IF(E3=MIN(E3:G3),1,IF(F3=MIN(E3:G3),2,3))</f>
        <v>1</v>
      </c>
      <c r="I3" s="78" t="str">
        <f>IF(H3&lt;&gt;B3,"&lt;===","")</f>
        <v/>
      </c>
    </row>
    <row r="4" spans="1:9" x14ac:dyDescent="0.25">
      <c r="A4" s="62">
        <v>2</v>
      </c>
      <c r="B4" s="71">
        <v>1</v>
      </c>
      <c r="C4" s="71">
        <v>21</v>
      </c>
      <c r="D4" s="71">
        <v>18</v>
      </c>
      <c r="E4" s="58">
        <f t="shared" ref="E4:E17" si="0">SQRT((C4-C$18)^2/C$21+(D4-D$18)^2/D$21)</f>
        <v>0.58931370287317153</v>
      </c>
      <c r="F4" s="58">
        <f t="shared" ref="F4:F17" si="1">SQRT((C4-C$19)^2/C$22+(D4-D$19)^2/D$22)</f>
        <v>3.4465154721140441</v>
      </c>
      <c r="G4" s="58">
        <f t="shared" ref="G4:G17" si="2">SQRT((C4-C$20)^2/C$23+(D4-D$20)^2/D$23)</f>
        <v>5.8634194936444022</v>
      </c>
      <c r="H4" s="71">
        <f t="shared" ref="H4:H17" si="3">IF(E4=MIN(E4:G4),1,IF(F4=MIN(E4:G4),2,3))</f>
        <v>1</v>
      </c>
      <c r="I4" s="79" t="str">
        <f t="shared" ref="I4:I17" si="4">IF(H4&lt;&gt;B4,"&lt;===","")</f>
        <v/>
      </c>
    </row>
    <row r="5" spans="1:9" x14ac:dyDescent="0.25">
      <c r="A5" s="62">
        <v>3</v>
      </c>
      <c r="B5" s="71">
        <v>1</v>
      </c>
      <c r="C5" s="71">
        <v>16</v>
      </c>
      <c r="D5" s="71">
        <v>19</v>
      </c>
      <c r="E5" s="58">
        <f t="shared" si="0"/>
        <v>1.408104619937615</v>
      </c>
      <c r="F5" s="58">
        <f t="shared" si="1"/>
        <v>2.2678672118512799</v>
      </c>
      <c r="G5" s="58">
        <f t="shared" si="2"/>
        <v>4.5475898137586492</v>
      </c>
      <c r="H5" s="71">
        <f t="shared" si="3"/>
        <v>1</v>
      </c>
      <c r="I5" s="79" t="str">
        <f t="shared" si="4"/>
        <v/>
      </c>
    </row>
    <row r="6" spans="1:9" ht="15.75" thickBot="1" x14ac:dyDescent="0.3">
      <c r="A6" s="64">
        <v>4</v>
      </c>
      <c r="B6" s="80">
        <v>1</v>
      </c>
      <c r="C6" s="80">
        <v>22</v>
      </c>
      <c r="D6" s="80">
        <v>13</v>
      </c>
      <c r="E6" s="65">
        <f t="shared" si="0"/>
        <v>1.7284920390513923</v>
      </c>
      <c r="F6" s="65">
        <f t="shared" si="1"/>
        <v>3.6174307764831499</v>
      </c>
      <c r="G6" s="65">
        <f t="shared" si="2"/>
        <v>5.2994207318073538</v>
      </c>
      <c r="H6" s="80">
        <f t="shared" si="3"/>
        <v>1</v>
      </c>
      <c r="I6" s="81" t="str">
        <f t="shared" si="4"/>
        <v/>
      </c>
    </row>
    <row r="7" spans="1:9" x14ac:dyDescent="0.25">
      <c r="A7" s="59">
        <v>5</v>
      </c>
      <c r="B7" s="77">
        <v>2</v>
      </c>
      <c r="C7" s="77">
        <v>17</v>
      </c>
      <c r="D7" s="77">
        <v>14</v>
      </c>
      <c r="E7" s="60">
        <f t="shared" si="0"/>
        <v>1.4697273632097512</v>
      </c>
      <c r="F7" s="60">
        <f t="shared" si="1"/>
        <v>0.82986519148874716</v>
      </c>
      <c r="G7" s="60">
        <f t="shared" si="2"/>
        <v>2.9787136375760968</v>
      </c>
      <c r="H7" s="77">
        <f t="shared" si="3"/>
        <v>2</v>
      </c>
      <c r="I7" s="78" t="str">
        <f t="shared" si="4"/>
        <v/>
      </c>
    </row>
    <row r="8" spans="1:9" x14ac:dyDescent="0.25">
      <c r="A8" s="62">
        <v>6</v>
      </c>
      <c r="B8" s="71">
        <v>2</v>
      </c>
      <c r="C8" s="71">
        <v>14</v>
      </c>
      <c r="D8" s="71">
        <v>17</v>
      </c>
      <c r="E8" s="58">
        <f t="shared" si="0"/>
        <v>2.0850157410422798</v>
      </c>
      <c r="F8" s="58">
        <f t="shared" si="1"/>
        <v>1.5137856682640971</v>
      </c>
      <c r="G8" s="58">
        <f t="shared" si="2"/>
        <v>3.144705046140722</v>
      </c>
      <c r="H8" s="71">
        <f t="shared" si="3"/>
        <v>2</v>
      </c>
      <c r="I8" s="79" t="str">
        <f t="shared" si="4"/>
        <v/>
      </c>
    </row>
    <row r="9" spans="1:9" x14ac:dyDescent="0.25">
      <c r="A9" s="62">
        <v>7</v>
      </c>
      <c r="B9" s="71">
        <v>2</v>
      </c>
      <c r="C9" s="71">
        <v>15</v>
      </c>
      <c r="D9" s="71">
        <v>16</v>
      </c>
      <c r="E9" s="58">
        <f t="shared" si="0"/>
        <v>1.7679411086195145</v>
      </c>
      <c r="F9" s="58">
        <f t="shared" si="1"/>
        <v>0.79049375884640471</v>
      </c>
      <c r="G9" s="58">
        <f t="shared" si="2"/>
        <v>2.9065368006649916</v>
      </c>
      <c r="H9" s="71">
        <f t="shared" si="3"/>
        <v>2</v>
      </c>
      <c r="I9" s="79" t="str">
        <f t="shared" si="4"/>
        <v/>
      </c>
    </row>
    <row r="10" spans="1:9" x14ac:dyDescent="0.25">
      <c r="A10" s="62">
        <v>8</v>
      </c>
      <c r="B10" s="71">
        <v>2</v>
      </c>
      <c r="C10" s="71">
        <v>18</v>
      </c>
      <c r="D10" s="71">
        <v>12</v>
      </c>
      <c r="E10" s="58">
        <f t="shared" si="0"/>
        <v>1.8576164610209929</v>
      </c>
      <c r="F10" s="58">
        <f t="shared" si="1"/>
        <v>1.877339051390448</v>
      </c>
      <c r="G10" s="58">
        <f t="shared" si="2"/>
        <v>3.1886201996973904</v>
      </c>
      <c r="H10" s="71">
        <f t="shared" si="3"/>
        <v>1</v>
      </c>
      <c r="I10" s="79" t="str">
        <f t="shared" si="4"/>
        <v>&lt;===</v>
      </c>
    </row>
    <row r="11" spans="1:9" ht="15.75" thickBot="1" x14ac:dyDescent="0.3">
      <c r="A11" s="64">
        <v>9</v>
      </c>
      <c r="B11" s="80">
        <v>2</v>
      </c>
      <c r="C11" s="80">
        <v>14</v>
      </c>
      <c r="D11" s="80">
        <v>14</v>
      </c>
      <c r="E11" s="65">
        <f t="shared" si="0"/>
        <v>2.3640367913251512</v>
      </c>
      <c r="F11" s="65">
        <f t="shared" si="1"/>
        <v>0.93300290345895254</v>
      </c>
      <c r="G11" s="65">
        <f t="shared" si="2"/>
        <v>1.7412716531546892</v>
      </c>
      <c r="H11" s="80">
        <f t="shared" si="3"/>
        <v>2</v>
      </c>
      <c r="I11" s="81" t="str">
        <f t="shared" si="4"/>
        <v/>
      </c>
    </row>
    <row r="12" spans="1:9" x14ac:dyDescent="0.25">
      <c r="A12" s="59">
        <v>10</v>
      </c>
      <c r="B12" s="77">
        <v>3</v>
      </c>
      <c r="C12" s="77">
        <v>12</v>
      </c>
      <c r="D12" s="77">
        <v>13</v>
      </c>
      <c r="E12" s="60">
        <f t="shared" si="0"/>
        <v>3.1828512173711769</v>
      </c>
      <c r="F12" s="60">
        <f t="shared" si="1"/>
        <v>2.144984134626414</v>
      </c>
      <c r="G12" s="60">
        <f t="shared" si="2"/>
        <v>0.80636950222933124</v>
      </c>
      <c r="H12" s="77">
        <f t="shared" si="3"/>
        <v>3</v>
      </c>
      <c r="I12" s="78" t="str">
        <f t="shared" si="4"/>
        <v/>
      </c>
    </row>
    <row r="13" spans="1:9" x14ac:dyDescent="0.25">
      <c r="A13" s="62">
        <v>11</v>
      </c>
      <c r="B13" s="71">
        <v>3</v>
      </c>
      <c r="C13" s="71">
        <v>14</v>
      </c>
      <c r="D13" s="71">
        <v>11</v>
      </c>
      <c r="E13" s="58">
        <f t="shared" si="0"/>
        <v>2.9482398522849165</v>
      </c>
      <c r="F13" s="58">
        <f t="shared" si="1"/>
        <v>2.046041028803439</v>
      </c>
      <c r="G13" s="58">
        <f t="shared" si="2"/>
        <v>1.1479291161889527</v>
      </c>
      <c r="H13" s="71">
        <f t="shared" si="3"/>
        <v>3</v>
      </c>
      <c r="I13" s="79" t="str">
        <f t="shared" si="4"/>
        <v/>
      </c>
    </row>
    <row r="14" spans="1:9" x14ac:dyDescent="0.25">
      <c r="A14" s="62">
        <v>12</v>
      </c>
      <c r="B14" s="71">
        <v>3</v>
      </c>
      <c r="C14" s="71">
        <v>13</v>
      </c>
      <c r="D14" s="71">
        <v>10</v>
      </c>
      <c r="E14" s="58">
        <f t="shared" si="0"/>
        <v>3.4430625615802666</v>
      </c>
      <c r="F14" s="58">
        <f t="shared" si="1"/>
        <v>2.759874254584147</v>
      </c>
      <c r="G14" s="58">
        <f t="shared" si="2"/>
        <v>1.0021048223666695</v>
      </c>
      <c r="H14" s="71">
        <f t="shared" si="3"/>
        <v>3</v>
      </c>
      <c r="I14" s="79" t="str">
        <f t="shared" si="4"/>
        <v/>
      </c>
    </row>
    <row r="15" spans="1:9" x14ac:dyDescent="0.25">
      <c r="A15" s="62">
        <v>13</v>
      </c>
      <c r="B15" s="71">
        <v>3</v>
      </c>
      <c r="C15" s="71">
        <v>10</v>
      </c>
      <c r="D15" s="71">
        <v>14</v>
      </c>
      <c r="E15" s="58">
        <f t="shared" si="0"/>
        <v>3.7629906354078915</v>
      </c>
      <c r="F15" s="58">
        <f t="shared" si="1"/>
        <v>3.0980263306072029</v>
      </c>
      <c r="G15" s="58">
        <f t="shared" si="2"/>
        <v>1.6364732412096175</v>
      </c>
      <c r="H15" s="71">
        <f t="shared" si="3"/>
        <v>3</v>
      </c>
      <c r="I15" s="79" t="str">
        <f t="shared" si="4"/>
        <v/>
      </c>
    </row>
    <row r="16" spans="1:9" x14ac:dyDescent="0.25">
      <c r="A16" s="62">
        <v>14</v>
      </c>
      <c r="B16" s="71">
        <v>3</v>
      </c>
      <c r="C16" s="71">
        <v>13</v>
      </c>
      <c r="D16" s="71">
        <v>9</v>
      </c>
      <c r="E16" s="58">
        <f t="shared" si="0"/>
        <v>3.675575086533911</v>
      </c>
      <c r="F16" s="58">
        <f t="shared" si="1"/>
        <v>3.2095352354246223</v>
      </c>
      <c r="G16" s="58">
        <f t="shared" si="2"/>
        <v>1.465288783096246</v>
      </c>
      <c r="H16" s="71">
        <f t="shared" si="3"/>
        <v>3</v>
      </c>
      <c r="I16" s="79" t="str">
        <f t="shared" si="4"/>
        <v/>
      </c>
    </row>
    <row r="17" spans="1:9" ht="15.75" thickBot="1" x14ac:dyDescent="0.3">
      <c r="A17" s="64">
        <v>15</v>
      </c>
      <c r="B17" s="80">
        <v>3</v>
      </c>
      <c r="C17" s="80">
        <v>9</v>
      </c>
      <c r="D17" s="80">
        <v>12</v>
      </c>
      <c r="E17" s="65">
        <f t="shared" si="0"/>
        <v>4.3450328358744983</v>
      </c>
      <c r="F17" s="65">
        <f t="shared" si="1"/>
        <v>3.8702645088444538</v>
      </c>
      <c r="G17" s="65">
        <f t="shared" si="2"/>
        <v>1.4841485801653211</v>
      </c>
      <c r="H17" s="80">
        <f t="shared" si="3"/>
        <v>3</v>
      </c>
      <c r="I17" s="81" t="str">
        <f t="shared" si="4"/>
        <v/>
      </c>
    </row>
    <row r="18" spans="1:9" x14ac:dyDescent="0.25">
      <c r="A18" s="88" t="s">
        <v>4</v>
      </c>
      <c r="B18" s="97"/>
      <c r="C18" s="60">
        <f>AVERAGE(C3:C6)</f>
        <v>19.5</v>
      </c>
      <c r="D18" s="61">
        <f>AVERAGE(D3:D6)</f>
        <v>17.5</v>
      </c>
    </row>
    <row r="19" spans="1:9" x14ac:dyDescent="0.25">
      <c r="A19" s="98" t="s">
        <v>5</v>
      </c>
      <c r="B19" s="99"/>
      <c r="C19" s="58">
        <f>AVERAGE(C7:C11)</f>
        <v>15.6</v>
      </c>
      <c r="D19" s="63">
        <f>AVERAGE(D7:D11)</f>
        <v>14.6</v>
      </c>
    </row>
    <row r="20" spans="1:9" ht="15.75" thickBot="1" x14ac:dyDescent="0.3">
      <c r="A20" s="90" t="s">
        <v>42</v>
      </c>
      <c r="B20" s="96"/>
      <c r="C20" s="65">
        <f>AVERAGE(C12:C17)</f>
        <v>11.833333333333334</v>
      </c>
      <c r="D20" s="66">
        <f>AVERAGE(D12:D17)</f>
        <v>11.5</v>
      </c>
    </row>
    <row r="21" spans="1:9" x14ac:dyDescent="0.25">
      <c r="A21" s="100" t="s">
        <v>46</v>
      </c>
      <c r="B21" s="101"/>
      <c r="C21" s="72">
        <f>VAR(C3:C6)</f>
        <v>7</v>
      </c>
      <c r="D21" s="82">
        <f>VAR(D3:D6)</f>
        <v>9.6666666666666661</v>
      </c>
    </row>
    <row r="22" spans="1:9" x14ac:dyDescent="0.25">
      <c r="A22" s="98" t="s">
        <v>47</v>
      </c>
      <c r="B22" s="99"/>
      <c r="C22" s="58">
        <f>VAR(C7:C11)</f>
        <v>3.3000000000000114</v>
      </c>
      <c r="D22" s="63">
        <f>VAR(D7:D11)</f>
        <v>3.8000000000000114</v>
      </c>
    </row>
    <row r="23" spans="1:9" ht="15.75" thickBot="1" x14ac:dyDescent="0.3">
      <c r="A23" s="90" t="s">
        <v>48</v>
      </c>
      <c r="B23" s="96"/>
      <c r="C23" s="65">
        <f>VAR(C12:C17)</f>
        <v>3.7666666666666742</v>
      </c>
      <c r="D23" s="66">
        <f>VAR(D12:D17)</f>
        <v>3.5</v>
      </c>
    </row>
  </sheetData>
  <mergeCells count="6">
    <mergeCell ref="A23:B23"/>
    <mergeCell ref="A18:B18"/>
    <mergeCell ref="A19:B19"/>
    <mergeCell ref="A20:B20"/>
    <mergeCell ref="A21:B21"/>
    <mergeCell ref="A22:B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3F13-84AB-44C0-996D-C49EE7AD12A4}">
  <sheetPr>
    <tabColor rgb="FF92D050"/>
  </sheetPr>
  <dimension ref="A1:H13"/>
  <sheetViews>
    <sheetView workbookViewId="0">
      <selection activeCell="H3" sqref="H3"/>
    </sheetView>
  </sheetViews>
  <sheetFormatPr defaultRowHeight="15" x14ac:dyDescent="0.25"/>
  <cols>
    <col min="1" max="1" width="14" style="70" bestFit="1" customWidth="1"/>
    <col min="2" max="2" width="6.42578125" style="70" bestFit="1" customWidth="1"/>
    <col min="3" max="3" width="12.140625" style="70" bestFit="1" customWidth="1"/>
    <col min="4" max="4" width="12.28515625" style="70" bestFit="1" customWidth="1"/>
    <col min="5" max="7" width="10.42578125" bestFit="1" customWidth="1"/>
  </cols>
  <sheetData>
    <row r="1" spans="1:8" ht="15.75" thickBot="1" x14ac:dyDescent="0.3"/>
    <row r="2" spans="1:8" ht="15.75" thickBot="1" x14ac:dyDescent="0.3">
      <c r="A2" s="83" t="s">
        <v>38</v>
      </c>
      <c r="B2" s="84" t="s">
        <v>39</v>
      </c>
      <c r="C2" s="84" t="s">
        <v>40</v>
      </c>
      <c r="D2" s="84" t="s">
        <v>41</v>
      </c>
      <c r="E2" s="85" t="s">
        <v>43</v>
      </c>
      <c r="F2" s="85" t="s">
        <v>44</v>
      </c>
      <c r="G2" s="85" t="s">
        <v>45</v>
      </c>
      <c r="H2" s="85" t="s">
        <v>49</v>
      </c>
    </row>
    <row r="3" spans="1:8" x14ac:dyDescent="0.25">
      <c r="A3" s="59">
        <v>1</v>
      </c>
      <c r="B3" s="77"/>
      <c r="C3" s="77">
        <v>16</v>
      </c>
      <c r="D3" s="77">
        <v>20</v>
      </c>
      <c r="E3" s="60">
        <f>SQRT((C3-C$8)^2/C$11+(D3-D$8)^2/D$11)</f>
        <v>1.5480800121886242</v>
      </c>
      <c r="F3" s="60">
        <f>SQRT((C3-C$9)^2/C$12+(D3-D$9)^2/D$12)</f>
        <v>2.7788791011865093</v>
      </c>
      <c r="G3" s="60">
        <f>SQRT((C3-C$10)^2/C$13+(D3-D$10)^2/D$13)</f>
        <v>5.0251369817777096</v>
      </c>
      <c r="H3" s="77">
        <f>IF(E3=MIN(E3:G3),1,IF(F3=MIN(E3:G3),2,3))</f>
        <v>1</v>
      </c>
    </row>
    <row r="4" spans="1:8" x14ac:dyDescent="0.25">
      <c r="A4" s="62">
        <v>2</v>
      </c>
      <c r="B4" s="71"/>
      <c r="C4" s="71">
        <v>19</v>
      </c>
      <c r="D4" s="71">
        <v>15</v>
      </c>
      <c r="E4" s="58">
        <f>SQRT((C4-C$8)^2/C$11+(D4-D$8)^2/D$11)</f>
        <v>0.82599395267290954</v>
      </c>
      <c r="F4" s="58">
        <f>SQRT((C4-C$9)^2/C$12+(D4-D$9)^2/D$12)</f>
        <v>1.8828530389247555</v>
      </c>
      <c r="G4" s="58">
        <f>SQRT((C4-C$10)^2/C$13+(D4-D$10)^2/D$13)</f>
        <v>4.1395281392133576</v>
      </c>
      <c r="H4" s="71">
        <f t="shared" ref="H4:H7" si="0">IF(E4=MIN(E4:G4),1,IF(F4=MIN(E4:G4),2,3))</f>
        <v>1</v>
      </c>
    </row>
    <row r="5" spans="1:8" x14ac:dyDescent="0.25">
      <c r="A5" s="62">
        <v>3</v>
      </c>
      <c r="B5" s="71"/>
      <c r="C5" s="71">
        <v>16</v>
      </c>
      <c r="D5" s="71">
        <v>17</v>
      </c>
      <c r="E5" s="58">
        <f>SQRT((C5-C$8)^2/C$11+(D5-D$8)^2/D$11)</f>
        <v>1.3326147488923861</v>
      </c>
      <c r="F5" s="58">
        <f>SQRT((C5-C$9)^2/C$12+(D5-D$9)^2/D$12)</f>
        <v>1.2507095274959148</v>
      </c>
      <c r="G5" s="58">
        <f>SQRT((C5-C$10)^2/C$13+(D5-D$10)^2/D$13)</f>
        <v>3.6403298869237104</v>
      </c>
      <c r="H5" s="71">
        <f t="shared" si="0"/>
        <v>2</v>
      </c>
    </row>
    <row r="6" spans="1:8" x14ac:dyDescent="0.25">
      <c r="A6" s="62">
        <v>4</v>
      </c>
      <c r="B6" s="71"/>
      <c r="C6" s="71">
        <v>20</v>
      </c>
      <c r="D6" s="71">
        <v>13</v>
      </c>
      <c r="E6" s="58">
        <f>SQRT((C6-C$8)^2/C$11+(D6-D$8)^2/D$11)</f>
        <v>1.4596375823885812</v>
      </c>
      <c r="F6" s="58">
        <f>SQRT((C6-C$9)^2/C$12+(D6-D$9)^2/D$12)</f>
        <v>2.5574109715086784</v>
      </c>
      <c r="G6" s="58">
        <f>SQRT((C6-C$10)^2/C$13+(D6-D$10)^2/D$13)</f>
        <v>4.2836137569082169</v>
      </c>
      <c r="H6" s="71">
        <f t="shared" si="0"/>
        <v>1</v>
      </c>
    </row>
    <row r="7" spans="1:8" ht="15.75" thickBot="1" x14ac:dyDescent="0.3">
      <c r="A7" s="64">
        <v>5</v>
      </c>
      <c r="B7" s="80"/>
      <c r="C7" s="80">
        <v>15</v>
      </c>
      <c r="D7" s="80">
        <v>14</v>
      </c>
      <c r="E7" s="65">
        <f>SQRT((C7-C$8)^2/C$11+(D7-D$8)^2/D$11)</f>
        <v>2.0396319575275066</v>
      </c>
      <c r="F7" s="65">
        <f>SQRT((C7-C$9)^2/C$12+(D7-D$9)^2/D$12)</f>
        <v>0.45147286872653969</v>
      </c>
      <c r="G7" s="65">
        <f>SQRT((C7-C$10)^2/C$13+(D7-D$10)^2/D$13)</f>
        <v>2.1090178220251921</v>
      </c>
      <c r="H7" s="80">
        <f t="shared" si="0"/>
        <v>2</v>
      </c>
    </row>
    <row r="8" spans="1:8" x14ac:dyDescent="0.25">
      <c r="A8" s="100" t="s">
        <v>4</v>
      </c>
      <c r="B8" s="101"/>
      <c r="C8" s="72">
        <f>'K-Grupos'!C18</f>
        <v>19.5</v>
      </c>
      <c r="D8" s="82">
        <f>'K-Grupos'!D18</f>
        <v>17.5</v>
      </c>
    </row>
    <row r="9" spans="1:8" x14ac:dyDescent="0.25">
      <c r="A9" s="98" t="s">
        <v>5</v>
      </c>
      <c r="B9" s="99"/>
      <c r="C9" s="58">
        <f>'K-Grupos'!C19</f>
        <v>15.6</v>
      </c>
      <c r="D9" s="63">
        <f>'K-Grupos'!D19</f>
        <v>14.6</v>
      </c>
    </row>
    <row r="10" spans="1:8" ht="15.75" thickBot="1" x14ac:dyDescent="0.3">
      <c r="A10" s="90" t="s">
        <v>42</v>
      </c>
      <c r="B10" s="96"/>
      <c r="C10" s="65">
        <f>'K-Grupos'!C20</f>
        <v>11.833333333333334</v>
      </c>
      <c r="D10" s="66">
        <f>'K-Grupos'!D20</f>
        <v>11.5</v>
      </c>
    </row>
    <row r="11" spans="1:8" x14ac:dyDescent="0.25">
      <c r="A11" s="100" t="s">
        <v>46</v>
      </c>
      <c r="B11" s="101"/>
      <c r="C11" s="72">
        <f>'K-Grupos'!C21</f>
        <v>7</v>
      </c>
      <c r="D11" s="82">
        <f>'K-Grupos'!D21</f>
        <v>9.6666666666666661</v>
      </c>
    </row>
    <row r="12" spans="1:8" x14ac:dyDescent="0.25">
      <c r="A12" s="98" t="s">
        <v>47</v>
      </c>
      <c r="B12" s="99"/>
      <c r="C12" s="58">
        <f>'K-Grupos'!C22</f>
        <v>3.3000000000000114</v>
      </c>
      <c r="D12" s="63">
        <f>'K-Grupos'!D22</f>
        <v>3.8000000000000114</v>
      </c>
    </row>
    <row r="13" spans="1:8" ht="15.75" thickBot="1" x14ac:dyDescent="0.3">
      <c r="A13" s="90" t="s">
        <v>48</v>
      </c>
      <c r="B13" s="96"/>
      <c r="C13" s="65">
        <f>'K-Grupos'!C23</f>
        <v>3.7666666666666742</v>
      </c>
      <c r="D13" s="66">
        <f>'K-Grupos'!D23</f>
        <v>3.5</v>
      </c>
    </row>
  </sheetData>
  <mergeCells count="6">
    <mergeCell ref="A13:B13"/>
    <mergeCell ref="A8:B8"/>
    <mergeCell ref="A9:B9"/>
    <mergeCell ref="A10:B10"/>
    <mergeCell ref="A11:B11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2A62-7C41-4FDB-9FB9-790FEAAA4D1D}">
  <sheetPr>
    <tabColor rgb="FFFFC000"/>
  </sheetPr>
  <dimension ref="A1:J28"/>
  <sheetViews>
    <sheetView workbookViewId="0">
      <selection activeCell="H14" sqref="H14"/>
    </sheetView>
  </sheetViews>
  <sheetFormatPr defaultRowHeight="15" x14ac:dyDescent="0.25"/>
  <cols>
    <col min="1" max="1" width="14" style="70" bestFit="1" customWidth="1"/>
    <col min="2" max="2" width="6.42578125" style="70" bestFit="1" customWidth="1"/>
    <col min="3" max="3" width="12.140625" style="70" bestFit="1" customWidth="1"/>
    <col min="4" max="4" width="12.28515625" style="70" bestFit="1" customWidth="1"/>
    <col min="5" max="8" width="10.42578125" bestFit="1" customWidth="1"/>
  </cols>
  <sheetData>
    <row r="1" spans="1:10" ht="15.75" thickBot="1" x14ac:dyDescent="0.3"/>
    <row r="2" spans="1:10" x14ac:dyDescent="0.25">
      <c r="A2" s="83" t="s">
        <v>38</v>
      </c>
      <c r="B2" s="84" t="s">
        <v>39</v>
      </c>
      <c r="C2" s="84" t="s">
        <v>50</v>
      </c>
      <c r="D2" s="84" t="s">
        <v>51</v>
      </c>
      <c r="E2" s="84" t="s">
        <v>52</v>
      </c>
      <c r="F2" s="85" t="s">
        <v>43</v>
      </c>
      <c r="G2" s="85" t="s">
        <v>44</v>
      </c>
      <c r="H2" s="85" t="s">
        <v>45</v>
      </c>
      <c r="I2" s="85" t="s">
        <v>49</v>
      </c>
      <c r="J2" s="86" t="s">
        <v>37</v>
      </c>
    </row>
    <row r="3" spans="1:10" x14ac:dyDescent="0.25">
      <c r="A3" s="71">
        <v>1</v>
      </c>
      <c r="B3" s="71">
        <v>1</v>
      </c>
      <c r="C3" s="71">
        <v>20</v>
      </c>
      <c r="D3" s="71">
        <v>3</v>
      </c>
      <c r="E3" s="71">
        <v>1</v>
      </c>
      <c r="F3" s="58">
        <f>SQRT((C3-C$23)^2/C$26+(D3-D$23)^2/D$26+(E3-$E$23)^2/$E$26)</f>
        <v>1.2583057392117913</v>
      </c>
      <c r="G3" s="58">
        <f>SQRT((C3-C$24)^2/C$27+(D3-D$24)^2/D$27+(E3-$E$24)^2/$E$27)</f>
        <v>3.8446429015316057</v>
      </c>
      <c r="H3" s="58">
        <f>SQRT((C3-C$25)^2/C$28+(D3-D$25)^2/D$28+(E3-$E$25)^2/$E$28)</f>
        <v>4.6038456592347554</v>
      </c>
      <c r="I3" s="71">
        <f>IF(F3=MIN(F3:H3),1,IF(G3=MIN(F3:H3),2,3))</f>
        <v>1</v>
      </c>
      <c r="J3" s="87" t="str">
        <f t="shared" ref="J3:J22" si="0">IF(I3&lt;&gt;B3,"&lt;===","")</f>
        <v/>
      </c>
    </row>
    <row r="4" spans="1:10" x14ac:dyDescent="0.25">
      <c r="A4" s="71">
        <v>2</v>
      </c>
      <c r="B4" s="71">
        <v>1</v>
      </c>
      <c r="C4" s="71">
        <v>21</v>
      </c>
      <c r="D4" s="71">
        <v>3</v>
      </c>
      <c r="E4" s="71">
        <v>0</v>
      </c>
      <c r="F4" s="58">
        <f t="shared" ref="F4:F22" si="1">SQRT((C4-C$23)^2/C$26+(D4-D$23)^2/D$26+(E4-$E$23)^2/$E$26)</f>
        <v>1.8427786989579984</v>
      </c>
      <c r="G4" s="58">
        <f t="shared" ref="G4:G22" si="2">SQRT((C4-C$24)^2/C$27+(D4-D$24)^2/D$27+(E4-$E$24)^2/$E$27)</f>
        <v>4.5658428216998095</v>
      </c>
      <c r="H4" s="58">
        <f t="shared" ref="H4:H22" si="3">SQRT((C4-C$25)^2/C$28+(D4-D$25)^2/D$28+(E4-$E$25)^2/$E$28)</f>
        <v>4.9597183697237384</v>
      </c>
      <c r="I4" s="71">
        <f t="shared" ref="I4:I17" si="4">IF(F4=MIN(F4:H4),1,IF(G4=MIN(F4:H4),2,3))</f>
        <v>1</v>
      </c>
      <c r="J4" s="87" t="str">
        <f t="shared" si="0"/>
        <v/>
      </c>
    </row>
    <row r="5" spans="1:10" x14ac:dyDescent="0.25">
      <c r="A5" s="71">
        <v>3</v>
      </c>
      <c r="B5" s="71">
        <v>1</v>
      </c>
      <c r="C5" s="71">
        <v>25</v>
      </c>
      <c r="D5" s="71">
        <v>3</v>
      </c>
      <c r="E5" s="71">
        <v>2</v>
      </c>
      <c r="F5" s="58">
        <f t="shared" si="1"/>
        <v>1.3768926368215253</v>
      </c>
      <c r="G5" s="58">
        <f t="shared" si="2"/>
        <v>4.9412960024672987</v>
      </c>
      <c r="H5" s="58">
        <f t="shared" si="3"/>
        <v>5.6195110107341604</v>
      </c>
      <c r="I5" s="71">
        <f t="shared" si="4"/>
        <v>1</v>
      </c>
      <c r="J5" s="87" t="str">
        <f t="shared" si="0"/>
        <v/>
      </c>
    </row>
    <row r="6" spans="1:10" x14ac:dyDescent="0.25">
      <c r="A6" s="71">
        <v>4</v>
      </c>
      <c r="B6" s="71">
        <v>1</v>
      </c>
      <c r="C6" s="71">
        <v>25</v>
      </c>
      <c r="D6" s="71">
        <v>2</v>
      </c>
      <c r="E6" s="71">
        <v>3</v>
      </c>
      <c r="F6" s="58">
        <f t="shared" si="1"/>
        <v>1.7199806200458578</v>
      </c>
      <c r="G6" s="58">
        <f t="shared" si="2"/>
        <v>4.5935407596227007</v>
      </c>
      <c r="H6" s="58">
        <f t="shared" si="3"/>
        <v>5.268685894849491</v>
      </c>
      <c r="I6" s="71">
        <f t="shared" si="4"/>
        <v>1</v>
      </c>
      <c r="J6" s="87" t="str">
        <f t="shared" si="0"/>
        <v/>
      </c>
    </row>
    <row r="7" spans="1:10" x14ac:dyDescent="0.25">
      <c r="A7" s="71">
        <v>5</v>
      </c>
      <c r="B7" s="71">
        <v>1</v>
      </c>
      <c r="C7" s="71">
        <v>18</v>
      </c>
      <c r="D7" s="71">
        <v>2</v>
      </c>
      <c r="E7" s="71">
        <v>2</v>
      </c>
      <c r="F7" s="58">
        <f t="shared" si="1"/>
        <v>1.5069284433354269</v>
      </c>
      <c r="G7" s="58">
        <f t="shared" si="2"/>
        <v>2.6437548849816785</v>
      </c>
      <c r="H7" s="58">
        <f t="shared" si="3"/>
        <v>3.6901070262916269</v>
      </c>
      <c r="I7" s="71">
        <f t="shared" si="4"/>
        <v>1</v>
      </c>
      <c r="J7" s="87" t="str">
        <f t="shared" si="0"/>
        <v/>
      </c>
    </row>
    <row r="8" spans="1:10" x14ac:dyDescent="0.25">
      <c r="A8" s="71">
        <v>6</v>
      </c>
      <c r="B8" s="71">
        <v>1</v>
      </c>
      <c r="C8" s="71">
        <v>23</v>
      </c>
      <c r="D8" s="71">
        <v>1</v>
      </c>
      <c r="E8" s="71">
        <v>2</v>
      </c>
      <c r="F8" s="58">
        <f t="shared" si="1"/>
        <v>1.7017148213885109</v>
      </c>
      <c r="G8" s="58">
        <f t="shared" si="2"/>
        <v>4.3227386117307196</v>
      </c>
      <c r="H8" s="58">
        <f t="shared" si="3"/>
        <v>4.9487942750883889</v>
      </c>
      <c r="I8" s="71">
        <f t="shared" si="4"/>
        <v>1</v>
      </c>
      <c r="J8" s="87" t="str">
        <f t="shared" si="0"/>
        <v/>
      </c>
    </row>
    <row r="9" spans="1:10" x14ac:dyDescent="0.25">
      <c r="A9" s="71">
        <v>7</v>
      </c>
      <c r="B9" s="71">
        <v>2</v>
      </c>
      <c r="C9" s="71">
        <v>9</v>
      </c>
      <c r="D9" s="71">
        <v>3</v>
      </c>
      <c r="E9" s="71">
        <v>6</v>
      </c>
      <c r="F9" s="58">
        <f t="shared" si="1"/>
        <v>6.2766100192168484</v>
      </c>
      <c r="G9" s="58">
        <f t="shared" si="2"/>
        <v>2.0902384791100395</v>
      </c>
      <c r="H9" s="58">
        <f t="shared" si="3"/>
        <v>2.0349833339812924</v>
      </c>
      <c r="I9" s="71">
        <f t="shared" si="4"/>
        <v>3</v>
      </c>
      <c r="J9" s="87" t="str">
        <f t="shared" si="0"/>
        <v>&lt;===</v>
      </c>
    </row>
    <row r="10" spans="1:10" x14ac:dyDescent="0.25">
      <c r="A10" s="71">
        <v>8</v>
      </c>
      <c r="B10" s="71">
        <v>2</v>
      </c>
      <c r="C10" s="71">
        <v>12</v>
      </c>
      <c r="D10" s="71">
        <v>2</v>
      </c>
      <c r="E10" s="71">
        <v>4</v>
      </c>
      <c r="F10" s="58">
        <f t="shared" si="1"/>
        <v>4.2155466233139132</v>
      </c>
      <c r="G10" s="58">
        <f t="shared" si="2"/>
        <v>0.11698675200046162</v>
      </c>
      <c r="H10" s="58">
        <f t="shared" si="3"/>
        <v>2.0930151350655892</v>
      </c>
      <c r="I10" s="71">
        <f t="shared" si="4"/>
        <v>2</v>
      </c>
      <c r="J10" s="87" t="str">
        <f t="shared" si="0"/>
        <v/>
      </c>
    </row>
    <row r="11" spans="1:10" x14ac:dyDescent="0.25">
      <c r="A11" s="71">
        <v>9</v>
      </c>
      <c r="B11" s="71">
        <v>2</v>
      </c>
      <c r="C11" s="71">
        <v>15</v>
      </c>
      <c r="D11" s="71">
        <v>1</v>
      </c>
      <c r="E11" s="71">
        <v>3</v>
      </c>
      <c r="F11" s="58">
        <f t="shared" si="1"/>
        <v>3.2339346519887089</v>
      </c>
      <c r="G11" s="58">
        <f t="shared" si="2"/>
        <v>1.8404166822346772</v>
      </c>
      <c r="H11" s="58">
        <f t="shared" si="3"/>
        <v>3.0006250524230933</v>
      </c>
      <c r="I11" s="71">
        <f t="shared" si="4"/>
        <v>2</v>
      </c>
      <c r="J11" s="87" t="str">
        <f t="shared" si="0"/>
        <v/>
      </c>
    </row>
    <row r="12" spans="1:10" x14ac:dyDescent="0.25">
      <c r="A12" s="71">
        <v>10</v>
      </c>
      <c r="B12" s="71">
        <v>2</v>
      </c>
      <c r="C12" s="71">
        <v>14</v>
      </c>
      <c r="D12" s="71">
        <v>2</v>
      </c>
      <c r="E12" s="71">
        <v>2</v>
      </c>
      <c r="F12" s="58">
        <f t="shared" si="1"/>
        <v>2.8759056544562327</v>
      </c>
      <c r="G12" s="58">
        <f t="shared" si="2"/>
        <v>1.7548012800069215</v>
      </c>
      <c r="H12" s="58">
        <f t="shared" si="3"/>
        <v>2.8617001988382715</v>
      </c>
      <c r="I12" s="71">
        <f t="shared" si="4"/>
        <v>2</v>
      </c>
      <c r="J12" s="87" t="str">
        <f t="shared" si="0"/>
        <v/>
      </c>
    </row>
    <row r="13" spans="1:10" x14ac:dyDescent="0.25">
      <c r="A13" s="71">
        <v>11</v>
      </c>
      <c r="B13" s="71">
        <v>2</v>
      </c>
      <c r="C13" s="71">
        <v>15</v>
      </c>
      <c r="D13" s="71">
        <v>1</v>
      </c>
      <c r="E13" s="71">
        <v>5</v>
      </c>
      <c r="F13" s="58">
        <f t="shared" si="1"/>
        <v>4.3827312641015679</v>
      </c>
      <c r="G13" s="58">
        <f t="shared" si="2"/>
        <v>1.7525250613225152</v>
      </c>
      <c r="H13" s="58">
        <f t="shared" si="3"/>
        <v>2.706894921675719</v>
      </c>
      <c r="I13" s="71">
        <f t="shared" si="4"/>
        <v>2</v>
      </c>
      <c r="J13" s="87" t="str">
        <f t="shared" si="0"/>
        <v/>
      </c>
    </row>
    <row r="14" spans="1:10" x14ac:dyDescent="0.25">
      <c r="A14" s="71">
        <v>12</v>
      </c>
      <c r="B14" s="71">
        <v>2</v>
      </c>
      <c r="C14" s="71">
        <v>10</v>
      </c>
      <c r="D14" s="71">
        <v>3</v>
      </c>
      <c r="E14" s="71">
        <v>5</v>
      </c>
      <c r="F14" s="58">
        <f t="shared" si="1"/>
        <v>5.392896562454478</v>
      </c>
      <c r="G14" s="58">
        <f t="shared" si="2"/>
        <v>1.5208277760059987</v>
      </c>
      <c r="H14" s="58">
        <f t="shared" si="3"/>
        <v>2.2671570225836444</v>
      </c>
      <c r="I14" s="71">
        <f t="shared" si="4"/>
        <v>2</v>
      </c>
      <c r="J14" s="87" t="str">
        <f t="shared" si="0"/>
        <v/>
      </c>
    </row>
    <row r="15" spans="1:10" x14ac:dyDescent="0.25">
      <c r="A15" s="71">
        <v>13</v>
      </c>
      <c r="B15" s="71">
        <v>2</v>
      </c>
      <c r="C15" s="71">
        <v>8</v>
      </c>
      <c r="D15" s="71">
        <v>2</v>
      </c>
      <c r="E15" s="71">
        <v>4</v>
      </c>
      <c r="F15" s="58">
        <f t="shared" si="1"/>
        <v>5.4562655116236174</v>
      </c>
      <c r="G15" s="58">
        <f t="shared" si="2"/>
        <v>1.3290955153440485</v>
      </c>
      <c r="H15" s="58">
        <f t="shared" si="3"/>
        <v>1.5858713611097792</v>
      </c>
      <c r="I15" s="71">
        <f t="shared" si="4"/>
        <v>2</v>
      </c>
      <c r="J15" s="87" t="str">
        <f t="shared" si="0"/>
        <v/>
      </c>
    </row>
    <row r="16" spans="1:10" x14ac:dyDescent="0.25">
      <c r="A16" s="71">
        <v>14</v>
      </c>
      <c r="B16" s="71">
        <v>3</v>
      </c>
      <c r="C16" s="71">
        <v>7</v>
      </c>
      <c r="D16" s="71">
        <v>2</v>
      </c>
      <c r="E16" s="71">
        <v>13</v>
      </c>
      <c r="F16" s="58">
        <f t="shared" si="1"/>
        <v>12.194602631219</v>
      </c>
      <c r="G16" s="58">
        <f t="shared" si="2"/>
        <v>6.7923994316961362</v>
      </c>
      <c r="H16" s="58">
        <f t="shared" si="3"/>
        <v>1.0626101999762501</v>
      </c>
      <c r="I16" s="71">
        <f t="shared" si="4"/>
        <v>3</v>
      </c>
      <c r="J16" s="87" t="str">
        <f t="shared" si="0"/>
        <v/>
      </c>
    </row>
    <row r="17" spans="1:10" x14ac:dyDescent="0.25">
      <c r="A17" s="71">
        <v>15</v>
      </c>
      <c r="B17" s="71">
        <v>3</v>
      </c>
      <c r="C17" s="71">
        <v>11</v>
      </c>
      <c r="D17" s="71">
        <v>1</v>
      </c>
      <c r="E17" s="71">
        <v>15</v>
      </c>
      <c r="F17" s="58">
        <f t="shared" si="1"/>
        <v>13.581543849405831</v>
      </c>
      <c r="G17" s="58">
        <f t="shared" si="2"/>
        <v>8.1688147555464479</v>
      </c>
      <c r="H17" s="58">
        <f t="shared" si="3"/>
        <v>2.1361156215499268</v>
      </c>
      <c r="I17" s="71">
        <f t="shared" si="4"/>
        <v>3</v>
      </c>
      <c r="J17" s="87" t="str">
        <f t="shared" si="0"/>
        <v/>
      </c>
    </row>
    <row r="18" spans="1:10" x14ac:dyDescent="0.25">
      <c r="A18" s="71">
        <v>16</v>
      </c>
      <c r="B18" s="71">
        <v>3</v>
      </c>
      <c r="C18" s="71">
        <v>10</v>
      </c>
      <c r="D18" s="71">
        <v>2</v>
      </c>
      <c r="E18" s="71">
        <v>9</v>
      </c>
      <c r="F18" s="58">
        <f t="shared" si="1"/>
        <v>8.2815054992032309</v>
      </c>
      <c r="G18" s="58">
        <f t="shared" si="2"/>
        <v>3.6666737067319977</v>
      </c>
      <c r="H18" s="58">
        <f t="shared" si="3"/>
        <v>0.94339862468117452</v>
      </c>
      <c r="I18" s="71">
        <f t="shared" ref="I18:I22" si="5">IF(F18=MIN(F18:H18),1,IF(G18=MIN(F18:H18),2,3))</f>
        <v>3</v>
      </c>
      <c r="J18" s="87" t="str">
        <f t="shared" si="0"/>
        <v/>
      </c>
    </row>
    <row r="19" spans="1:10" x14ac:dyDescent="0.25">
      <c r="A19" s="71">
        <v>17</v>
      </c>
      <c r="B19" s="71">
        <v>3</v>
      </c>
      <c r="C19" s="71">
        <v>7</v>
      </c>
      <c r="D19" s="71">
        <v>2</v>
      </c>
      <c r="E19" s="71">
        <v>6</v>
      </c>
      <c r="F19" s="58">
        <f t="shared" si="1"/>
        <v>6.7746463622342192</v>
      </c>
      <c r="G19" s="58">
        <f t="shared" si="2"/>
        <v>2.1654841534062013</v>
      </c>
      <c r="H19" s="58">
        <f t="shared" si="3"/>
        <v>1.0256386082537188</v>
      </c>
      <c r="I19" s="71">
        <f t="shared" si="5"/>
        <v>3</v>
      </c>
      <c r="J19" s="87" t="str">
        <f t="shared" si="0"/>
        <v/>
      </c>
    </row>
    <row r="20" spans="1:10" x14ac:dyDescent="0.25">
      <c r="A20" s="71">
        <v>18</v>
      </c>
      <c r="B20" s="71">
        <v>3</v>
      </c>
      <c r="C20" s="71">
        <v>9</v>
      </c>
      <c r="D20" s="71">
        <v>1</v>
      </c>
      <c r="E20" s="71">
        <v>10</v>
      </c>
      <c r="F20" s="58">
        <f t="shared" si="1"/>
        <v>9.4284586934097216</v>
      </c>
      <c r="G20" s="58">
        <f t="shared" si="2"/>
        <v>4.6283613167620796</v>
      </c>
      <c r="H20" s="58">
        <f t="shared" si="3"/>
        <v>1.1219644505977644</v>
      </c>
      <c r="I20" s="71">
        <f t="shared" si="5"/>
        <v>3</v>
      </c>
      <c r="J20" s="87" t="str">
        <f t="shared" si="0"/>
        <v/>
      </c>
    </row>
    <row r="21" spans="1:10" x14ac:dyDescent="0.25">
      <c r="A21" s="71">
        <v>19</v>
      </c>
      <c r="B21" s="71">
        <v>3</v>
      </c>
      <c r="C21" s="71">
        <v>1</v>
      </c>
      <c r="D21" s="71">
        <v>3</v>
      </c>
      <c r="E21" s="71">
        <v>8</v>
      </c>
      <c r="F21" s="58">
        <f t="shared" si="1"/>
        <v>9.6641519717631379</v>
      </c>
      <c r="G21" s="58">
        <f t="shared" si="2"/>
        <v>4.860936802505825</v>
      </c>
      <c r="H21" s="58">
        <f t="shared" si="3"/>
        <v>2.3656086248676145</v>
      </c>
      <c r="I21" s="71">
        <f t="shared" si="5"/>
        <v>3</v>
      </c>
      <c r="J21" s="87" t="str">
        <f t="shared" si="0"/>
        <v/>
      </c>
    </row>
    <row r="22" spans="1:10" ht="15.75" thickBot="1" x14ac:dyDescent="0.3">
      <c r="A22" s="71">
        <v>20</v>
      </c>
      <c r="B22" s="71">
        <v>3</v>
      </c>
      <c r="C22" s="71">
        <v>3</v>
      </c>
      <c r="D22" s="71">
        <v>1</v>
      </c>
      <c r="E22" s="71">
        <v>5</v>
      </c>
      <c r="F22" s="58">
        <f t="shared" si="1"/>
        <v>7.6294385988310651</v>
      </c>
      <c r="G22" s="58">
        <f t="shared" si="2"/>
        <v>3.3408429671286437</v>
      </c>
      <c r="H22" s="58">
        <f t="shared" si="3"/>
        <v>1.8737731186119264</v>
      </c>
      <c r="I22" s="71">
        <f t="shared" si="5"/>
        <v>3</v>
      </c>
      <c r="J22" s="87" t="str">
        <f t="shared" si="0"/>
        <v/>
      </c>
    </row>
    <row r="23" spans="1:10" x14ac:dyDescent="0.25">
      <c r="A23" s="88" t="s">
        <v>4</v>
      </c>
      <c r="B23" s="97"/>
      <c r="C23" s="60">
        <f>AVERAGE(C3:C8)</f>
        <v>22</v>
      </c>
      <c r="D23" s="60">
        <f t="shared" ref="D23:E23" si="6">AVERAGE(D3:D8)</f>
        <v>2.3333333333333335</v>
      </c>
      <c r="E23" s="60">
        <f t="shared" si="6"/>
        <v>1.6666666666666667</v>
      </c>
    </row>
    <row r="24" spans="1:10" x14ac:dyDescent="0.25">
      <c r="A24" s="98" t="s">
        <v>5</v>
      </c>
      <c r="B24" s="99"/>
      <c r="C24" s="58">
        <f>AVERAGE(C9:C15)</f>
        <v>11.857142857142858</v>
      </c>
      <c r="D24" s="58">
        <f t="shared" ref="D24:E24" si="7">AVERAGE(D9:D15)</f>
        <v>2</v>
      </c>
      <c r="E24" s="58">
        <f t="shared" si="7"/>
        <v>4.1428571428571432</v>
      </c>
    </row>
    <row r="25" spans="1:10" ht="15.75" thickBot="1" x14ac:dyDescent="0.3">
      <c r="A25" s="90" t="s">
        <v>42</v>
      </c>
      <c r="B25" s="96"/>
      <c r="C25" s="65">
        <f>AVERAGE(C16:C22)</f>
        <v>6.8571428571428568</v>
      </c>
      <c r="D25" s="65">
        <f t="shared" ref="D25:E25" si="8">AVERAGE(D16:D22)</f>
        <v>1.7142857142857142</v>
      </c>
      <c r="E25" s="65">
        <f t="shared" si="8"/>
        <v>9.4285714285714288</v>
      </c>
    </row>
    <row r="26" spans="1:10" x14ac:dyDescent="0.25">
      <c r="A26" s="100" t="s">
        <v>46</v>
      </c>
      <c r="B26" s="101"/>
      <c r="C26" s="72">
        <f>VAR(C3:C8)</f>
        <v>8</v>
      </c>
      <c r="D26" s="72">
        <f t="shared" ref="D26:E26" si="9">VAR(D3:D8)</f>
        <v>0.66666666666666718</v>
      </c>
      <c r="E26" s="72">
        <f t="shared" si="9"/>
        <v>1.0666666666666664</v>
      </c>
    </row>
    <row r="27" spans="1:10" x14ac:dyDescent="0.25">
      <c r="A27" s="98" t="s">
        <v>47</v>
      </c>
      <c r="B27" s="99"/>
      <c r="C27" s="58">
        <f>VAR(C9:C15)</f>
        <v>8.4761904761904816</v>
      </c>
      <c r="D27" s="58">
        <f t="shared" ref="D27:E27" si="10">VAR(D9:D15)</f>
        <v>0.66666666666666663</v>
      </c>
      <c r="E27" s="58">
        <f t="shared" si="10"/>
        <v>1.8095238095238102</v>
      </c>
    </row>
    <row r="28" spans="1:10" ht="15.75" thickBot="1" x14ac:dyDescent="0.3">
      <c r="A28" s="90" t="s">
        <v>48</v>
      </c>
      <c r="B28" s="96"/>
      <c r="C28" s="65">
        <f>VAR(C16:C22)</f>
        <v>13.476190476190473</v>
      </c>
      <c r="D28" s="65">
        <f t="shared" ref="D28:E28" si="11">VAR(D16:D22)</f>
        <v>0.57142857142857117</v>
      </c>
      <c r="E28" s="65">
        <f t="shared" si="11"/>
        <v>12.952380952380944</v>
      </c>
    </row>
  </sheetData>
  <mergeCells count="6">
    <mergeCell ref="A28:B28"/>
    <mergeCell ref="A23:B23"/>
    <mergeCell ref="A24:B24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07D7-1B11-463E-BF85-ECF92F4440A2}">
  <sheetPr>
    <tabColor rgb="FFFFC000"/>
  </sheetPr>
  <dimension ref="A1:I16"/>
  <sheetViews>
    <sheetView workbookViewId="0">
      <selection activeCell="K7" sqref="K7"/>
    </sheetView>
  </sheetViews>
  <sheetFormatPr defaultRowHeight="15" x14ac:dyDescent="0.25"/>
  <cols>
    <col min="1" max="1" width="14" style="70" bestFit="1" customWidth="1"/>
    <col min="2" max="2" width="6.42578125" style="70" bestFit="1" customWidth="1"/>
    <col min="3" max="3" width="12.140625" style="70" bestFit="1" customWidth="1"/>
    <col min="4" max="4" width="12.28515625" style="70" bestFit="1" customWidth="1"/>
    <col min="5" max="8" width="10.42578125" bestFit="1" customWidth="1"/>
  </cols>
  <sheetData>
    <row r="1" spans="1:9" ht="15.75" thickBot="1" x14ac:dyDescent="0.3"/>
    <row r="2" spans="1:9" x14ac:dyDescent="0.25">
      <c r="A2" s="83" t="s">
        <v>38</v>
      </c>
      <c r="B2" s="84" t="s">
        <v>39</v>
      </c>
      <c r="C2" s="84" t="s">
        <v>50</v>
      </c>
      <c r="D2" s="84" t="s">
        <v>51</v>
      </c>
      <c r="E2" s="84" t="s">
        <v>52</v>
      </c>
      <c r="F2" s="85" t="s">
        <v>43</v>
      </c>
      <c r="G2" s="85" t="s">
        <v>44</v>
      </c>
      <c r="H2" s="85" t="s">
        <v>45</v>
      </c>
      <c r="I2" s="85" t="s">
        <v>49</v>
      </c>
    </row>
    <row r="3" spans="1:9" x14ac:dyDescent="0.25">
      <c r="A3" s="71">
        <v>1</v>
      </c>
      <c r="B3" s="71"/>
      <c r="C3" s="71">
        <v>8</v>
      </c>
      <c r="D3" s="71">
        <v>1</v>
      </c>
      <c r="E3" s="71">
        <v>3</v>
      </c>
      <c r="F3" s="58">
        <f t="shared" ref="F3:F10" si="0">SQRT((C3-C$11)^2/C$14+(D3-D$11)^2/D$14+(E3-$E$11)^2/$E$14)</f>
        <v>5.3696678978623371</v>
      </c>
      <c r="G3" s="58">
        <f t="shared" ref="G3:G10" si="1">SQRT((C3-C$12)^2/C$15+(D3-D$12)^2/D$15+(E3-$E$12)^2/$E$15)</f>
        <v>1.9942470269996984</v>
      </c>
      <c r="H3" s="58">
        <f t="shared" ref="H3:H10" si="2">SQRT((C3-C$13)^2/C$16+(D3-D$13)^2/D$16+(E3-$E$13)^2/$E$16)</f>
        <v>2.0446097795077605</v>
      </c>
      <c r="I3" s="71">
        <f>IF(F3=MIN(F3:H3),1,IF(G3=MIN(F3:H3),2,3))</f>
        <v>2</v>
      </c>
    </row>
    <row r="4" spans="1:9" x14ac:dyDescent="0.25">
      <c r="A4" s="71">
        <v>2</v>
      </c>
      <c r="B4" s="71"/>
      <c r="C4" s="71">
        <v>2</v>
      </c>
      <c r="D4" s="71">
        <v>1</v>
      </c>
      <c r="E4" s="71">
        <v>6</v>
      </c>
      <c r="F4" s="58">
        <f t="shared" si="0"/>
        <v>8.3827700274630779</v>
      </c>
      <c r="G4" s="58">
        <f t="shared" si="1"/>
        <v>3.8560467968571444</v>
      </c>
      <c r="H4" s="58">
        <f t="shared" si="2"/>
        <v>1.8844232970631829</v>
      </c>
      <c r="I4" s="71">
        <f t="shared" ref="I4:I10" si="3">IF(F4=MIN(F4:H4),1,IF(G4=MIN(F4:H4),2,3))</f>
        <v>3</v>
      </c>
    </row>
    <row r="5" spans="1:9" x14ac:dyDescent="0.25">
      <c r="A5" s="71">
        <v>3</v>
      </c>
      <c r="B5" s="71"/>
      <c r="C5" s="71">
        <v>8</v>
      </c>
      <c r="D5" s="71">
        <v>2</v>
      </c>
      <c r="E5" s="71">
        <v>2</v>
      </c>
      <c r="F5" s="58">
        <f t="shared" si="0"/>
        <v>4.9770305738797038</v>
      </c>
      <c r="G5" s="58">
        <f t="shared" si="1"/>
        <v>2.0719099107783006</v>
      </c>
      <c r="H5" s="58">
        <f t="shared" si="2"/>
        <v>2.1213868321537315</v>
      </c>
      <c r="I5" s="71">
        <f t="shared" si="3"/>
        <v>2</v>
      </c>
    </row>
    <row r="6" spans="1:9" x14ac:dyDescent="0.25">
      <c r="A6" s="71">
        <v>4</v>
      </c>
      <c r="B6" s="71"/>
      <c r="C6" s="71">
        <v>20</v>
      </c>
      <c r="D6" s="71">
        <v>2</v>
      </c>
      <c r="E6" s="71">
        <v>4</v>
      </c>
      <c r="F6" s="58">
        <f t="shared" si="0"/>
        <v>2.4022558842332624</v>
      </c>
      <c r="G6" s="58">
        <f t="shared" si="1"/>
        <v>2.7989123993517082</v>
      </c>
      <c r="H6" s="58">
        <f t="shared" si="2"/>
        <v>3.9033109062083802</v>
      </c>
      <c r="I6" s="71">
        <f t="shared" si="3"/>
        <v>1</v>
      </c>
    </row>
    <row r="7" spans="1:9" x14ac:dyDescent="0.25">
      <c r="A7" s="71">
        <v>5</v>
      </c>
      <c r="B7" s="71"/>
      <c r="C7" s="71">
        <v>7</v>
      </c>
      <c r="D7" s="71">
        <v>3</v>
      </c>
      <c r="E7" s="71">
        <v>8</v>
      </c>
      <c r="F7" s="58">
        <f t="shared" si="0"/>
        <v>8.1483638439464237</v>
      </c>
      <c r="G7" s="58">
        <f t="shared" si="1"/>
        <v>3.5362566496703236</v>
      </c>
      <c r="H7" s="58">
        <f t="shared" si="2"/>
        <v>1.7469786932703633</v>
      </c>
      <c r="I7" s="71">
        <f t="shared" si="3"/>
        <v>3</v>
      </c>
    </row>
    <row r="8" spans="1:9" x14ac:dyDescent="0.25">
      <c r="A8" s="71">
        <v>6</v>
      </c>
      <c r="B8" s="71"/>
      <c r="C8" s="71">
        <v>15</v>
      </c>
      <c r="D8" s="71">
        <v>3</v>
      </c>
      <c r="E8" s="71">
        <v>1</v>
      </c>
      <c r="F8" s="58">
        <f t="shared" si="0"/>
        <v>2.6848339489311686</v>
      </c>
      <c r="G8" s="58">
        <f t="shared" si="1"/>
        <v>2.8502588776303908</v>
      </c>
      <c r="H8" s="58">
        <f t="shared" si="2"/>
        <v>3.6466242406214433</v>
      </c>
      <c r="I8" s="71">
        <f t="shared" si="3"/>
        <v>1</v>
      </c>
    </row>
    <row r="9" spans="1:9" x14ac:dyDescent="0.25">
      <c r="A9" s="71">
        <v>7</v>
      </c>
      <c r="B9" s="71"/>
      <c r="C9" s="71">
        <v>6</v>
      </c>
      <c r="D9" s="71">
        <v>2</v>
      </c>
      <c r="E9" s="71">
        <v>10</v>
      </c>
      <c r="F9" s="58">
        <f t="shared" si="0"/>
        <v>9.8625976970235065</v>
      </c>
      <c r="G9" s="58">
        <f t="shared" si="1"/>
        <v>4.7964568320189178</v>
      </c>
      <c r="H9" s="58">
        <f t="shared" si="2"/>
        <v>0.47178930375015743</v>
      </c>
      <c r="I9" s="71">
        <f t="shared" si="3"/>
        <v>3</v>
      </c>
    </row>
    <row r="10" spans="1:9" ht="15.75" thickBot="1" x14ac:dyDescent="0.3">
      <c r="A10" s="71">
        <v>8</v>
      </c>
      <c r="B10" s="71"/>
      <c r="C10" s="71">
        <v>3</v>
      </c>
      <c r="D10" s="71">
        <v>3</v>
      </c>
      <c r="E10" s="71">
        <v>5</v>
      </c>
      <c r="F10" s="58">
        <f t="shared" si="0"/>
        <v>7.4972217076283219</v>
      </c>
      <c r="G10" s="58">
        <f t="shared" si="1"/>
        <v>3.3408429671286437</v>
      </c>
      <c r="H10" s="58">
        <f t="shared" si="2"/>
        <v>2.3475573901467599</v>
      </c>
      <c r="I10" s="71">
        <f t="shared" si="3"/>
        <v>3</v>
      </c>
    </row>
    <row r="11" spans="1:9" x14ac:dyDescent="0.25">
      <c r="A11" s="88" t="s">
        <v>4</v>
      </c>
      <c r="B11" s="97"/>
      <c r="C11" s="60">
        <v>22</v>
      </c>
      <c r="D11" s="60">
        <v>2.3333333333333335</v>
      </c>
      <c r="E11" s="60">
        <v>1.6666666666666667</v>
      </c>
    </row>
    <row r="12" spans="1:9" x14ac:dyDescent="0.25">
      <c r="A12" s="98" t="s">
        <v>5</v>
      </c>
      <c r="B12" s="99"/>
      <c r="C12" s="58">
        <v>11.857142857142858</v>
      </c>
      <c r="D12" s="58">
        <v>2</v>
      </c>
      <c r="E12" s="58">
        <v>4.1428571428571432</v>
      </c>
    </row>
    <row r="13" spans="1:9" ht="15.75" thickBot="1" x14ac:dyDescent="0.3">
      <c r="A13" s="90" t="s">
        <v>42</v>
      </c>
      <c r="B13" s="96"/>
      <c r="C13" s="65">
        <v>6.8571428571428568</v>
      </c>
      <c r="D13" s="65">
        <v>1.7142857142857142</v>
      </c>
      <c r="E13" s="65">
        <v>9.4285714285714288</v>
      </c>
    </row>
    <row r="14" spans="1:9" x14ac:dyDescent="0.25">
      <c r="A14" s="100" t="s">
        <v>46</v>
      </c>
      <c r="B14" s="101"/>
      <c r="C14" s="72">
        <v>8</v>
      </c>
      <c r="D14" s="72">
        <v>0.66666666666666718</v>
      </c>
      <c r="E14" s="72">
        <v>1.0666666666666664</v>
      </c>
    </row>
    <row r="15" spans="1:9" x14ac:dyDescent="0.25">
      <c r="A15" s="98" t="s">
        <v>47</v>
      </c>
      <c r="B15" s="99"/>
      <c r="C15" s="58">
        <v>8.4761904761904816</v>
      </c>
      <c r="D15" s="58">
        <v>0.66666666666666663</v>
      </c>
      <c r="E15" s="58">
        <v>1.8095238095238102</v>
      </c>
    </row>
    <row r="16" spans="1:9" ht="15.75" thickBot="1" x14ac:dyDescent="0.3">
      <c r="A16" s="90" t="s">
        <v>48</v>
      </c>
      <c r="B16" s="96"/>
      <c r="C16" s="65">
        <v>13.476190476190473</v>
      </c>
      <c r="D16" s="65">
        <v>0.57142857142857117</v>
      </c>
      <c r="E16" s="65">
        <v>12.952380952380944</v>
      </c>
    </row>
  </sheetData>
  <mergeCells count="6">
    <mergeCell ref="A16:B16"/>
    <mergeCell ref="A11:B11"/>
    <mergeCell ref="A12:B12"/>
    <mergeCell ref="A13:B13"/>
    <mergeCell ref="A14:B14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DBF8-B5EB-4DBA-8CFC-1D4E8E88040D}">
  <sheetPr>
    <tabColor rgb="FF0070C0"/>
  </sheetPr>
  <dimension ref="A1:K40"/>
  <sheetViews>
    <sheetView tabSelected="1" workbookViewId="0">
      <selection activeCell="F3" sqref="F3"/>
    </sheetView>
  </sheetViews>
  <sheetFormatPr defaultRowHeight="15" x14ac:dyDescent="0.25"/>
  <cols>
    <col min="1" max="1" width="14" style="70" bestFit="1" customWidth="1"/>
    <col min="2" max="2" width="6.42578125" style="70" bestFit="1" customWidth="1"/>
    <col min="3" max="3" width="12.140625" style="70" bestFit="1" customWidth="1"/>
    <col min="4" max="4" width="13.140625" style="70" bestFit="1" customWidth="1"/>
    <col min="5" max="9" width="10.42578125" bestFit="1" customWidth="1"/>
  </cols>
  <sheetData>
    <row r="1" spans="1:11" ht="15.75" thickBot="1" x14ac:dyDescent="0.3"/>
    <row r="2" spans="1:11" ht="15.75" thickBot="1" x14ac:dyDescent="0.3">
      <c r="A2" s="83" t="s">
        <v>38</v>
      </c>
      <c r="B2" s="84" t="s">
        <v>39</v>
      </c>
      <c r="C2" s="84" t="s">
        <v>53</v>
      </c>
      <c r="D2" s="84" t="s">
        <v>54</v>
      </c>
      <c r="E2" s="84" t="s">
        <v>55</v>
      </c>
      <c r="F2" s="85" t="s">
        <v>43</v>
      </c>
      <c r="G2" s="85" t="s">
        <v>44</v>
      </c>
      <c r="H2" s="85" t="s">
        <v>45</v>
      </c>
      <c r="I2" s="85" t="s">
        <v>58</v>
      </c>
      <c r="J2" s="85" t="s">
        <v>49</v>
      </c>
      <c r="K2" s="86" t="s">
        <v>37</v>
      </c>
    </row>
    <row r="3" spans="1:11" x14ac:dyDescent="0.25">
      <c r="A3" s="59">
        <v>1</v>
      </c>
      <c r="B3" s="77">
        <v>1</v>
      </c>
      <c r="C3" s="77">
        <v>24000</v>
      </c>
      <c r="D3" s="77">
        <v>1</v>
      </c>
      <c r="E3" s="77">
        <v>38</v>
      </c>
      <c r="F3" s="60">
        <f>SQRT((C3-C$33)^2/C$37+(D3-D$33)^2/D$37+(E3-$E$33)^2/$E$37)</f>
        <v>2.1737108569064496</v>
      </c>
      <c r="G3" s="60">
        <f>SQRT((C3-C$34)^2/C$38+(D3-D$34)^2/D$38+(E3-$E$34)^2/$E$38)</f>
        <v>7.645592624518156</v>
      </c>
      <c r="H3" s="60">
        <f>SQRT((C3-C$35)^2/C$39+(D3-D$35)^2/D$39+(E3-$E$35)^2/$E$39)</f>
        <v>9.0890385691837494</v>
      </c>
      <c r="I3" s="60">
        <f>SQRT((C3-C$36)^2/C$40+(D3-D$36)^2/D$40+(E3-$E$36)^2/$E$40)</f>
        <v>15.401159276843645</v>
      </c>
      <c r="J3" s="77">
        <f>IF(F3=MIN(F3:I3),1,IF(G3=MIN(F3:I3),2,IF(H3=MIN(H3:I3),3,4)))</f>
        <v>1</v>
      </c>
      <c r="K3" s="78" t="str">
        <f>IF(J3&lt;&gt;B3,"&lt;===","")</f>
        <v/>
      </c>
    </row>
    <row r="4" spans="1:11" x14ac:dyDescent="0.25">
      <c r="A4" s="62">
        <v>2</v>
      </c>
      <c r="B4" s="71">
        <v>1</v>
      </c>
      <c r="C4" s="71">
        <v>23000</v>
      </c>
      <c r="D4" s="71">
        <v>2</v>
      </c>
      <c r="E4" s="71">
        <v>27</v>
      </c>
      <c r="F4" s="58">
        <f>SQRT((C4-C$33)^2/C$37+(D4-D$33)^2/D$37+(E4-$E$33)^2/$E$37)</f>
        <v>0.97057204726690471</v>
      </c>
      <c r="G4" s="58">
        <f>SQRT((C4-C$34)^2/C$38+(D4-D$34)^2/D$38+(E4-$E$34)^2/$E$38)</f>
        <v>6.5382656529784429</v>
      </c>
      <c r="H4" s="58">
        <f>SQRT((C4-C$35)^2/C$39+(D4-D$35)^2/D$39+(E4-$E$35)^2/$E$39)</f>
        <v>8.4704398115945931</v>
      </c>
      <c r="I4" s="58">
        <f t="shared" ref="I4:I32" si="0">SQRT((C4-C$36)^2/C$40+(D4-D$36)^2/D$40+(E4-$E$36)^2/$E$40)</f>
        <v>14.546112375189001</v>
      </c>
      <c r="J4" s="71">
        <f t="shared" ref="J4:J32" si="1">IF(F4=MIN(F4:I4),1,IF(G4=MIN(F4:I4),2,IF(H4=MIN(H4:I4),3,4)))</f>
        <v>1</v>
      </c>
      <c r="K4" s="79" t="str">
        <f>IF(J4&lt;&gt;B4,"&lt;===","")</f>
        <v/>
      </c>
    </row>
    <row r="5" spans="1:11" x14ac:dyDescent="0.25">
      <c r="A5" s="62">
        <v>3</v>
      </c>
      <c r="B5" s="71">
        <v>1</v>
      </c>
      <c r="C5" s="71">
        <v>21000</v>
      </c>
      <c r="D5" s="71">
        <v>0</v>
      </c>
      <c r="E5" s="71">
        <v>29</v>
      </c>
      <c r="F5" s="58">
        <f>SQRT((C5-C$33)^2/C$37+(D5-D$33)^2/D$37+(E5-$E$33)^2/$E$37)</f>
        <v>1.1514830189078225</v>
      </c>
      <c r="G5" s="58">
        <f>SQRT((C5-C$34)^2/C$38+(D5-D$34)^2/D$38+(E5-$E$34)^2/$E$38)</f>
        <v>5.4357721666400778</v>
      </c>
      <c r="H5" s="58">
        <f>SQRT((C5-C$35)^2/C$39+(D5-D$35)^2/D$39+(E5-$E$35)^2/$E$39)</f>
        <v>7.4850272725666516</v>
      </c>
      <c r="I5" s="58">
        <f t="shared" si="0"/>
        <v>13.123175595946588</v>
      </c>
      <c r="J5" s="71">
        <f t="shared" si="1"/>
        <v>1</v>
      </c>
      <c r="K5" s="79" t="str">
        <f>IF(J5&lt;&gt;B5,"&lt;===","")</f>
        <v/>
      </c>
    </row>
    <row r="6" spans="1:11" x14ac:dyDescent="0.25">
      <c r="A6" s="62">
        <v>4</v>
      </c>
      <c r="B6" s="71">
        <v>1</v>
      </c>
      <c r="C6" s="71">
        <v>19000</v>
      </c>
      <c r="D6" s="71">
        <v>3</v>
      </c>
      <c r="E6" s="71">
        <v>30</v>
      </c>
      <c r="F6" s="58">
        <f>SQRT((C6-C$33)^2/C$37+(D6-D$33)^2/D$37+(E6-$E$33)^2/$E$37)</f>
        <v>0.79527478533738671</v>
      </c>
      <c r="G6" s="58">
        <f>SQRT((C6-C$34)^2/C$38+(D6-D$34)^2/D$38+(E6-$E$34)^2/$E$38)</f>
        <v>4.1812299605120895</v>
      </c>
      <c r="H6" s="58">
        <f>SQRT((C6-C$35)^2/C$39+(D6-D$35)^2/D$39+(E6-$E$35)^2/$E$39)</f>
        <v>6.1412277071208736</v>
      </c>
      <c r="I6" s="58">
        <f t="shared" si="0"/>
        <v>11.457516594811294</v>
      </c>
      <c r="J6" s="71">
        <f t="shared" si="1"/>
        <v>1</v>
      </c>
      <c r="K6" s="79" t="str">
        <f>IF(J6&lt;&gt;B6,"&lt;===","")</f>
        <v/>
      </c>
    </row>
    <row r="7" spans="1:11" x14ac:dyDescent="0.25">
      <c r="A7" s="62">
        <v>5</v>
      </c>
      <c r="B7" s="71">
        <v>1</v>
      </c>
      <c r="C7" s="71">
        <v>18000</v>
      </c>
      <c r="D7" s="71">
        <v>1</v>
      </c>
      <c r="E7" s="71">
        <v>20</v>
      </c>
      <c r="F7" s="58">
        <f>SQRT((C7-C$33)^2/C$37+(D7-D$33)^2/D$37+(E7-$E$33)^2/$E$37)</f>
        <v>1.6939008036492444</v>
      </c>
      <c r="G7" s="58">
        <f>SQRT((C7-C$34)^2/C$38+(D7-D$34)^2/D$38+(E7-$E$34)^2/$E$38)</f>
        <v>4.1089728654078463</v>
      </c>
      <c r="H7" s="58">
        <f>SQRT((C7-C$35)^2/C$39+(D7-D$35)^2/D$39+(E7-$E$35)^2/$E$39)</f>
        <v>5.709467331986712</v>
      </c>
      <c r="I7" s="58">
        <f t="shared" si="0"/>
        <v>10.998208824751362</v>
      </c>
      <c r="J7" s="71">
        <f t="shared" si="1"/>
        <v>1</v>
      </c>
      <c r="K7" s="79" t="str">
        <f>IF(J7&lt;&gt;B7,"&lt;===","")</f>
        <v/>
      </c>
    </row>
    <row r="8" spans="1:11" ht="15.75" thickBot="1" x14ac:dyDescent="0.3">
      <c r="A8" s="107">
        <v>6</v>
      </c>
      <c r="B8" s="102">
        <v>1</v>
      </c>
      <c r="C8" s="102">
        <v>17000</v>
      </c>
      <c r="D8" s="102">
        <v>5</v>
      </c>
      <c r="E8" s="102">
        <v>25</v>
      </c>
      <c r="F8" s="105">
        <f>SQRT((C8-C$33)^2/C$37+(D8-D$33)^2/D$37+(E8-$E$33)^2/$E$37)</f>
        <v>2.1225682443683853</v>
      </c>
      <c r="G8" s="105">
        <f>SQRT((C8-C$34)^2/C$38+(D8-D$34)^2/D$38+(E8-$E$34)^2/$E$38)</f>
        <v>3.5660132103583395</v>
      </c>
      <c r="H8" s="105">
        <f>SQRT((C8-C$35)^2/C$39+(D8-D$35)^2/D$39+(E8-$E$35)^2/$E$39)</f>
        <v>5.3168148169407976</v>
      </c>
      <c r="I8" s="105">
        <f t="shared" si="0"/>
        <v>10.07918189624864</v>
      </c>
      <c r="J8" s="102">
        <f t="shared" si="1"/>
        <v>1</v>
      </c>
      <c r="K8" s="108" t="str">
        <f>IF(J8&lt;&gt;B8,"&lt;===","")</f>
        <v/>
      </c>
    </row>
    <row r="9" spans="1:11" x14ac:dyDescent="0.25">
      <c r="A9" s="59">
        <v>7</v>
      </c>
      <c r="B9" s="77">
        <v>2</v>
      </c>
      <c r="C9" s="77">
        <v>14000</v>
      </c>
      <c r="D9" s="77">
        <v>2</v>
      </c>
      <c r="E9" s="77">
        <v>26</v>
      </c>
      <c r="F9" s="60">
        <f>SQRT((C9-C$33)^2/C$37+(D9-D$33)^2/D$37+(E9-$E$33)^2/$E$37)</f>
        <v>2.2869459980712099</v>
      </c>
      <c r="G9" s="60">
        <f>SQRT((C9-C$34)^2/C$38+(D9-D$34)^2/D$38+(E9-$E$34)^2/$E$38)</f>
        <v>1.156807444306726</v>
      </c>
      <c r="H9" s="60">
        <f>SQRT((C9-C$35)^2/C$39+(D9-D$35)^2/D$39+(E9-$E$35)^2/$E$39)</f>
        <v>3.2697844869508468</v>
      </c>
      <c r="I9" s="60">
        <f t="shared" si="0"/>
        <v>7.7273815735977287</v>
      </c>
      <c r="J9" s="77">
        <f t="shared" si="1"/>
        <v>2</v>
      </c>
      <c r="K9" s="78" t="str">
        <f>IF(J9&lt;&gt;B9,"&lt;===","")</f>
        <v/>
      </c>
    </row>
    <row r="10" spans="1:11" x14ac:dyDescent="0.25">
      <c r="A10" s="62">
        <v>8</v>
      </c>
      <c r="B10" s="71">
        <v>2</v>
      </c>
      <c r="C10" s="71">
        <v>12000</v>
      </c>
      <c r="D10" s="71">
        <v>0</v>
      </c>
      <c r="E10" s="71">
        <v>27</v>
      </c>
      <c r="F10" s="58">
        <f>SQRT((C10-C$33)^2/C$37+(D10-D$33)^2/D$37+(E10-$E$33)^2/$E$37)</f>
        <v>3.1805249429135367</v>
      </c>
      <c r="G10" s="58">
        <f>SQRT((C10-C$34)^2/C$38+(D10-D$34)^2/D$38+(E10-$E$34)^2/$E$38)</f>
        <v>1.1927359505016388</v>
      </c>
      <c r="H10" s="58">
        <f>SQRT((C10-C$35)^2/C$39+(D10-D$35)^2/D$39+(E10-$E$35)^2/$E$39)</f>
        <v>2.6911332218530819</v>
      </c>
      <c r="I10" s="58">
        <f t="shared" si="0"/>
        <v>6.4382059879082556</v>
      </c>
      <c r="J10" s="71">
        <f t="shared" si="1"/>
        <v>2</v>
      </c>
      <c r="K10" s="79" t="str">
        <f>IF(J10&lt;&gt;B10,"&lt;===","")</f>
        <v/>
      </c>
    </row>
    <row r="11" spans="1:11" x14ac:dyDescent="0.25">
      <c r="A11" s="62">
        <v>9</v>
      </c>
      <c r="B11" s="71">
        <v>2</v>
      </c>
      <c r="C11" s="71">
        <v>10000</v>
      </c>
      <c r="D11" s="71">
        <v>0</v>
      </c>
      <c r="E11" s="71">
        <v>28</v>
      </c>
      <c r="F11" s="58">
        <f>SQRT((C11-C$33)^2/C$37+(D11-D$33)^2/D$37+(E11-$E$33)^2/$E$37)</f>
        <v>3.8502237553668528</v>
      </c>
      <c r="G11" s="58">
        <f>SQRT((C11-C$34)^2/C$38+(D11-D$34)^2/D$38+(E11-$E$34)^2/$E$38)</f>
        <v>1.8306257061973294</v>
      </c>
      <c r="H11" s="58">
        <f>SQRT((C11-C$35)^2/C$39+(D11-D$35)^2/D$39+(E11-$E$35)^2/$E$39)</f>
        <v>1.9442628614286261</v>
      </c>
      <c r="I11" s="58">
        <f t="shared" si="0"/>
        <v>4.9831613009939923</v>
      </c>
      <c r="J11" s="71">
        <f t="shared" si="1"/>
        <v>2</v>
      </c>
      <c r="K11" s="79" t="str">
        <f>IF(J11&lt;&gt;B11,"&lt;===","")</f>
        <v/>
      </c>
    </row>
    <row r="12" spans="1:11" x14ac:dyDescent="0.25">
      <c r="A12" s="62">
        <v>10</v>
      </c>
      <c r="B12" s="71">
        <v>2</v>
      </c>
      <c r="C12" s="71">
        <v>13000</v>
      </c>
      <c r="D12" s="71">
        <v>3</v>
      </c>
      <c r="E12" s="71">
        <v>23</v>
      </c>
      <c r="F12" s="58">
        <f>SQRT((C12-C$33)^2/C$37+(D12-D$33)^2/D$37+(E12-$E$33)^2/$E$37)</f>
        <v>2.8098056854815252</v>
      </c>
      <c r="G12" s="58">
        <f>SQRT((C12-C$34)^2/C$38+(D12-D$34)^2/D$38+(E12-$E$34)^2/$E$38)</f>
        <v>1.5756535097171529</v>
      </c>
      <c r="H12" s="58">
        <f>SQRT((C12-C$35)^2/C$39+(D12-D$35)^2/D$39+(E12-$E$35)^2/$E$39)</f>
        <v>2.7704057900515373</v>
      </c>
      <c r="I12" s="58">
        <f t="shared" si="0"/>
        <v>7.0630001972840022</v>
      </c>
      <c r="J12" s="71">
        <f t="shared" si="1"/>
        <v>2</v>
      </c>
      <c r="K12" s="79" t="str">
        <f>IF(J12&lt;&gt;B12,"&lt;===","")</f>
        <v/>
      </c>
    </row>
    <row r="13" spans="1:11" x14ac:dyDescent="0.25">
      <c r="A13" s="62">
        <v>11</v>
      </c>
      <c r="B13" s="71">
        <v>2</v>
      </c>
      <c r="C13" s="71">
        <v>11000</v>
      </c>
      <c r="D13" s="71">
        <v>2</v>
      </c>
      <c r="E13" s="71">
        <v>30</v>
      </c>
      <c r="F13" s="58">
        <f>SQRT((C13-C$33)^2/C$37+(D13-D$33)^2/D$37+(E13-$E$33)^2/$E$37)</f>
        <v>3.3417689344585186</v>
      </c>
      <c r="G13" s="58">
        <f>SQRT((C13-C$34)^2/C$38+(D13-D$34)^2/D$38+(E13-$E$34)^2/$E$38)</f>
        <v>0.98142929607968288</v>
      </c>
      <c r="H13" s="58">
        <f>SQRT((C13-C$35)^2/C$39+(D13-D$35)^2/D$39+(E13-$E$35)^2/$E$39)</f>
        <v>1.5152877438861057</v>
      </c>
      <c r="I13" s="58">
        <f t="shared" si="0"/>
        <v>5.3848777834411798</v>
      </c>
      <c r="J13" s="71">
        <f t="shared" si="1"/>
        <v>2</v>
      </c>
      <c r="K13" s="79" t="str">
        <f>IF(J13&lt;&gt;B13,"&lt;===","")</f>
        <v/>
      </c>
    </row>
    <row r="14" spans="1:11" ht="15.75" thickBot="1" x14ac:dyDescent="0.3">
      <c r="A14" s="107">
        <v>12</v>
      </c>
      <c r="B14" s="102">
        <v>2</v>
      </c>
      <c r="C14" s="102">
        <v>14000</v>
      </c>
      <c r="D14" s="102">
        <v>4</v>
      </c>
      <c r="E14" s="102">
        <v>34</v>
      </c>
      <c r="F14" s="105">
        <f>SQRT((C14-C$33)^2/C$37+(D14-D$33)^2/D$37+(E14-$E$33)^2/$E$37)</f>
        <v>2.701897939115542</v>
      </c>
      <c r="G14" s="105">
        <f>SQRT((C14-C$34)^2/C$38+(D14-D$34)^2/D$38+(E14-$E$34)^2/$E$38)</f>
        <v>2.3328308055020974</v>
      </c>
      <c r="H14" s="105">
        <f>SQRT((C14-C$35)^2/C$39+(D14-D$35)^2/D$39+(E14-$E$35)^2/$E$39)</f>
        <v>3.3951338795813766</v>
      </c>
      <c r="I14" s="105">
        <f t="shared" si="0"/>
        <v>7.6932295049577606</v>
      </c>
      <c r="J14" s="102">
        <f t="shared" si="1"/>
        <v>2</v>
      </c>
      <c r="K14" s="108" t="str">
        <f>IF(J14&lt;&gt;B14,"&lt;===","")</f>
        <v/>
      </c>
    </row>
    <row r="15" spans="1:11" x14ac:dyDescent="0.25">
      <c r="A15" s="59">
        <v>13</v>
      </c>
      <c r="B15" s="77">
        <v>3</v>
      </c>
      <c r="C15" s="77">
        <v>12000</v>
      </c>
      <c r="D15" s="77">
        <v>3</v>
      </c>
      <c r="E15" s="77">
        <v>23</v>
      </c>
      <c r="F15" s="60">
        <f>SQRT((C15-C$33)^2/C$37+(D15-D$33)^2/D$37+(E15-$E$33)^2/$E$37)</f>
        <v>3.1442858352721541</v>
      </c>
      <c r="G15" s="60">
        <f>SQRT((C15-C$34)^2/C$38+(D15-D$34)^2/D$38+(E15-$E$34)^2/$E$38)</f>
        <v>1.5354751651146894</v>
      </c>
      <c r="H15" s="60">
        <f>SQRT((C15-C$35)^2/C$39+(D15-D$35)^2/D$39+(E15-$E$35)^2/$E$39)</f>
        <v>2.2266942110392285</v>
      </c>
      <c r="I15" s="60">
        <f t="shared" si="0"/>
        <v>6.3221282113041006</v>
      </c>
      <c r="J15" s="77">
        <f t="shared" si="1"/>
        <v>2</v>
      </c>
      <c r="K15" s="78" t="str">
        <f>IF(J15&lt;&gt;B15,"&lt;===","")</f>
        <v>&lt;===</v>
      </c>
    </row>
    <row r="16" spans="1:11" x14ac:dyDescent="0.25">
      <c r="A16" s="62">
        <v>14</v>
      </c>
      <c r="B16" s="71">
        <v>3</v>
      </c>
      <c r="C16" s="71">
        <v>8000</v>
      </c>
      <c r="D16" s="71">
        <v>2</v>
      </c>
      <c r="E16" s="71">
        <v>28</v>
      </c>
      <c r="F16" s="58">
        <f>SQRT((C16-C$33)^2/C$37+(D16-D$33)^2/D$37+(E16-$E$33)^2/$E$37)</f>
        <v>4.3973781769138283</v>
      </c>
      <c r="G16" s="58">
        <f>SQRT((C16-C$34)^2/C$38+(D16-D$34)^2/D$38+(E16-$E$34)^2/$E$38)</f>
        <v>2.6556523073416742</v>
      </c>
      <c r="H16" s="58">
        <f>SQRT((C16-C$35)^2/C$39+(D16-D$35)^2/D$39+(E16-$E$35)^2/$E$39)</f>
        <v>0.60148346322168489</v>
      </c>
      <c r="I16" s="58">
        <f t="shared" si="0"/>
        <v>3.170823043619174</v>
      </c>
      <c r="J16" s="71">
        <f t="shared" si="1"/>
        <v>3</v>
      </c>
      <c r="K16" s="79" t="str">
        <f>IF(J16&lt;&gt;B16,"&lt;===","")</f>
        <v/>
      </c>
    </row>
    <row r="17" spans="1:11" x14ac:dyDescent="0.25">
      <c r="A17" s="62">
        <v>15</v>
      </c>
      <c r="B17" s="71">
        <v>3</v>
      </c>
      <c r="C17" s="71">
        <v>9000</v>
      </c>
      <c r="D17" s="71">
        <v>2</v>
      </c>
      <c r="E17" s="71">
        <v>63</v>
      </c>
      <c r="F17" s="58">
        <f>SQRT((C17-C$33)^2/C$37+(D17-D$33)^2/D$37+(E17-$E$33)^2/$E$37)</f>
        <v>7.0888672582925274</v>
      </c>
      <c r="G17" s="58">
        <f>SQRT((C17-C$34)^2/C$38+(D17-D$34)^2/D$38+(E17-$E$34)^2/$E$38)</f>
        <v>9.5748362480769966</v>
      </c>
      <c r="H17" s="58">
        <f>SQRT((C17-C$35)^2/C$39+(D17-D$35)^2/D$39+(E17-$E$35)^2/$E$39)</f>
        <v>1.9953762590123363</v>
      </c>
      <c r="I17" s="58">
        <f t="shared" si="0"/>
        <v>7.7857304344403557</v>
      </c>
      <c r="J17" s="71">
        <f t="shared" si="1"/>
        <v>3</v>
      </c>
      <c r="K17" s="79" t="str">
        <f>IF(J17&lt;&gt;B17,"&lt;===","")</f>
        <v/>
      </c>
    </row>
    <row r="18" spans="1:11" x14ac:dyDescent="0.25">
      <c r="A18" s="62">
        <v>16</v>
      </c>
      <c r="B18" s="71">
        <v>3</v>
      </c>
      <c r="C18" s="71">
        <v>7000</v>
      </c>
      <c r="D18" s="71">
        <v>4</v>
      </c>
      <c r="E18" s="71">
        <v>33</v>
      </c>
      <c r="F18" s="58">
        <f>SQRT((C18-C$33)^2/C$37+(D18-D$33)^2/D$37+(E18-$E$33)^2/$E$37)</f>
        <v>4.9499518391243198</v>
      </c>
      <c r="G18" s="58">
        <f>SQRT((C18-C$34)^2/C$38+(D18-D$34)^2/D$38+(E18-$E$34)^2/$E$38)</f>
        <v>3.7790720132573887</v>
      </c>
      <c r="H18" s="58">
        <f>SQRT((C18-C$35)^2/C$39+(D18-D$35)^2/D$39+(E18-$E$35)^2/$E$39)</f>
        <v>1.4236930956623424</v>
      </c>
      <c r="I18" s="58">
        <f t="shared" si="0"/>
        <v>2.420964182360918</v>
      </c>
      <c r="J18" s="71">
        <f t="shared" si="1"/>
        <v>3</v>
      </c>
      <c r="K18" s="79" t="str">
        <f>IF(J18&lt;&gt;B18,"&lt;===","")</f>
        <v/>
      </c>
    </row>
    <row r="19" spans="1:11" x14ac:dyDescent="0.25">
      <c r="A19" s="62">
        <v>17</v>
      </c>
      <c r="B19" s="71">
        <v>3</v>
      </c>
      <c r="C19" s="71">
        <v>6000</v>
      </c>
      <c r="D19" s="71">
        <v>2</v>
      </c>
      <c r="E19" s="71">
        <v>19</v>
      </c>
      <c r="F19" s="58">
        <f>SQRT((C19-C$33)^2/C$37+(D19-D$33)^2/D$37+(E19-$E$33)^2/$E$37)</f>
        <v>5.3352742478480755</v>
      </c>
      <c r="G19" s="58">
        <f>SQRT((C19-C$34)^2/C$38+(D19-D$34)^2/D$38+(E19-$E$34)^2/$E$38)</f>
        <v>4.5648881106992558</v>
      </c>
      <c r="H19" s="58">
        <f>SQRT((C19-C$35)^2/C$39+(D19-D$35)^2/D$39+(E19-$E$35)^2/$E$39)</f>
        <v>1.8249135691628144</v>
      </c>
      <c r="I19" s="58">
        <f t="shared" si="0"/>
        <v>2.9633412731609377</v>
      </c>
      <c r="J19" s="71">
        <f t="shared" si="1"/>
        <v>3</v>
      </c>
      <c r="K19" s="79" t="str">
        <f>IF(J19&lt;&gt;B19,"&lt;===","")</f>
        <v/>
      </c>
    </row>
    <row r="20" spans="1:11" x14ac:dyDescent="0.25">
      <c r="A20" s="62">
        <v>18</v>
      </c>
      <c r="B20" s="71">
        <v>3</v>
      </c>
      <c r="C20" s="71">
        <v>9000</v>
      </c>
      <c r="D20" s="71">
        <v>5</v>
      </c>
      <c r="E20" s="71">
        <v>34</v>
      </c>
      <c r="F20" s="58">
        <f>SQRT((C20-C$33)^2/C$37+(D20-D$33)^2/D$37+(E20-$E$33)^2/$E$37)</f>
        <v>4.4823616579565284</v>
      </c>
      <c r="G20" s="58">
        <f>SQRT((C20-C$34)^2/C$38+(D20-D$34)^2/D$38+(E20-$E$34)^2/$E$38)</f>
        <v>3.262670937287675</v>
      </c>
      <c r="H20" s="58">
        <f>SQRT((C20-C$35)^2/C$39+(D20-D$35)^2/D$39+(E20-$E$35)^2/$E$39)</f>
        <v>1.8419019086491086</v>
      </c>
      <c r="I20" s="58">
        <f t="shared" si="0"/>
        <v>4.0746100282872835</v>
      </c>
      <c r="J20" s="71">
        <f t="shared" si="1"/>
        <v>3</v>
      </c>
      <c r="K20" s="79" t="str">
        <f>IF(J20&lt;&gt;B20,"&lt;===","")</f>
        <v/>
      </c>
    </row>
    <row r="21" spans="1:11" x14ac:dyDescent="0.25">
      <c r="A21" s="62">
        <v>19</v>
      </c>
      <c r="B21" s="71">
        <v>3</v>
      </c>
      <c r="C21" s="71">
        <v>7000</v>
      </c>
      <c r="D21" s="71">
        <v>3</v>
      </c>
      <c r="E21" s="71">
        <v>22</v>
      </c>
      <c r="F21" s="58">
        <f>SQRT((C21-C$33)^2/C$37+(D21-D$33)^2/D$37+(E21-$E$33)^2/$E$37)</f>
        <v>4.8963852429421522</v>
      </c>
      <c r="G21" s="58">
        <f>SQRT((C21-C$34)^2/C$38+(D21-D$34)^2/D$38+(E21-$E$34)^2/$E$38)</f>
        <v>3.7105792362376846</v>
      </c>
      <c r="H21" s="58">
        <f>SQRT((C21-C$35)^2/C$39+(D21-D$35)^2/D$39+(E21-$E$35)^2/$E$39)</f>
        <v>1.2941266884718308</v>
      </c>
      <c r="I21" s="58">
        <f t="shared" si="0"/>
        <v>2.9342988460394315</v>
      </c>
      <c r="J21" s="71">
        <f t="shared" si="1"/>
        <v>3</v>
      </c>
      <c r="K21" s="79" t="str">
        <f>IF(J21&lt;&gt;B21,"&lt;===","")</f>
        <v/>
      </c>
    </row>
    <row r="22" spans="1:11" x14ac:dyDescent="0.25">
      <c r="A22" s="62">
        <v>20</v>
      </c>
      <c r="B22" s="71">
        <v>3</v>
      </c>
      <c r="C22" s="71">
        <v>8000</v>
      </c>
      <c r="D22" s="71">
        <v>2</v>
      </c>
      <c r="E22" s="71">
        <v>52</v>
      </c>
      <c r="F22" s="58">
        <f>SQRT((C22-C$33)^2/C$37+(D22-D$33)^2/D$37+(E22-$E$33)^2/$E$37)</f>
        <v>5.9344454774898221</v>
      </c>
      <c r="G22" s="58">
        <f>SQRT((C22-C$34)^2/C$38+(D22-D$34)^2/D$38+(E22-$E$34)^2/$E$38)</f>
        <v>6.942286822103096</v>
      </c>
      <c r="H22" s="58">
        <f>SQRT((C22-C$35)^2/C$39+(D22-D$35)^2/D$39+(E22-$E$35)^2/$E$39)</f>
        <v>1.2660321726958181</v>
      </c>
      <c r="I22" s="58">
        <f t="shared" si="0"/>
        <v>5.4350724181812211</v>
      </c>
      <c r="J22" s="71">
        <f t="shared" si="1"/>
        <v>3</v>
      </c>
      <c r="K22" s="79" t="str">
        <f>IF(J22&lt;&gt;B22,"&lt;===","")</f>
        <v/>
      </c>
    </row>
    <row r="23" spans="1:11" x14ac:dyDescent="0.25">
      <c r="A23" s="62">
        <v>21</v>
      </c>
      <c r="B23" s="71">
        <v>3</v>
      </c>
      <c r="C23" s="71">
        <v>9000</v>
      </c>
      <c r="D23" s="71">
        <v>0</v>
      </c>
      <c r="E23" s="71">
        <v>25</v>
      </c>
      <c r="F23" s="58">
        <f>SQRT((C23-C$33)^2/C$37+(D23-D$33)^2/D$37+(E23-$E$33)^2/$E$37)</f>
        <v>4.2258786292662451</v>
      </c>
      <c r="G23" s="58">
        <f>SQRT((C23-C$34)^2/C$38+(D23-D$34)^2/D$38+(E23-$E$34)^2/$E$38)</f>
        <v>2.4736708792900499</v>
      </c>
      <c r="H23" s="58">
        <f>SQRT((C23-C$35)^2/C$39+(D23-D$35)^2/D$39+(E23-$E$35)^2/$E$39)</f>
        <v>1.8238857349569217</v>
      </c>
      <c r="I23" s="58">
        <f t="shared" si="0"/>
        <v>4.4197683357966584</v>
      </c>
      <c r="J23" s="71">
        <f t="shared" si="1"/>
        <v>3</v>
      </c>
      <c r="K23" s="79" t="str">
        <f>IF(J23&lt;&gt;B23,"&lt;===","")</f>
        <v/>
      </c>
    </row>
    <row r="24" spans="1:11" ht="15.75" thickBot="1" x14ac:dyDescent="0.3">
      <c r="A24" s="107">
        <v>22</v>
      </c>
      <c r="B24" s="102">
        <v>3</v>
      </c>
      <c r="C24" s="102">
        <v>10000</v>
      </c>
      <c r="D24" s="102">
        <v>1</v>
      </c>
      <c r="E24" s="102">
        <v>46</v>
      </c>
      <c r="F24" s="105">
        <f>SQRT((C24-C$33)^2/C$37+(D24-D$33)^2/D$37+(E24-$E$33)^2/$E$37)</f>
        <v>4.7725970803990911</v>
      </c>
      <c r="G24" s="105">
        <f>SQRT((C24-C$34)^2/C$38+(D24-D$34)^2/D$38+(E24-$E$34)^2/$E$38)</f>
        <v>5.0453034180400467</v>
      </c>
      <c r="H24" s="105">
        <f>SQRT((C24-C$35)^2/C$39+(D24-D$35)^2/D$39+(E24-$E$35)^2/$E$39)</f>
        <v>1.5311921466731226</v>
      </c>
      <c r="I24" s="105">
        <f t="shared" si="0"/>
        <v>5.7238151837519977</v>
      </c>
      <c r="J24" s="102">
        <f t="shared" si="1"/>
        <v>3</v>
      </c>
      <c r="K24" s="108" t="str">
        <f>IF(J24&lt;&gt;B24,"&lt;===","")</f>
        <v/>
      </c>
    </row>
    <row r="25" spans="1:11" x14ac:dyDescent="0.25">
      <c r="A25" s="59">
        <v>23</v>
      </c>
      <c r="B25" s="77">
        <v>4</v>
      </c>
      <c r="C25" s="77">
        <v>6000</v>
      </c>
      <c r="D25" s="77">
        <v>4</v>
      </c>
      <c r="E25" s="77">
        <v>40</v>
      </c>
      <c r="F25" s="60">
        <f>SQRT((C25-C$33)^2/C$37+(D25-D$33)^2/D$37+(E25-$E$33)^2/$E$37)</f>
        <v>5.592929012102692</v>
      </c>
      <c r="G25" s="60">
        <f>SQRT((C25-C$34)^2/C$38+(D25-D$34)^2/D$38+(E25-$E$34)^2/$E$38)</f>
        <v>5.2111788763566</v>
      </c>
      <c r="H25" s="60">
        <f>SQRT((C25-C$35)^2/C$39+(D25-D$35)^2/D$39+(E25-$E$35)^2/$E$39)</f>
        <v>1.875371870682484</v>
      </c>
      <c r="I25" s="60">
        <f t="shared" si="0"/>
        <v>2.5450572225608936</v>
      </c>
      <c r="J25" s="77">
        <f t="shared" si="1"/>
        <v>3</v>
      </c>
      <c r="K25" s="78" t="str">
        <f>IF(J25&lt;&gt;B25,"&lt;===","")</f>
        <v>&lt;===</v>
      </c>
    </row>
    <row r="26" spans="1:11" x14ac:dyDescent="0.25">
      <c r="A26" s="62">
        <v>24</v>
      </c>
      <c r="B26" s="71">
        <v>4</v>
      </c>
      <c r="C26" s="71">
        <v>5000</v>
      </c>
      <c r="D26" s="71">
        <v>2</v>
      </c>
      <c r="E26" s="71">
        <v>32</v>
      </c>
      <c r="F26" s="58">
        <f>SQRT((C26-C$33)^2/C$37+(D26-D$33)^2/D$37+(E26-$E$33)^2/$E$37)</f>
        <v>5.5043480564074532</v>
      </c>
      <c r="G26" s="58">
        <f>SQRT((C26-C$34)^2/C$38+(D26-D$34)^2/D$38+(E26-$E$34)^2/$E$38)</f>
        <v>4.6173960540922048</v>
      </c>
      <c r="H26" s="58">
        <f>SQRT((C26-C$35)^2/C$39+(D26-D$35)^2/D$39+(E26-$E$35)^2/$E$39)</f>
        <v>2.0659185045619943</v>
      </c>
      <c r="I26" s="58">
        <f t="shared" si="0"/>
        <v>1.0201940452354252</v>
      </c>
      <c r="J26" s="71">
        <f t="shared" si="1"/>
        <v>4</v>
      </c>
      <c r="K26" s="79" t="str">
        <f>IF(J26&lt;&gt;B26,"&lt;===","")</f>
        <v/>
      </c>
    </row>
    <row r="27" spans="1:11" x14ac:dyDescent="0.25">
      <c r="A27" s="62">
        <v>25</v>
      </c>
      <c r="B27" s="71">
        <v>4</v>
      </c>
      <c r="C27" s="71">
        <v>4000</v>
      </c>
      <c r="D27" s="71">
        <v>5</v>
      </c>
      <c r="E27" s="71">
        <v>29</v>
      </c>
      <c r="F27" s="58">
        <f>SQRT((C27-C$33)^2/C$37+(D27-D$33)^2/D$37+(E27-$E$33)^2/$E$37)</f>
        <v>6.0617114205662048</v>
      </c>
      <c r="G27" s="58">
        <f>SQRT((C27-C$34)^2/C$38+(D27-D$34)^2/D$38+(E27-$E$34)^2/$E$38)</f>
        <v>5.4790529879735219</v>
      </c>
      <c r="H27" s="58">
        <f>SQRT((C27-C$35)^2/C$39+(D27-D$35)^2/D$39+(E27-$E$35)^2/$E$39)</f>
        <v>3.213422546221731</v>
      </c>
      <c r="I27" s="58">
        <f t="shared" si="0"/>
        <v>1.299984593858823</v>
      </c>
      <c r="J27" s="71">
        <f t="shared" si="1"/>
        <v>4</v>
      </c>
      <c r="K27" s="79" t="str">
        <f>IF(J27&lt;&gt;B27,"&lt;===","")</f>
        <v/>
      </c>
    </row>
    <row r="28" spans="1:11" x14ac:dyDescent="0.25">
      <c r="A28" s="62">
        <v>26</v>
      </c>
      <c r="B28" s="71">
        <v>4</v>
      </c>
      <c r="C28" s="71">
        <v>3000</v>
      </c>
      <c r="D28" s="71">
        <v>4</v>
      </c>
      <c r="E28" s="71">
        <v>33</v>
      </c>
      <c r="F28" s="58">
        <f>SQRT((C28-C$33)^2/C$37+(D28-D$33)^2/D$37+(E28-$E$33)^2/$E$37)</f>
        <v>6.3320805071187483</v>
      </c>
      <c r="G28" s="58">
        <f>SQRT((C28-C$34)^2/C$38+(D28-D$34)^2/D$38+(E28-$E$34)^2/$E$38)</f>
        <v>6.0234031312361278</v>
      </c>
      <c r="H28" s="58">
        <f>SQRT((C28-C$35)^2/C$39+(D28-D$35)^2/D$39+(E28-$E$35)^2/$E$39)</f>
        <v>3.3965182161885679</v>
      </c>
      <c r="I28" s="58">
        <f t="shared" si="0"/>
        <v>1.0928865017044551</v>
      </c>
      <c r="J28" s="71">
        <f t="shared" si="1"/>
        <v>4</v>
      </c>
      <c r="K28" s="79" t="str">
        <f>IF(J28&lt;&gt;B28,"&lt;===","")</f>
        <v/>
      </c>
    </row>
    <row r="29" spans="1:11" x14ac:dyDescent="0.25">
      <c r="A29" s="62">
        <v>27</v>
      </c>
      <c r="B29" s="71">
        <v>4</v>
      </c>
      <c r="C29" s="71">
        <v>2000</v>
      </c>
      <c r="D29" s="71">
        <v>0</v>
      </c>
      <c r="E29" s="71">
        <v>24</v>
      </c>
      <c r="F29" s="58">
        <f>SQRT((C29-C$33)^2/C$37+(D29-D$33)^2/D$37+(E29-$E$33)^2/$E$37)</f>
        <v>6.6679373042088912</v>
      </c>
      <c r="G29" s="58">
        <f>SQRT((C29-C$34)^2/C$38+(D29-D$34)^2/D$38+(E29-$E$34)^2/$E$38)</f>
        <v>6.5187458624376138</v>
      </c>
      <c r="H29" s="58">
        <f>SQRT((C29-C$35)^2/C$39+(D29-D$35)^2/D$39+(E29-$E$35)^2/$E$39)</f>
        <v>4.2053215624694396</v>
      </c>
      <c r="I29" s="58">
        <f t="shared" si="0"/>
        <v>2.7987392668491919</v>
      </c>
      <c r="J29" s="71">
        <f t="shared" si="1"/>
        <v>4</v>
      </c>
      <c r="K29" s="79" t="str">
        <f>IF(J29&lt;&gt;B29,"&lt;===","")</f>
        <v/>
      </c>
    </row>
    <row r="30" spans="1:11" x14ac:dyDescent="0.25">
      <c r="A30" s="62">
        <v>28</v>
      </c>
      <c r="B30" s="71">
        <v>4</v>
      </c>
      <c r="C30" s="71">
        <v>5000</v>
      </c>
      <c r="D30" s="71">
        <v>2</v>
      </c>
      <c r="E30" s="71">
        <v>27</v>
      </c>
      <c r="F30" s="58">
        <f>SQRT((C30-C$33)^2/C$37+(D30-D$33)^2/D$37+(E30-$E$33)^2/$E$37)</f>
        <v>5.4703803292269697</v>
      </c>
      <c r="G30" s="58">
        <f>SQRT((C30-C$34)^2/C$38+(D30-D$34)^2/D$38+(E30-$E$34)^2/$E$38)</f>
        <v>4.4998797482730239</v>
      </c>
      <c r="H30" s="58">
        <f>SQRT((C30-C$35)^2/C$39+(D30-D$35)^2/D$39+(E30-$E$35)^2/$E$39)</f>
        <v>2.1220432566229039</v>
      </c>
      <c r="I30" s="58">
        <f t="shared" si="0"/>
        <v>1.2607082262072422</v>
      </c>
      <c r="J30" s="71">
        <f t="shared" si="1"/>
        <v>4</v>
      </c>
      <c r="K30" s="79" t="str">
        <f>IF(J30&lt;&gt;B30,"&lt;===","")</f>
        <v/>
      </c>
    </row>
    <row r="31" spans="1:11" x14ac:dyDescent="0.25">
      <c r="A31" s="62">
        <v>29</v>
      </c>
      <c r="B31" s="71">
        <v>4</v>
      </c>
      <c r="C31" s="71">
        <v>3000</v>
      </c>
      <c r="D31" s="71">
        <v>3</v>
      </c>
      <c r="E31" s="71">
        <v>29</v>
      </c>
      <c r="F31" s="58">
        <f>SQRT((C31-C$33)^2/C$37+(D31-D$33)^2/D$37+(E31-$E$33)^2/$E$37)</f>
        <v>6.2067710094035125</v>
      </c>
      <c r="G31" s="58">
        <f>SQRT((C31-C$34)^2/C$38+(D31-D$34)^2/D$38+(E31-$E$34)^2/$E$38)</f>
        <v>5.7678764089045957</v>
      </c>
      <c r="H31" s="58">
        <f>SQRT((C31-C$35)^2/C$39+(D31-D$35)^2/D$39+(E31-$E$35)^2/$E$39)</f>
        <v>3.2545162609905325</v>
      </c>
      <c r="I31" s="58">
        <f t="shared" si="0"/>
        <v>0.84719402857200721</v>
      </c>
      <c r="J31" s="71">
        <f t="shared" si="1"/>
        <v>4</v>
      </c>
      <c r="K31" s="79" t="str">
        <f>IF(J31&lt;&gt;B31,"&lt;===","")</f>
        <v/>
      </c>
    </row>
    <row r="32" spans="1:11" ht="15.75" thickBot="1" x14ac:dyDescent="0.3">
      <c r="A32" s="64">
        <v>30</v>
      </c>
      <c r="B32" s="80">
        <v>4</v>
      </c>
      <c r="C32" s="80">
        <v>4000</v>
      </c>
      <c r="D32" s="80">
        <v>4</v>
      </c>
      <c r="E32" s="80">
        <v>32</v>
      </c>
      <c r="F32" s="65">
        <f>SQRT((C32-C$33)^2/C$37+(D32-D$33)^2/D$37+(E32-$E$33)^2/$E$37)</f>
        <v>5.9643332615548941</v>
      </c>
      <c r="G32" s="65">
        <f>SQRT((C32-C$34)^2/C$38+(D32-D$34)^2/D$38+(E32-$E$34)^2/$E$38)</f>
        <v>5.3864207168144658</v>
      </c>
      <c r="H32" s="65">
        <f>SQRT((C32-C$35)^2/C$39+(D32-D$35)^2/D$39+(E32-$E$35)^2/$E$39)</f>
        <v>2.856381179577649</v>
      </c>
      <c r="I32" s="65">
        <f t="shared" si="0"/>
        <v>0.67635978339969882</v>
      </c>
      <c r="J32" s="80">
        <f t="shared" si="1"/>
        <v>4</v>
      </c>
      <c r="K32" s="81" t="str">
        <f>IF(J32&lt;&gt;B32,"&lt;===","")</f>
        <v/>
      </c>
    </row>
    <row r="33" spans="1:5" x14ac:dyDescent="0.25">
      <c r="A33" s="100" t="s">
        <v>4</v>
      </c>
      <c r="B33" s="101"/>
      <c r="C33" s="72">
        <f>AVERAGE(C3:C8)</f>
        <v>20333.333333333332</v>
      </c>
      <c r="D33" s="72">
        <f t="shared" ref="D33:E33" si="2">AVERAGE(D3:D8)</f>
        <v>2</v>
      </c>
      <c r="E33" s="82">
        <f t="shared" si="2"/>
        <v>28.166666666666668</v>
      </c>
    </row>
    <row r="34" spans="1:5" x14ac:dyDescent="0.25">
      <c r="A34" s="98" t="s">
        <v>5</v>
      </c>
      <c r="B34" s="99"/>
      <c r="C34" s="58">
        <f>AVERAGE(C9:C14)</f>
        <v>12333.333333333334</v>
      </c>
      <c r="D34" s="58">
        <f t="shared" ref="D34:E34" si="3">AVERAGE(D9:D14)</f>
        <v>1.8333333333333333</v>
      </c>
      <c r="E34" s="63">
        <f t="shared" si="3"/>
        <v>28</v>
      </c>
    </row>
    <row r="35" spans="1:5" x14ac:dyDescent="0.25">
      <c r="A35" s="98" t="s">
        <v>42</v>
      </c>
      <c r="B35" s="99"/>
      <c r="C35" s="58">
        <f>AVERAGE(C15:C24)</f>
        <v>8500</v>
      </c>
      <c r="D35" s="58">
        <f t="shared" ref="D35:E35" si="4">AVERAGE(D15:D24)</f>
        <v>2.4</v>
      </c>
      <c r="E35" s="63">
        <f t="shared" si="4"/>
        <v>34.5</v>
      </c>
    </row>
    <row r="36" spans="1:5" ht="15.75" thickBot="1" x14ac:dyDescent="0.3">
      <c r="A36" s="103" t="s">
        <v>56</v>
      </c>
      <c r="B36" s="104"/>
      <c r="C36" s="105">
        <f>AVERAGE(C25:C32)</f>
        <v>4000</v>
      </c>
      <c r="D36" s="105">
        <f t="shared" ref="D36:E36" si="5">AVERAGE(D25:D32)</f>
        <v>3</v>
      </c>
      <c r="E36" s="106">
        <f t="shared" si="5"/>
        <v>30.75</v>
      </c>
    </row>
    <row r="37" spans="1:5" x14ac:dyDescent="0.25">
      <c r="A37" s="88" t="s">
        <v>46</v>
      </c>
      <c r="B37" s="97"/>
      <c r="C37" s="60">
        <f>VAR(C3:C8)</f>
        <v>7866666.6666666986</v>
      </c>
      <c r="D37" s="60">
        <f t="shared" ref="D37:E37" si="6">VAR(D3:D8)</f>
        <v>3.2</v>
      </c>
      <c r="E37" s="61">
        <f t="shared" si="6"/>
        <v>35.766666666666609</v>
      </c>
    </row>
    <row r="38" spans="1:5" x14ac:dyDescent="0.25">
      <c r="A38" s="98" t="s">
        <v>47</v>
      </c>
      <c r="B38" s="99"/>
      <c r="C38" s="58">
        <f>VAR(C9:C14)</f>
        <v>2666666.6666666744</v>
      </c>
      <c r="D38" s="58">
        <f t="shared" ref="D38:E38" si="7">VAR(D9:D14)</f>
        <v>2.5666666666666664</v>
      </c>
      <c r="E38" s="63">
        <f t="shared" si="7"/>
        <v>14</v>
      </c>
    </row>
    <row r="39" spans="1:5" x14ac:dyDescent="0.25">
      <c r="A39" s="98" t="s">
        <v>48</v>
      </c>
      <c r="B39" s="99"/>
      <c r="C39" s="58">
        <f>VAR(C15:C24)</f>
        <v>2944444.4444444445</v>
      </c>
      <c r="D39" s="58">
        <f t="shared" ref="D39:E39" si="8">VAR(D15:D24)</f>
        <v>2.0444444444444443</v>
      </c>
      <c r="E39" s="63">
        <f t="shared" si="8"/>
        <v>212.72222222222223</v>
      </c>
    </row>
    <row r="40" spans="1:5" ht="15.75" thickBot="1" x14ac:dyDescent="0.3">
      <c r="A40" s="90" t="s">
        <v>57</v>
      </c>
      <c r="B40" s="96"/>
      <c r="C40" s="65">
        <f>VAR(C25:C32)</f>
        <v>1714285.7142857143</v>
      </c>
      <c r="D40" s="65">
        <f t="shared" ref="D40:E40" si="9">VAR(D25:D32)</f>
        <v>2.5714285714285716</v>
      </c>
      <c r="E40" s="66">
        <f t="shared" si="9"/>
        <v>22.785714285714285</v>
      </c>
    </row>
  </sheetData>
  <mergeCells count="8">
    <mergeCell ref="A40:B40"/>
    <mergeCell ref="A33:B33"/>
    <mergeCell ref="A34:B34"/>
    <mergeCell ref="A35:B35"/>
    <mergeCell ref="A37:B37"/>
    <mergeCell ref="A38:B38"/>
    <mergeCell ref="A39:B39"/>
    <mergeCell ref="A36:B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Análise</vt:lpstr>
      <vt:lpstr>Resultados</vt:lpstr>
      <vt:lpstr>Predição</vt:lpstr>
      <vt:lpstr>Novas Observações</vt:lpstr>
      <vt:lpstr>K-Grupos</vt:lpstr>
      <vt:lpstr>K-Novas</vt:lpstr>
      <vt:lpstr>Exercício 1.1</vt:lpstr>
      <vt:lpstr>Exercício 1.2</vt:lpstr>
      <vt:lpstr>Proposto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Victor</dc:creator>
  <cp:lastModifiedBy>Daniel Victor</cp:lastModifiedBy>
  <dcterms:created xsi:type="dcterms:W3CDTF">2022-01-05T13:50:30Z</dcterms:created>
  <dcterms:modified xsi:type="dcterms:W3CDTF">2022-01-12T20:25:42Z</dcterms:modified>
</cp:coreProperties>
</file>