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Daniel\UFRN\Futuros Projetos e Ferramentas\"/>
    </mc:Choice>
  </mc:AlternateContent>
  <xr:revisionPtr revIDLastSave="0" documentId="13_ncr:1_{EB88DB6C-AEC7-43F0-AEDA-AFDFFE018074}" xr6:coauthVersionLast="45" xr6:coauthVersionMax="45" xr10:uidLastSave="{00000000-0000-0000-0000-000000000000}"/>
  <bookViews>
    <workbookView xWindow="-110" yWindow="-110" windowWidth="19420" windowHeight="10420" tabRatio="693" firstSheet="5" activeTab="6" xr2:uid="{714966B3-0027-45EF-9D17-7C4444428F0B}"/>
  </bookViews>
  <sheets>
    <sheet name="5 Sensos" sheetId="1" r:id="rId1"/>
    <sheet name="Matriz BCG" sheetId="2" r:id="rId2"/>
    <sheet name="Canvas" sheetId="4" r:id="rId3"/>
    <sheet name="Curva ABC" sheetId="3" r:id="rId4"/>
    <sheet name="ABC (2)" sheetId="13" r:id="rId5"/>
    <sheet name="Estoque" sheetId="6" r:id="rId6"/>
    <sheet name="LEC" sheetId="7" r:id="rId7"/>
    <sheet name="Matriz Importância-Desempenho" sheetId="5" r:id="rId8"/>
    <sheet name="Mapa de Fluxo de Processo" sheetId="9" r:id="rId9"/>
    <sheet name="Matriz GUT" sheetId="10" r:id="rId10"/>
    <sheet name="Matriz SWOT" sheetId="11" r:id="rId11"/>
    <sheet name="Sequenciamento" sheetId="12" r:id="rId12"/>
    <sheet name="Planilha1" sheetId="14" r:id="rId13"/>
  </sheets>
  <definedNames>
    <definedName name="_xlnm._FilterDatabase" localSheetId="4" hidden="1">'ABC (2)'!$B$2:$F$22</definedName>
    <definedName name="_xlnm._FilterDatabase" localSheetId="3" hidden="1">'Curva ABC'!$B$3:$G$3</definedName>
    <definedName name="_xlchart.v1.0" hidden="1">'Curva ABC'!$B$4:$B$13</definedName>
    <definedName name="_xlchart.v1.1" hidden="1">'Curva ABC'!$F$4:$F$13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7" l="1"/>
  <c r="A4" i="13"/>
  <c r="A5" i="13"/>
  <c r="A3" i="13"/>
  <c r="E3" i="13" l="1"/>
  <c r="E4" i="13"/>
  <c r="E5" i="13"/>
  <c r="E6" i="13"/>
  <c r="E7" i="13"/>
  <c r="E8" i="13"/>
  <c r="E9" i="13"/>
  <c r="E12" i="13"/>
  <c r="E10" i="13"/>
  <c r="E11" i="13"/>
  <c r="E13" i="13"/>
  <c r="E14" i="13"/>
  <c r="E15" i="13"/>
  <c r="E16" i="13"/>
  <c r="E17" i="13"/>
  <c r="E18" i="13"/>
  <c r="E19" i="13"/>
  <c r="E20" i="13"/>
  <c r="E21" i="13"/>
  <c r="E22" i="13"/>
  <c r="E25" i="13" l="1"/>
  <c r="F16" i="13" s="1"/>
  <c r="F30" i="12"/>
  <c r="H30" i="12" s="1"/>
  <c r="F12" i="12"/>
  <c r="H12" i="12" s="1"/>
  <c r="F21" i="12"/>
  <c r="H21" i="12" s="1"/>
  <c r="H3" i="12"/>
  <c r="F3" i="12"/>
  <c r="E4" i="12"/>
  <c r="F4" i="12" s="1"/>
  <c r="F9" i="13" l="1"/>
  <c r="F17" i="13"/>
  <c r="F4" i="13"/>
  <c r="F11" i="13"/>
  <c r="F22" i="13"/>
  <c r="F3" i="13"/>
  <c r="F5" i="13"/>
  <c r="F13" i="13"/>
  <c r="F21" i="13"/>
  <c r="F8" i="13"/>
  <c r="F7" i="13"/>
  <c r="F10" i="13"/>
  <c r="F15" i="13"/>
  <c r="F19" i="13"/>
  <c r="F20" i="13"/>
  <c r="F6" i="13"/>
  <c r="F12" i="13"/>
  <c r="F14" i="13"/>
  <c r="F18" i="13"/>
  <c r="E31" i="12"/>
  <c r="F31" i="12" s="1"/>
  <c r="H4" i="12"/>
  <c r="E5" i="12"/>
  <c r="F5" i="12" s="1"/>
  <c r="E13" i="12"/>
  <c r="F13" i="12" s="1"/>
  <c r="E22" i="12"/>
  <c r="F22" i="12" s="1"/>
  <c r="F4" i="10"/>
  <c r="F5" i="10"/>
  <c r="F6" i="10"/>
  <c r="F7" i="10"/>
  <c r="F8" i="10"/>
  <c r="F9" i="10"/>
  <c r="F3" i="10"/>
  <c r="G3" i="13" l="1"/>
  <c r="F25" i="13"/>
  <c r="E32" i="12"/>
  <c r="F32" i="12" s="1"/>
  <c r="H31" i="12"/>
  <c r="H5" i="12"/>
  <c r="E6" i="12"/>
  <c r="F6" i="12" s="1"/>
  <c r="E14" i="12"/>
  <c r="F14" i="12" s="1"/>
  <c r="H13" i="12"/>
  <c r="E23" i="12"/>
  <c r="F23" i="12" s="1"/>
  <c r="H22" i="12"/>
  <c r="E12" i="6"/>
  <c r="H32" i="12" l="1"/>
  <c r="E33" i="12"/>
  <c r="F33" i="12" s="1"/>
  <c r="H14" i="12"/>
  <c r="E15" i="12"/>
  <c r="F15" i="12" s="1"/>
  <c r="E7" i="12"/>
  <c r="F7" i="12" s="1"/>
  <c r="H6" i="12"/>
  <c r="H23" i="12"/>
  <c r="E24" i="12"/>
  <c r="F24" i="12" s="1"/>
  <c r="J12" i="7"/>
  <c r="J11" i="7"/>
  <c r="C29" i="7"/>
  <c r="G7" i="7"/>
  <c r="G6" i="7" s="1"/>
  <c r="G11" i="7"/>
  <c r="E34" i="12" l="1"/>
  <c r="F34" i="12" s="1"/>
  <c r="H33" i="12"/>
  <c r="F35" i="12"/>
  <c r="E16" i="12"/>
  <c r="F16" i="12" s="1"/>
  <c r="H15" i="12"/>
  <c r="H7" i="12"/>
  <c r="H9" i="12" s="1"/>
  <c r="F8" i="12"/>
  <c r="F9" i="12"/>
  <c r="E25" i="12"/>
  <c r="F25" i="12" s="1"/>
  <c r="H24" i="12"/>
  <c r="C36" i="7"/>
  <c r="F30" i="7"/>
  <c r="I30" i="7" s="1"/>
  <c r="H29" i="7"/>
  <c r="F29" i="7"/>
  <c r="I29" i="7" s="1"/>
  <c r="H28" i="7"/>
  <c r="F28" i="7"/>
  <c r="I28" i="7" s="1"/>
  <c r="H27" i="7"/>
  <c r="F27" i="7"/>
  <c r="I27" i="7" s="1"/>
  <c r="H26" i="7"/>
  <c r="F26" i="7"/>
  <c r="I26" i="7" s="1"/>
  <c r="H25" i="7"/>
  <c r="F25" i="7"/>
  <c r="I25" i="7" s="1"/>
  <c r="H24" i="7"/>
  <c r="F24" i="7"/>
  <c r="I24" i="7" s="1"/>
  <c r="C27" i="7"/>
  <c r="H23" i="7"/>
  <c r="F23" i="7"/>
  <c r="I23" i="7" s="1"/>
  <c r="H22" i="7"/>
  <c r="F22" i="7"/>
  <c r="I22" i="7" s="1"/>
  <c r="H21" i="7"/>
  <c r="F21" i="7"/>
  <c r="I21" i="7" s="1"/>
  <c r="G2" i="7"/>
  <c r="G30" i="7" s="1"/>
  <c r="H34" i="12" l="1"/>
  <c r="H36" i="12" s="1"/>
  <c r="F36" i="12"/>
  <c r="H25" i="12"/>
  <c r="H26" i="12" s="1"/>
  <c r="F27" i="12"/>
  <c r="H16" i="12"/>
  <c r="H18" i="12" s="1"/>
  <c r="F18" i="12"/>
  <c r="F17" i="12"/>
  <c r="H8" i="12"/>
  <c r="F26" i="12"/>
  <c r="H27" i="12"/>
  <c r="G15" i="7"/>
  <c r="J30" i="7"/>
  <c r="C38" i="7"/>
  <c r="G22" i="7"/>
  <c r="J22" i="7" s="1"/>
  <c r="G25" i="7"/>
  <c r="J25" i="7" s="1"/>
  <c r="G27" i="7"/>
  <c r="J27" i="7" s="1"/>
  <c r="G29" i="7"/>
  <c r="J29" i="7" s="1"/>
  <c r="G21" i="7"/>
  <c r="J21" i="7" s="1"/>
  <c r="G23" i="7"/>
  <c r="J23" i="7" s="1"/>
  <c r="F32" i="7" s="1"/>
  <c r="G24" i="7"/>
  <c r="J24" i="7" s="1"/>
  <c r="G26" i="7"/>
  <c r="J26" i="7" s="1"/>
  <c r="G28" i="7"/>
  <c r="J28" i="7" s="1"/>
  <c r="E5" i="6"/>
  <c r="H35" i="12" l="1"/>
  <c r="H17" i="12"/>
  <c r="E5" i="3"/>
  <c r="E6" i="3"/>
  <c r="E7" i="3"/>
  <c r="E8" i="3"/>
  <c r="E9" i="3"/>
  <c r="E10" i="3"/>
  <c r="E11" i="3"/>
  <c r="E12" i="3"/>
  <c r="E13" i="3"/>
  <c r="E4" i="3"/>
  <c r="H1" i="3" l="1"/>
  <c r="F4" i="3" s="1"/>
  <c r="G4" i="3" s="1"/>
  <c r="F6" i="3"/>
  <c r="F5" i="3" l="1"/>
  <c r="F10" i="3"/>
  <c r="F9" i="3"/>
  <c r="F8" i="3"/>
  <c r="F12" i="3"/>
  <c r="F7" i="3"/>
  <c r="F11" i="3"/>
  <c r="F13" i="3"/>
  <c r="F39" i="12"/>
  <c r="E40" i="12" l="1"/>
  <c r="F40" i="12" s="1"/>
  <c r="H39" i="12"/>
  <c r="H40" i="12" l="1"/>
  <c r="E41" i="12"/>
  <c r="F41" i="12" s="1"/>
  <c r="H41" i="12" l="1"/>
  <c r="E42" i="12"/>
  <c r="F42" i="12" l="1"/>
  <c r="H42" i="12" s="1"/>
  <c r="E43" i="12" l="1"/>
  <c r="F43" i="12" s="1"/>
  <c r="H43" i="12" s="1"/>
  <c r="H44" i="12" s="1"/>
  <c r="F45" i="12"/>
  <c r="F44" i="12" l="1"/>
  <c r="H45" i="12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5" i="3"/>
  <c r="G6" i="3" s="1"/>
  <c r="G7" i="3" s="1"/>
  <c r="G8" i="3" s="1"/>
  <c r="G9" i="3" s="1"/>
  <c r="G10" i="3" s="1"/>
  <c r="G11" i="3" s="1"/>
  <c r="G12" i="3" s="1"/>
  <c r="G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Victor</author>
  </authors>
  <commentList>
    <comment ref="B3" authorId="0" shapeId="0" xr:uid="{3DF054A1-0390-4168-AA6A-D2EEB0A59044}">
      <text>
        <r>
          <rPr>
            <b/>
            <sz val="9"/>
            <color indexed="81"/>
            <rFont val="Segoe UI"/>
            <family val="2"/>
          </rPr>
          <t>Daniel Victor:</t>
        </r>
        <r>
          <rPr>
            <sz val="9"/>
            <color indexed="81"/>
            <rFont val="Segoe UI"/>
            <family val="2"/>
          </rPr>
          <t xml:space="preserve">
Operação
Estratégia
Marketing
Vendas</t>
        </r>
      </text>
    </comment>
    <comment ref="C9" authorId="0" shapeId="0" xr:uid="{685711BF-E96A-4C59-9178-421BD2143A72}">
      <text>
        <r>
          <rPr>
            <b/>
            <sz val="9"/>
            <color indexed="81"/>
            <rFont val="Segoe UI"/>
            <family val="2"/>
          </rPr>
          <t>Daniel Victor:</t>
        </r>
        <r>
          <rPr>
            <sz val="9"/>
            <color indexed="81"/>
            <rFont val="Segoe UI"/>
            <family val="2"/>
          </rPr>
          <t xml:space="preserve">
Fornecedores
Mercado
Concorrência
Ciência e tecnologia
</t>
        </r>
      </text>
    </comment>
    <comment ref="D9" authorId="0" shapeId="0" xr:uid="{97C21AAD-DD6F-4A67-9965-234F6D02B49C}">
      <text>
        <r>
          <rPr>
            <b/>
            <sz val="9"/>
            <color indexed="81"/>
            <rFont val="Segoe UI"/>
            <family val="2"/>
          </rPr>
          <t>Daniel Victor:</t>
        </r>
        <r>
          <rPr>
            <sz val="9"/>
            <color indexed="81"/>
            <rFont val="Segoe UI"/>
            <family val="2"/>
          </rPr>
          <t xml:space="preserve">
Política
Economia
Ambiente
Sociedade</t>
        </r>
      </text>
    </comment>
  </commentList>
</comments>
</file>

<file path=xl/sharedStrings.xml><?xml version="1.0" encoding="utf-8"?>
<sst xmlns="http://schemas.openxmlformats.org/spreadsheetml/2006/main" count="396" uniqueCount="260">
  <si>
    <t>Nome</t>
  </si>
  <si>
    <t>Quantidade</t>
  </si>
  <si>
    <t>Total</t>
  </si>
  <si>
    <t>Preço</t>
  </si>
  <si>
    <t>% acumulada</t>
  </si>
  <si>
    <t>Justificativas</t>
  </si>
  <si>
    <t>Produto</t>
  </si>
  <si>
    <t>Partes Interessadas</t>
  </si>
  <si>
    <t>Premissas</t>
  </si>
  <si>
    <t>Riscos</t>
  </si>
  <si>
    <t>Objetivos</t>
  </si>
  <si>
    <t>Requisitos</t>
  </si>
  <si>
    <t>Equipe</t>
  </si>
  <si>
    <t>Entregas</t>
  </si>
  <si>
    <t>Tempo</t>
  </si>
  <si>
    <t>Benefícios</t>
  </si>
  <si>
    <t>Restrições</t>
  </si>
  <si>
    <t>Comunicações</t>
  </si>
  <si>
    <t>Aquisições</t>
  </si>
  <si>
    <t>Custos</t>
  </si>
  <si>
    <t>Título do Projeto</t>
  </si>
  <si>
    <t>Indicador do Status</t>
  </si>
  <si>
    <t>Ciclo de Vida</t>
  </si>
  <si>
    <t>LifeCycleCanvas</t>
  </si>
  <si>
    <t>Data</t>
  </si>
  <si>
    <t>Falta de adequação às necessidades dos pesquisadores</t>
  </si>
  <si>
    <t>Retrabalho</t>
  </si>
  <si>
    <t>Desatualização da identidade visual</t>
  </si>
  <si>
    <t>Surgimento de novas tecnologias</t>
  </si>
  <si>
    <t>Site renovado</t>
  </si>
  <si>
    <t>Poseidon</t>
  </si>
  <si>
    <t>Líderes de pesquisa</t>
  </si>
  <si>
    <t>SINFO</t>
  </si>
  <si>
    <t>Participantes de evento</t>
  </si>
  <si>
    <t>Núcleo de comunicação</t>
  </si>
  <si>
    <t>Diretor e vice do IIP</t>
  </si>
  <si>
    <t>Núcleo de evento</t>
  </si>
  <si>
    <t>Disponibilidade dos bolsistas</t>
  </si>
  <si>
    <t>Disponibilidade de tempo da equipe</t>
  </si>
  <si>
    <t>Mudança dos bolsistas</t>
  </si>
  <si>
    <t>Disponibilidade do HA com docker pela SINFO</t>
  </si>
  <si>
    <t>Redesenhar as áreas pública e administrativa do site</t>
  </si>
  <si>
    <t>Arquitetura rest</t>
  </si>
  <si>
    <t>Back end spring boot</t>
  </si>
  <si>
    <t>Front end angular</t>
  </si>
  <si>
    <t>Banco de dados postgresql</t>
  </si>
  <si>
    <t>Hospedagem da SINFO</t>
  </si>
  <si>
    <t>E-Mag</t>
  </si>
  <si>
    <t>Não conformidade com o E-Mag</t>
  </si>
  <si>
    <t>Daniel</t>
  </si>
  <si>
    <t>Júlia</t>
  </si>
  <si>
    <t>Waldelino</t>
  </si>
  <si>
    <t>Luana</t>
  </si>
  <si>
    <t>André</t>
  </si>
  <si>
    <t>Sarah</t>
  </si>
  <si>
    <t>Desenvolvimento do backend (ET02)</t>
  </si>
  <si>
    <t>Análise de requisitos (ET01)</t>
  </si>
  <si>
    <t>Desenvolvimento do frontend admin (ET03)</t>
  </si>
  <si>
    <t>Desenvolvimento do frontend site (ET04)</t>
  </si>
  <si>
    <t>Instalação do SGBD Postrgrsql (ET05)</t>
  </si>
  <si>
    <t>Instalação do servidor do backend (ET06)</t>
  </si>
  <si>
    <t>ET01 - 34 dias</t>
  </si>
  <si>
    <t>ET02 - 65 dias</t>
  </si>
  <si>
    <t>ET03 - 65 dias</t>
  </si>
  <si>
    <t>ET04 - 65 dias</t>
  </si>
  <si>
    <t>ET05 - 3 dias</t>
  </si>
  <si>
    <t>ET06 - 4 dias</t>
  </si>
  <si>
    <t>Adequação às necessidades dos pesquisadores</t>
  </si>
  <si>
    <t>Integração com interfaces externas</t>
  </si>
  <si>
    <t>Otimização do trabalho</t>
  </si>
  <si>
    <t>Novas funcionalidades</t>
  </si>
  <si>
    <t>Melhoria na segurança</t>
  </si>
  <si>
    <t>Conformidade com o E-Mag</t>
  </si>
  <si>
    <t>Capacidade técnica</t>
  </si>
  <si>
    <t>Asana</t>
  </si>
  <si>
    <t>IIP Cloud</t>
  </si>
  <si>
    <t>Email institucional</t>
  </si>
  <si>
    <t>Em andamento</t>
  </si>
  <si>
    <t>Planejamento</t>
  </si>
  <si>
    <t>Solicitar máquinas virtuais com a SINFO</t>
  </si>
  <si>
    <t>A definir</t>
  </si>
  <si>
    <t>Segurança defasada</t>
  </si>
  <si>
    <t>Característica</t>
  </si>
  <si>
    <t>Importância</t>
  </si>
  <si>
    <t>Desempenho</t>
  </si>
  <si>
    <t>Localização</t>
  </si>
  <si>
    <t>Qualidade</t>
  </si>
  <si>
    <t>Atendimento</t>
  </si>
  <si>
    <t>Segurança</t>
  </si>
  <si>
    <t>Valor</t>
  </si>
  <si>
    <t>% individual</t>
  </si>
  <si>
    <t>PP = d * t + Qsegurança</t>
  </si>
  <si>
    <t>d = demanda por unidade de tempo</t>
  </si>
  <si>
    <t>t = tempo de ressuprimento</t>
  </si>
  <si>
    <t>QS = estoque de segurança</t>
  </si>
  <si>
    <t>d</t>
  </si>
  <si>
    <t>t</t>
  </si>
  <si>
    <t>QS</t>
  </si>
  <si>
    <t>PP</t>
  </si>
  <si>
    <t>D</t>
  </si>
  <si>
    <t>A</t>
  </si>
  <si>
    <t>C</t>
  </si>
  <si>
    <t>I</t>
  </si>
  <si>
    <t>Q</t>
  </si>
  <si>
    <t>CD</t>
  </si>
  <si>
    <t>Custo Direto</t>
  </si>
  <si>
    <t>Demanda do item para o período</t>
  </si>
  <si>
    <t>Custo unitário de compra ou fabricação</t>
  </si>
  <si>
    <t>CP</t>
  </si>
  <si>
    <t>Custo de preparação do período</t>
  </si>
  <si>
    <t>CD = D * C</t>
  </si>
  <si>
    <t>CP = N * A</t>
  </si>
  <si>
    <t>N</t>
  </si>
  <si>
    <t>Custo unitário de preparação</t>
  </si>
  <si>
    <t>Tamanho do lote de reposição</t>
  </si>
  <si>
    <t>CM</t>
  </si>
  <si>
    <t>QM</t>
  </si>
  <si>
    <t>Estoque médio</t>
  </si>
  <si>
    <t>Custo de manuteção no período</t>
  </si>
  <si>
    <t>Taxa de encargos financeiros sobre estoque</t>
  </si>
  <si>
    <t>CT</t>
  </si>
  <si>
    <t>Custo total</t>
  </si>
  <si>
    <t>CT = CD + CP + CM</t>
  </si>
  <si>
    <t>Número de vezes que o item foi requerido</t>
  </si>
  <si>
    <t>CM = QM * C * I</t>
  </si>
  <si>
    <t>Um comerciante trabalha com máquinas compradas em Manaus a um custo de R$50 cada para serem vendidas em SP. Em cada viagem se gasta R$1300, independente da quantidade trazida. A demanda anual pelas máquinas é de 600 unidades, e sobre o capital empatado se paga uma taxa de 78% ao ano. Quantas viagens ele deve fazer por ano, ou qual o tamanho do lote a ser comprado em cada viagem?</t>
  </si>
  <si>
    <t>Viagens</t>
  </si>
  <si>
    <t>Exemplo</t>
  </si>
  <si>
    <t>LEC</t>
  </si>
  <si>
    <t>3 viagens</t>
  </si>
  <si>
    <t>Custo Direto (CD)</t>
  </si>
  <si>
    <t>Tamanho do Lote</t>
  </si>
  <si>
    <t>Custo de Preparação (CP)</t>
  </si>
  <si>
    <t>Custo de Manutenção (CM)</t>
  </si>
  <si>
    <t>Custo Total (CT)</t>
  </si>
  <si>
    <t>Fórmulas alternativas</t>
  </si>
  <si>
    <t xml:space="preserve">N </t>
  </si>
  <si>
    <t>Unidades por compra/reposição</t>
  </si>
  <si>
    <t>Compras/reposições por ano</t>
  </si>
  <si>
    <t>Q = raiz de (2*D*A)/(C*I)</t>
  </si>
  <si>
    <t>N = raiz de (D*C*I)/(2A)</t>
  </si>
  <si>
    <t>200 unidades por lote</t>
  </si>
  <si>
    <t>Z = número de desvios padrões</t>
  </si>
  <si>
    <t>NS</t>
  </si>
  <si>
    <t>Z</t>
  </si>
  <si>
    <t>MAD</t>
  </si>
  <si>
    <t>MAD = desvio médio absoluto</t>
  </si>
  <si>
    <t>Z = 1,03</t>
  </si>
  <si>
    <t>QS = Z * 1,25 * MAD</t>
  </si>
  <si>
    <t>MAD = 113 kg</t>
  </si>
  <si>
    <r>
      <rPr>
        <b/>
        <sz val="11"/>
        <color theme="1"/>
        <rFont val="Calibri"/>
        <family val="2"/>
        <scheme val="minor"/>
      </rPr>
      <t>Exemplo:</t>
    </r>
    <r>
      <rPr>
        <sz val="11"/>
        <color theme="1"/>
        <rFont val="Calibri"/>
        <family val="2"/>
        <scheme val="minor"/>
      </rPr>
      <t xml:space="preserve"> se uma empresa tem MAD de 113 kg, e pretende ter um nível de serviço de 85%, qual seria o estoque de segurança? E para 99%?</t>
    </r>
  </si>
  <si>
    <t>QS = 145,49 kg (para 85%)</t>
  </si>
  <si>
    <t>QS = 327,70 kg (para 99%)</t>
  </si>
  <si>
    <t>Nível de serviço = porcentagem de sucessos</t>
  </si>
  <si>
    <r>
      <rPr>
        <b/>
        <sz val="11"/>
        <color theme="1"/>
        <rFont val="Calibri"/>
        <family val="2"/>
        <scheme val="minor"/>
      </rPr>
      <t>Exemplo:</t>
    </r>
    <r>
      <rPr>
        <sz val="11"/>
        <color theme="1"/>
        <rFont val="Calibri"/>
        <family val="2"/>
        <scheme val="minor"/>
      </rPr>
      <t xml:space="preserve"> se a demanda média for de 27 unidades por semana, o ressuprimento demorar 1 semana, e assumindo um estoque de segurança de 5 unidades, qual seria o ponto de pedido?</t>
    </r>
  </si>
  <si>
    <t>Estoque de Segurança</t>
  </si>
  <si>
    <t>Estoque Mínimo por Ponto de Pedido</t>
  </si>
  <si>
    <t>Passos</t>
  </si>
  <si>
    <t>Distância</t>
  </si>
  <si>
    <t>Operação</t>
  </si>
  <si>
    <t>Transporte</t>
  </si>
  <si>
    <t>Inspeção</t>
  </si>
  <si>
    <t>Espera</t>
  </si>
  <si>
    <t>Estoque</t>
  </si>
  <si>
    <t>Descrição</t>
  </si>
  <si>
    <t>Processo Atual</t>
  </si>
  <si>
    <t>Processo Proposto</t>
  </si>
  <si>
    <t>[   ]</t>
  </si>
  <si>
    <t>Setor/Departamento:</t>
  </si>
  <si>
    <t>Nome do Processo:</t>
  </si>
  <si>
    <t>Mapa de Fluxo de Processo</t>
  </si>
  <si>
    <t>Data:</t>
  </si>
  <si>
    <t>Responsável:</t>
  </si>
  <si>
    <t>G</t>
  </si>
  <si>
    <t>U</t>
  </si>
  <si>
    <t>T</t>
  </si>
  <si>
    <t>Problema</t>
  </si>
  <si>
    <t>Gravidade</t>
  </si>
  <si>
    <t>Urgência</t>
  </si>
  <si>
    <t>Tendência</t>
  </si>
  <si>
    <t>severidade</t>
  </si>
  <si>
    <t>tempo</t>
  </si>
  <si>
    <t>periodicidade</t>
  </si>
  <si>
    <t>Nota</t>
  </si>
  <si>
    <t>Baixa</t>
  </si>
  <si>
    <t>Moderada</t>
  </si>
  <si>
    <t>Alta</t>
  </si>
  <si>
    <t>Quão grave é o dano?</t>
  </si>
  <si>
    <t>Quanto tempo temos?</t>
  </si>
  <si>
    <t>E se nada for feito?</t>
  </si>
  <si>
    <t>Critério</t>
  </si>
  <si>
    <t>Palavra-chave</t>
  </si>
  <si>
    <t>Pergunta</t>
  </si>
  <si>
    <t>Ambiente Interno</t>
  </si>
  <si>
    <t>Fatores Positivos</t>
  </si>
  <si>
    <t>Fatores negativos</t>
  </si>
  <si>
    <t>Forças</t>
  </si>
  <si>
    <t>Fraquezas</t>
  </si>
  <si>
    <t>Ambiente Externo</t>
  </si>
  <si>
    <t xml:space="preserve">Oportunidades </t>
  </si>
  <si>
    <t>Ameaças</t>
  </si>
  <si>
    <t>Matriz SWOT</t>
  </si>
  <si>
    <t>Vantagens competitivas</t>
  </si>
  <si>
    <t>Pontos de melhoria</t>
  </si>
  <si>
    <t>Gargalos</t>
  </si>
  <si>
    <t>Reclamações</t>
  </si>
  <si>
    <t>Perda de vendas ou clientes</t>
  </si>
  <si>
    <t>Novas tecnologias</t>
  </si>
  <si>
    <t>Dificuldades dos concorrentes</t>
  </si>
  <si>
    <t>Influências sociais</t>
  </si>
  <si>
    <t>Câmbio desfavorável</t>
  </si>
  <si>
    <t>Legislação restrita</t>
  </si>
  <si>
    <t>Crescimento da economia</t>
  </si>
  <si>
    <t>Falta de inovação do mercado</t>
  </si>
  <si>
    <t>Parcerias estratégicas</t>
  </si>
  <si>
    <t xml:space="preserve">Recursos e tecnologias </t>
  </si>
  <si>
    <t>Conhecimento sobre o segmento</t>
  </si>
  <si>
    <t>Marca reconhecida</t>
  </si>
  <si>
    <t>B</t>
  </si>
  <si>
    <t>E</t>
  </si>
  <si>
    <t>Tarefa</t>
  </si>
  <si>
    <t>Início</t>
  </si>
  <si>
    <t>Término</t>
  </si>
  <si>
    <t>Prazo</t>
  </si>
  <si>
    <t>Atrasos</t>
  </si>
  <si>
    <t>FIFO</t>
  </si>
  <si>
    <t>Mais Curta</t>
  </si>
  <si>
    <t>Por Prazo</t>
  </si>
  <si>
    <t>Total de Atrasos</t>
  </si>
  <si>
    <t>Média de atrasos</t>
  </si>
  <si>
    <t>Tempo Total</t>
  </si>
  <si>
    <t>Média do tempo</t>
  </si>
  <si>
    <t>LIFO</t>
  </si>
  <si>
    <t>Mais Longa</t>
  </si>
  <si>
    <t>Sequência:                  A-B-C-D-E</t>
  </si>
  <si>
    <t>Sequência:                  E-D-C-B-A</t>
  </si>
  <si>
    <t>Sequência:                  E-D-B-A-C</t>
  </si>
  <si>
    <t>Sequência:                  C-A-B-D-E</t>
  </si>
  <si>
    <t>Sequência:                  E-B-A-D-C</t>
  </si>
  <si>
    <t>Alpha</t>
  </si>
  <si>
    <t>Beta</t>
  </si>
  <si>
    <t>Gamma</t>
  </si>
  <si>
    <t>Delta</t>
  </si>
  <si>
    <t>Épsilon</t>
  </si>
  <si>
    <t>Zeta</t>
  </si>
  <si>
    <t>Eta</t>
  </si>
  <si>
    <t>Teta</t>
  </si>
  <si>
    <t>Iota</t>
  </si>
  <si>
    <t>Capa</t>
  </si>
  <si>
    <t>Lambda</t>
  </si>
  <si>
    <t>Mi</t>
  </si>
  <si>
    <t>Ni</t>
  </si>
  <si>
    <t>Csi</t>
  </si>
  <si>
    <t>Ómicron</t>
  </si>
  <si>
    <t>Pi</t>
  </si>
  <si>
    <t>Rô</t>
  </si>
  <si>
    <t>Sigma</t>
  </si>
  <si>
    <t>Tau</t>
  </si>
  <si>
    <t>Úpsilon</t>
  </si>
  <si>
    <t>LifeCycle Canvas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</si>
</sst>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4" fontId="3" fillId="2" borderId="9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left" vertical="center" indent="14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20" xfId="1" applyFont="1" applyBorder="1" applyAlignment="1">
      <alignment horizontal="center"/>
    </xf>
    <xf numFmtId="44" fontId="0" fillId="0" borderId="33" xfId="1" applyFont="1" applyBorder="1" applyAlignment="1">
      <alignment horizontal="center"/>
    </xf>
    <xf numFmtId="44" fontId="0" fillId="0" borderId="34" xfId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vertical="center" textRotation="255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/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2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0" xfId="0" applyFill="1" applyBorder="1"/>
    <xf numFmtId="0" fontId="0" fillId="10" borderId="0" xfId="0" applyFill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28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9" xfId="0" applyFill="1" applyBorder="1" applyAlignment="1">
      <alignment horizontal="center" vertical="center"/>
    </xf>
    <xf numFmtId="0" fontId="2" fillId="0" borderId="0" xfId="0" applyFont="1"/>
    <xf numFmtId="0" fontId="2" fillId="0" borderId="27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16" borderId="28" xfId="0" applyFill="1" applyBorder="1" applyAlignment="1">
      <alignment horizontal="center"/>
    </xf>
    <xf numFmtId="1" fontId="0" fillId="16" borderId="28" xfId="0" applyNumberForma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2" fillId="15" borderId="46" xfId="0" applyFont="1" applyFill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5" borderId="21" xfId="0" applyFont="1" applyFill="1" applyBorder="1" applyAlignment="1">
      <alignment horizontal="center"/>
    </xf>
    <xf numFmtId="0" fontId="0" fillId="15" borderId="24" xfId="0" applyFont="1" applyFill="1" applyBorder="1" applyAlignment="1">
      <alignment horizontal="center"/>
    </xf>
    <xf numFmtId="0" fontId="0" fillId="15" borderId="26" xfId="0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15" borderId="4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15" borderId="22" xfId="0" applyFont="1" applyFill="1" applyBorder="1" applyAlignment="1">
      <alignment horizontal="center"/>
    </xf>
    <xf numFmtId="0" fontId="0" fillId="15" borderId="27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2" fontId="0" fillId="0" borderId="0" xfId="0" applyNumberFormat="1"/>
    <xf numFmtId="165" fontId="0" fillId="0" borderId="42" xfId="2" applyNumberFormat="1" applyFont="1" applyFill="1" applyBorder="1" applyAlignment="1">
      <alignment horizontal="center"/>
    </xf>
    <xf numFmtId="44" fontId="0" fillId="0" borderId="0" xfId="0" applyNumberFormat="1" applyBorder="1"/>
    <xf numFmtId="9" fontId="9" fillId="0" borderId="0" xfId="2" applyFont="1" applyAlignment="1">
      <alignment horizontal="center"/>
    </xf>
    <xf numFmtId="0" fontId="9" fillId="0" borderId="0" xfId="0" applyFont="1"/>
    <xf numFmtId="0" fontId="2" fillId="9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47" xfId="0" applyFont="1" applyFill="1" applyBorder="1" applyAlignment="1">
      <alignment horizontal="center"/>
    </xf>
    <xf numFmtId="0" fontId="2" fillId="9" borderId="48" xfId="0" applyFont="1" applyFill="1" applyBorder="1" applyAlignment="1">
      <alignment horizontal="center"/>
    </xf>
    <xf numFmtId="0" fontId="2" fillId="9" borderId="50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5" xfId="0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2" fillId="0" borderId="21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 textRotation="45"/>
    </xf>
    <xf numFmtId="0" fontId="2" fillId="9" borderId="18" xfId="0" applyFont="1" applyFill="1" applyBorder="1" applyAlignment="1">
      <alignment horizontal="center" vertical="center" textRotation="45"/>
    </xf>
    <xf numFmtId="0" fontId="2" fillId="9" borderId="17" xfId="0" applyFont="1" applyFill="1" applyBorder="1" applyAlignment="1">
      <alignment horizontal="center" vertical="center" textRotation="45"/>
    </xf>
    <xf numFmtId="0" fontId="2" fillId="0" borderId="2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0" fillId="0" borderId="33" xfId="0" applyNumberForma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CC00"/>
      <color rgb="FFFF9F9F"/>
      <color rgb="FFFF9900"/>
      <color rgb="FFFF6161"/>
      <color rgb="FFFF6B57"/>
      <color rgb="FF99FF99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'ABC (2)'!$G$3:$G$22</c:f>
              <c:numCache>
                <c:formatCode>0.0%</c:formatCode>
                <c:ptCount val="20"/>
                <c:pt idx="0">
                  <c:v>5.4984027140115796E-4</c:v>
                </c:pt>
                <c:pt idx="1">
                  <c:v>1.4295847056430108E-3</c:v>
                </c:pt>
                <c:pt idx="2">
                  <c:v>3.1890735741267164E-3</c:v>
                </c:pt>
                <c:pt idx="3">
                  <c:v>5.3829362570173367E-3</c:v>
                </c:pt>
                <c:pt idx="4">
                  <c:v>7.8022334511824321E-3</c:v>
                </c:pt>
                <c:pt idx="5">
                  <c:v>1.0276514672487642E-2</c:v>
                </c:pt>
                <c:pt idx="6">
                  <c:v>1.29157479752132E-2</c:v>
                </c:pt>
                <c:pt idx="7">
                  <c:v>1.5686942943075037E-2</c:v>
                </c:pt>
                <c:pt idx="8">
                  <c:v>1.8766048462921521E-2</c:v>
                </c:pt>
                <c:pt idx="9">
                  <c:v>2.2460975086737302E-2</c:v>
                </c:pt>
                <c:pt idx="10">
                  <c:v>2.6584777122245988E-2</c:v>
                </c:pt>
                <c:pt idx="11">
                  <c:v>3.1258419429155831E-2</c:v>
                </c:pt>
                <c:pt idx="12">
                  <c:v>3.733415442813863E-2</c:v>
                </c:pt>
                <c:pt idx="13">
                  <c:v>4.3624327132967877E-2</c:v>
                </c:pt>
                <c:pt idx="14">
                  <c:v>5.2856145289793321E-2</c:v>
                </c:pt>
                <c:pt idx="15">
                  <c:v>6.8295660110737844E-2</c:v>
                </c:pt>
                <c:pt idx="16">
                  <c:v>0.11269526202638136</c:v>
                </c:pt>
                <c:pt idx="17">
                  <c:v>0.16218088645248557</c:v>
                </c:pt>
                <c:pt idx="18">
                  <c:v>0.23022362003837887</c:v>
                </c:pt>
                <c:pt idx="19">
                  <c:v>1</c:v>
                </c:pt>
              </c:numCache>
            </c:numRef>
          </c:xVal>
          <c:yVal>
            <c:numRef>
              <c:f>'ABC (2)'!$A$3:$A$22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7-4D87-905B-6881F1C1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53839"/>
        <c:axId val="2073942975"/>
      </c:scatterChart>
      <c:valAx>
        <c:axId val="20733538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dos 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3942975"/>
        <c:crosses val="autoZero"/>
        <c:crossBetween val="midCat"/>
      </c:valAx>
      <c:valAx>
        <c:axId val="2073942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dos 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335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dos Custos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Custo Direto</c:v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multiLvlStrRef>
              <c:f>LEC!$E$21:$F$30</c:f>
              <c:multiLvlStrCache>
                <c:ptCount val="10"/>
                <c:lvl>
                  <c:pt idx="0">
                    <c:v>600</c:v>
                  </c:pt>
                  <c:pt idx="1">
                    <c:v>300</c:v>
                  </c:pt>
                  <c:pt idx="2">
                    <c:v>200</c:v>
                  </c:pt>
                  <c:pt idx="3">
                    <c:v>150</c:v>
                  </c:pt>
                  <c:pt idx="4">
                    <c:v>120</c:v>
                  </c:pt>
                  <c:pt idx="5">
                    <c:v>100</c:v>
                  </c:pt>
                  <c:pt idx="6">
                    <c:v>86</c:v>
                  </c:pt>
                  <c:pt idx="7">
                    <c:v>75</c:v>
                  </c:pt>
                  <c:pt idx="8">
                    <c:v>67</c:v>
                  </c:pt>
                  <c:pt idx="9">
                    <c:v>60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LEC!$G$21:$G$30</c:f>
              <c:numCache>
                <c:formatCode>_("R$"* #,##0.00_);_("R$"* \(#,##0.00\);_("R$"* "-"??_);_(@_)</c:formatCode>
                <c:ptCount val="1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1-40E9-A3B7-07A4DFBBB3FE}"/>
            </c:ext>
          </c:extLst>
        </c:ser>
        <c:ser>
          <c:idx val="1"/>
          <c:order val="1"/>
          <c:tx>
            <c:v>Custo de Preparação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LEC!$E$21:$F$30</c:f>
              <c:multiLvlStrCache>
                <c:ptCount val="10"/>
                <c:lvl>
                  <c:pt idx="0">
                    <c:v>600</c:v>
                  </c:pt>
                  <c:pt idx="1">
                    <c:v>300</c:v>
                  </c:pt>
                  <c:pt idx="2">
                    <c:v>200</c:v>
                  </c:pt>
                  <c:pt idx="3">
                    <c:v>150</c:v>
                  </c:pt>
                  <c:pt idx="4">
                    <c:v>120</c:v>
                  </c:pt>
                  <c:pt idx="5">
                    <c:v>100</c:v>
                  </c:pt>
                  <c:pt idx="6">
                    <c:v>86</c:v>
                  </c:pt>
                  <c:pt idx="7">
                    <c:v>75</c:v>
                  </c:pt>
                  <c:pt idx="8">
                    <c:v>67</c:v>
                  </c:pt>
                  <c:pt idx="9">
                    <c:v>60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LEC!$H$21:$H$30</c:f>
              <c:numCache>
                <c:formatCode>_("R$"* #,##0.00_);_("R$"* \(#,##0.00\);_("R$"* "-"??_);_(@_)</c:formatCode>
                <c:ptCount val="10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5200</c:v>
                </c:pt>
                <c:pt idx="4">
                  <c:v>6500</c:v>
                </c:pt>
                <c:pt idx="5">
                  <c:v>7800</c:v>
                </c:pt>
                <c:pt idx="6">
                  <c:v>9100</c:v>
                </c:pt>
                <c:pt idx="7">
                  <c:v>10400</c:v>
                </c:pt>
                <c:pt idx="8">
                  <c:v>11700</c:v>
                </c:pt>
                <c:pt idx="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1-40E9-A3B7-07A4DFBBB3FE}"/>
            </c:ext>
          </c:extLst>
        </c:ser>
        <c:ser>
          <c:idx val="2"/>
          <c:order val="2"/>
          <c:tx>
            <c:v>Custo de Manutenção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LEC!$E$21:$F$30</c:f>
              <c:multiLvlStrCache>
                <c:ptCount val="10"/>
                <c:lvl>
                  <c:pt idx="0">
                    <c:v>600</c:v>
                  </c:pt>
                  <c:pt idx="1">
                    <c:v>300</c:v>
                  </c:pt>
                  <c:pt idx="2">
                    <c:v>200</c:v>
                  </c:pt>
                  <c:pt idx="3">
                    <c:v>150</c:v>
                  </c:pt>
                  <c:pt idx="4">
                    <c:v>120</c:v>
                  </c:pt>
                  <c:pt idx="5">
                    <c:v>100</c:v>
                  </c:pt>
                  <c:pt idx="6">
                    <c:v>86</c:v>
                  </c:pt>
                  <c:pt idx="7">
                    <c:v>75</c:v>
                  </c:pt>
                  <c:pt idx="8">
                    <c:v>67</c:v>
                  </c:pt>
                  <c:pt idx="9">
                    <c:v>60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LEC!$I$21:$I$30</c:f>
              <c:numCache>
                <c:formatCode>_("R$"* #,##0.00_);_("R$"* \(#,##0.00\);_("R$"* "-"??_);_(@_)</c:formatCode>
                <c:ptCount val="10"/>
                <c:pt idx="0">
                  <c:v>11700</c:v>
                </c:pt>
                <c:pt idx="1">
                  <c:v>5850</c:v>
                </c:pt>
                <c:pt idx="2">
                  <c:v>3900</c:v>
                </c:pt>
                <c:pt idx="3">
                  <c:v>2925</c:v>
                </c:pt>
                <c:pt idx="4">
                  <c:v>2340</c:v>
                </c:pt>
                <c:pt idx="5">
                  <c:v>1950</c:v>
                </c:pt>
                <c:pt idx="6">
                  <c:v>1671.4285714285716</c:v>
                </c:pt>
                <c:pt idx="7">
                  <c:v>1462.5</c:v>
                </c:pt>
                <c:pt idx="8">
                  <c:v>1300.0000000000002</c:v>
                </c:pt>
                <c:pt idx="9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1-40E9-A3B7-07A4DFBBB3FE}"/>
            </c:ext>
          </c:extLst>
        </c:ser>
        <c:ser>
          <c:idx val="3"/>
          <c:order val="3"/>
          <c:tx>
            <c:v>Custo 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LEC!$E$21:$F$30</c:f>
              <c:multiLvlStrCache>
                <c:ptCount val="10"/>
                <c:lvl>
                  <c:pt idx="0">
                    <c:v>600</c:v>
                  </c:pt>
                  <c:pt idx="1">
                    <c:v>300</c:v>
                  </c:pt>
                  <c:pt idx="2">
                    <c:v>200</c:v>
                  </c:pt>
                  <c:pt idx="3">
                    <c:v>150</c:v>
                  </c:pt>
                  <c:pt idx="4">
                    <c:v>120</c:v>
                  </c:pt>
                  <c:pt idx="5">
                    <c:v>100</c:v>
                  </c:pt>
                  <c:pt idx="6">
                    <c:v>86</c:v>
                  </c:pt>
                  <c:pt idx="7">
                    <c:v>75</c:v>
                  </c:pt>
                  <c:pt idx="8">
                    <c:v>67</c:v>
                  </c:pt>
                  <c:pt idx="9">
                    <c:v>60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LEC!$J$21:$J$30</c:f>
              <c:numCache>
                <c:formatCode>_("R$"* #,##0.00_);_("R$"* \(#,##0.00\);_("R$"* "-"??_);_(@_)</c:formatCode>
                <c:ptCount val="10"/>
                <c:pt idx="0">
                  <c:v>43000</c:v>
                </c:pt>
                <c:pt idx="1">
                  <c:v>38450</c:v>
                </c:pt>
                <c:pt idx="2">
                  <c:v>37800</c:v>
                </c:pt>
                <c:pt idx="3">
                  <c:v>38125</c:v>
                </c:pt>
                <c:pt idx="4">
                  <c:v>38840</c:v>
                </c:pt>
                <c:pt idx="5">
                  <c:v>39750</c:v>
                </c:pt>
                <c:pt idx="6">
                  <c:v>40771.428571428572</c:v>
                </c:pt>
                <c:pt idx="7">
                  <c:v>41862.5</c:v>
                </c:pt>
                <c:pt idx="8">
                  <c:v>43000</c:v>
                </c:pt>
                <c:pt idx="9">
                  <c:v>44170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1-40E9-A3B7-07A4DFBB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112480"/>
        <c:axId val="1523008800"/>
      </c:lineChart>
      <c:catAx>
        <c:axId val="15261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lote (primeira linha)</a:t>
                </a:r>
                <a:br>
                  <a:rPr lang="pt-BR"/>
                </a:br>
                <a:r>
                  <a:rPr lang="pt-BR"/>
                  <a:t>Número de Viagens (segunda</a:t>
                </a:r>
                <a:r>
                  <a:rPr lang="pt-BR" baseline="0"/>
                  <a:t> linha)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1355584488946756"/>
              <c:y val="0.8914359061762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008800"/>
        <c:crosses val="autoZero"/>
        <c:auto val="1"/>
        <c:lblAlgn val="ctr"/>
        <c:lblOffset val="100"/>
        <c:noMultiLvlLbl val="0"/>
      </c:catAx>
      <c:valAx>
        <c:axId val="15230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1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'Matriz Importância-Desempenho'!$B$2</c:f>
              <c:strCache>
                <c:ptCount val="1"/>
                <c:pt idx="0">
                  <c:v>Importância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'Matriz Importância-Desempenho'!$A$3:$A$6</c:f>
              <c:strCache>
                <c:ptCount val="4"/>
                <c:pt idx="0">
                  <c:v>Atendimento</c:v>
                </c:pt>
                <c:pt idx="1">
                  <c:v>Qualidade</c:v>
                </c:pt>
                <c:pt idx="2">
                  <c:v>Localização</c:v>
                </c:pt>
                <c:pt idx="3">
                  <c:v>Segurança</c:v>
                </c:pt>
              </c:strCache>
            </c:strRef>
          </c:cat>
          <c:val>
            <c:numRef>
              <c:f>'Matriz Importância-Desempenho'!$B$3:$B$6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A-4126-941F-2B07746C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44928"/>
        <c:axId val="537345256"/>
      </c:barChart>
      <c:catAx>
        <c:axId val="5373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345256"/>
        <c:crosses val="autoZero"/>
        <c:auto val="1"/>
        <c:lblAlgn val="ctr"/>
        <c:lblOffset val="100"/>
        <c:noMultiLvlLbl val="0"/>
      </c:catAx>
      <c:valAx>
        <c:axId val="537345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3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'Matriz Importância-Desempenho'!$C$2</c:f>
              <c:strCache>
                <c:ptCount val="1"/>
                <c:pt idx="0">
                  <c:v>Desempenho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'Matriz Importância-Desempenho'!$A$3:$A$6</c:f>
              <c:strCache>
                <c:ptCount val="4"/>
                <c:pt idx="0">
                  <c:v>Atendimento</c:v>
                </c:pt>
                <c:pt idx="1">
                  <c:v>Qualidade</c:v>
                </c:pt>
                <c:pt idx="2">
                  <c:v>Localização</c:v>
                </c:pt>
                <c:pt idx="3">
                  <c:v>Segurança</c:v>
                </c:pt>
              </c:strCache>
            </c:strRef>
          </c:cat>
          <c:val>
            <c:numRef>
              <c:f>'Matriz Importância-Desempenho'!$C$3:$C$6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C-4440-8A52-3080F98F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14280"/>
        <c:axId val="448314608"/>
      </c:barChart>
      <c:catAx>
        <c:axId val="4483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314608"/>
        <c:crosses val="autoZero"/>
        <c:auto val="1"/>
        <c:lblAlgn val="ctr"/>
        <c:lblOffset val="100"/>
        <c:noMultiLvlLbl val="0"/>
      </c:catAx>
      <c:valAx>
        <c:axId val="4483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31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Matriz Importância-Desempenho</a:t>
            </a:r>
          </a:p>
        </c:rich>
      </c:tx>
      <c:layout>
        <c:manualLayout>
          <c:xMode val="edge"/>
          <c:yMode val="edge"/>
          <c:x val="0.31347802963788163"/>
          <c:y val="1.976016552898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847763627037248"/>
          <c:y val="0.12644612904321639"/>
          <c:w val="0.66749289578278559"/>
          <c:h val="0.79074218092583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'Matriz Importância-Desempenho'!$A$3:$A$6</c:f>
              <c:strCache>
                <c:ptCount val="4"/>
                <c:pt idx="0">
                  <c:v>Atendimento</c:v>
                </c:pt>
                <c:pt idx="1">
                  <c:v>Qualidade</c:v>
                </c:pt>
                <c:pt idx="2">
                  <c:v>Localização</c:v>
                </c:pt>
                <c:pt idx="3">
                  <c:v>Segurança</c:v>
                </c:pt>
              </c:strCache>
            </c:strRef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'Matriz Importância-Desempenho'!$B$3:$B$6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</c:numCache>
            </c:numRef>
          </c:xVal>
          <c:yVal>
            <c:numRef>
              <c:f>'Matriz Importância-Desempenho'!$C$3:$C$6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637-8735-0BB9BE81F7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2342664"/>
        <c:axId val="452342992"/>
      </c:scatterChart>
      <c:valAx>
        <c:axId val="45234266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Importância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342992"/>
        <c:crosses val="autoZero"/>
        <c:crossBetween val="midCat"/>
        <c:majorUnit val="1"/>
      </c:valAx>
      <c:valAx>
        <c:axId val="45234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342664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Gráfico de 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Gráfico de Pareto</a:t>
          </a:r>
        </a:p>
      </cx:txPr>
    </cx:title>
    <cx:plotArea>
      <cx:plotAreaRegion>
        <cx:series layoutId="clusteredColumn" uniqueId="{8C9D2D99-2F0D-4F52-9D52-A8ACFB3D52CF}">
          <cx:dataId val="0"/>
          <cx:layoutPr>
            <cx:aggregation/>
          </cx:layoutPr>
          <cx:axisId val="1"/>
        </cx:series>
        <cx:series layoutId="paretoLine" ownerIdx="0" uniqueId="{F966AC38-CB7D-4034-9DBB-475512B422F3}">
          <cx:axisId val="2"/>
        </cx:series>
      </cx:plotAreaRegion>
      <cx:axis id="0">
        <cx:catScaling gapWidth="0"/>
        <cx:tickLabels/>
      </cx:axis>
      <cx:axis id="1">
        <cx:valScaling max="1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B0ACF2A-5B54-406B-89E2-4A8EC79794C8}" type="doc">
      <dgm:prSet loTypeId="urn:microsoft.com/office/officeart/2005/8/layout/hList1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pt-BR"/>
        </a:p>
      </dgm:t>
    </dgm:pt>
    <dgm:pt modelId="{1A8580D3-DE8C-48BB-8111-2CD35DC7AD13}">
      <dgm:prSet phldrT="[Texto]"/>
      <dgm:spPr>
        <a:solidFill>
          <a:srgbClr val="FF0000"/>
        </a:solidFill>
      </dgm:spPr>
      <dgm:t>
        <a:bodyPr/>
        <a:lstStyle/>
        <a:p>
          <a:r>
            <a:rPr lang="pt-BR"/>
            <a:t>Seiri (Selecionar)</a:t>
          </a:r>
        </a:p>
      </dgm:t>
    </dgm:pt>
    <dgm:pt modelId="{D1F40CF9-8BA9-4B69-BB5E-76C95939BFB5}" type="parTrans" cxnId="{19EFE918-A1BF-4A98-BDA9-E0918808E61C}">
      <dgm:prSet/>
      <dgm:spPr/>
      <dgm:t>
        <a:bodyPr/>
        <a:lstStyle/>
        <a:p>
          <a:endParaRPr lang="pt-BR"/>
        </a:p>
      </dgm:t>
    </dgm:pt>
    <dgm:pt modelId="{F6BCB83D-2AD5-4E89-9883-99CF8C7A0291}" type="sibTrans" cxnId="{19EFE918-A1BF-4A98-BDA9-E0918808E61C}">
      <dgm:prSet/>
      <dgm:spPr/>
      <dgm:t>
        <a:bodyPr/>
        <a:lstStyle/>
        <a:p>
          <a:endParaRPr lang="pt-BR"/>
        </a:p>
      </dgm:t>
    </dgm:pt>
    <dgm:pt modelId="{D9ECA042-E61D-4B8A-B019-174773769DDF}">
      <dgm:prSet phldrT="[Texto]"/>
      <dgm:spPr/>
      <dgm:t>
        <a:bodyPr anchor="ctr"/>
        <a:lstStyle/>
        <a:p>
          <a:pPr algn="ctr"/>
          <a:r>
            <a:rPr lang="pt-BR"/>
            <a:t>Separar itens necessários e não-necessários (remover itens duplicados, irrelevantes,   não usáveis no momento...).</a:t>
          </a:r>
        </a:p>
      </dgm:t>
    </dgm:pt>
    <dgm:pt modelId="{0F3E9118-479C-42A0-A5B0-3FD3FC4F34A2}" type="parTrans" cxnId="{00042921-E85F-43E3-856E-AC3EF35FC9C4}">
      <dgm:prSet/>
      <dgm:spPr/>
      <dgm:t>
        <a:bodyPr/>
        <a:lstStyle/>
        <a:p>
          <a:endParaRPr lang="pt-BR"/>
        </a:p>
      </dgm:t>
    </dgm:pt>
    <dgm:pt modelId="{492CE3E2-C449-48F6-BCE6-9D8F3D2B70B6}" type="sibTrans" cxnId="{00042921-E85F-43E3-856E-AC3EF35FC9C4}">
      <dgm:prSet/>
      <dgm:spPr/>
      <dgm:t>
        <a:bodyPr/>
        <a:lstStyle/>
        <a:p>
          <a:endParaRPr lang="pt-BR"/>
        </a:p>
      </dgm:t>
    </dgm:pt>
    <dgm:pt modelId="{7C37E5AE-E703-4F79-9788-E3CC1D6A6317}">
      <dgm:prSet phldrT="[Texto]"/>
      <dgm:spPr>
        <a:solidFill>
          <a:srgbClr val="FFFF00"/>
        </a:solidFill>
      </dgm:spPr>
      <dgm:t>
        <a:bodyPr/>
        <a:lstStyle/>
        <a:p>
          <a:r>
            <a:rPr lang="pt-BR"/>
            <a:t>Seiton (Organizar)</a:t>
          </a:r>
        </a:p>
      </dgm:t>
    </dgm:pt>
    <dgm:pt modelId="{AB76C6E2-6FBA-4580-8D13-7618FEC29970}" type="parTrans" cxnId="{DB81B0EC-EFE6-40EA-B644-7BE910D000DE}">
      <dgm:prSet/>
      <dgm:spPr/>
      <dgm:t>
        <a:bodyPr/>
        <a:lstStyle/>
        <a:p>
          <a:endParaRPr lang="pt-BR"/>
        </a:p>
      </dgm:t>
    </dgm:pt>
    <dgm:pt modelId="{B0CB6EFB-F109-4A0C-B86B-7E5264839937}" type="sibTrans" cxnId="{DB81B0EC-EFE6-40EA-B644-7BE910D000DE}">
      <dgm:prSet/>
      <dgm:spPr/>
      <dgm:t>
        <a:bodyPr/>
        <a:lstStyle/>
        <a:p>
          <a:endParaRPr lang="pt-BR"/>
        </a:p>
      </dgm:t>
    </dgm:pt>
    <dgm:pt modelId="{CE099CD5-CBF0-469E-85D2-09FA9C7DA675}">
      <dgm:prSet phldrT="[Texto]"/>
      <dgm:spPr/>
      <dgm:t>
        <a:bodyPr anchor="ctr"/>
        <a:lstStyle/>
        <a:p>
          <a:pPr algn="ctr"/>
          <a:r>
            <a:rPr lang="pt-BR"/>
            <a:t>Definir layout claro e eficiente a partir do fluxo da operação, frequência do uso e quantidade de movimentos.</a:t>
          </a:r>
        </a:p>
      </dgm:t>
    </dgm:pt>
    <dgm:pt modelId="{949F0B58-B166-427E-9F07-4AE38475737D}" type="parTrans" cxnId="{965E145C-B3FE-42CD-8C8F-C119548B2FCB}">
      <dgm:prSet/>
      <dgm:spPr/>
      <dgm:t>
        <a:bodyPr/>
        <a:lstStyle/>
        <a:p>
          <a:endParaRPr lang="pt-BR"/>
        </a:p>
      </dgm:t>
    </dgm:pt>
    <dgm:pt modelId="{E031BA5F-CA12-469B-8687-362BD03A4B15}" type="sibTrans" cxnId="{965E145C-B3FE-42CD-8C8F-C119548B2FCB}">
      <dgm:prSet/>
      <dgm:spPr/>
      <dgm:t>
        <a:bodyPr/>
        <a:lstStyle/>
        <a:p>
          <a:endParaRPr lang="pt-BR"/>
        </a:p>
      </dgm:t>
    </dgm:pt>
    <dgm:pt modelId="{94887003-F92C-4263-8772-171036573E28}">
      <dgm:prSet phldrT="[Texto]"/>
      <dgm:spPr>
        <a:solidFill>
          <a:srgbClr val="00B050"/>
        </a:solidFill>
      </dgm:spPr>
      <dgm:t>
        <a:bodyPr/>
        <a:lstStyle/>
        <a:p>
          <a:r>
            <a:rPr lang="pt-BR"/>
            <a:t>Seiso (Higienizar)</a:t>
          </a:r>
        </a:p>
      </dgm:t>
    </dgm:pt>
    <dgm:pt modelId="{D4BF9334-3CA7-4F86-8973-2EA53038D1D3}" type="parTrans" cxnId="{5DDBF2EC-EE33-410F-8EC5-23EBA332FABE}">
      <dgm:prSet/>
      <dgm:spPr/>
      <dgm:t>
        <a:bodyPr/>
        <a:lstStyle/>
        <a:p>
          <a:endParaRPr lang="pt-BR"/>
        </a:p>
      </dgm:t>
    </dgm:pt>
    <dgm:pt modelId="{17849E24-BE24-4C08-BE20-AD73FAC1DAD9}" type="sibTrans" cxnId="{5DDBF2EC-EE33-410F-8EC5-23EBA332FABE}">
      <dgm:prSet/>
      <dgm:spPr/>
      <dgm:t>
        <a:bodyPr/>
        <a:lstStyle/>
        <a:p>
          <a:endParaRPr lang="pt-BR"/>
        </a:p>
      </dgm:t>
    </dgm:pt>
    <dgm:pt modelId="{5759CE3B-5428-47C4-BDED-627B404CADCA}">
      <dgm:prSet phldrT="[Texto]"/>
      <dgm:spPr/>
      <dgm:t>
        <a:bodyPr anchor="ctr"/>
        <a:lstStyle/>
        <a:p>
          <a:pPr algn="ctr"/>
          <a:r>
            <a:rPr lang="pt-BR"/>
            <a:t>Eliminar lixo e resíduos do ambiente de trabalho. Serve como forma de inspeção.</a:t>
          </a:r>
        </a:p>
      </dgm:t>
    </dgm:pt>
    <dgm:pt modelId="{5D8B5A0B-731E-4F80-944C-E58DFAD9BAA9}" type="parTrans" cxnId="{FC47D1C6-3062-4CA7-827D-612042E89A8E}">
      <dgm:prSet/>
      <dgm:spPr/>
      <dgm:t>
        <a:bodyPr/>
        <a:lstStyle/>
        <a:p>
          <a:endParaRPr lang="pt-BR"/>
        </a:p>
      </dgm:t>
    </dgm:pt>
    <dgm:pt modelId="{52BDED96-5AAB-4704-A102-0893F79BF151}" type="sibTrans" cxnId="{FC47D1C6-3062-4CA7-827D-612042E89A8E}">
      <dgm:prSet/>
      <dgm:spPr/>
      <dgm:t>
        <a:bodyPr/>
        <a:lstStyle/>
        <a:p>
          <a:endParaRPr lang="pt-BR"/>
        </a:p>
      </dgm:t>
    </dgm:pt>
    <dgm:pt modelId="{E312968B-7C3D-4962-B10A-2958EF989251}">
      <dgm:prSet/>
      <dgm:spPr>
        <a:solidFill>
          <a:srgbClr val="00B0F0"/>
        </a:solidFill>
      </dgm:spPr>
      <dgm:t>
        <a:bodyPr/>
        <a:lstStyle/>
        <a:p>
          <a:r>
            <a:rPr lang="pt-BR"/>
            <a:t>Seiketsu (Padronizar)</a:t>
          </a:r>
        </a:p>
      </dgm:t>
    </dgm:pt>
    <dgm:pt modelId="{369C8DB4-B1E0-4395-A8C8-286942F14461}" type="parTrans" cxnId="{4CAC634F-ED20-47BB-AB1C-644EFBB8A3BD}">
      <dgm:prSet/>
      <dgm:spPr/>
      <dgm:t>
        <a:bodyPr/>
        <a:lstStyle/>
        <a:p>
          <a:endParaRPr lang="pt-BR"/>
        </a:p>
      </dgm:t>
    </dgm:pt>
    <dgm:pt modelId="{C7CFDDDD-C813-4B0B-8A88-BAFCBCBF0E57}" type="sibTrans" cxnId="{4CAC634F-ED20-47BB-AB1C-644EFBB8A3BD}">
      <dgm:prSet/>
      <dgm:spPr/>
      <dgm:t>
        <a:bodyPr/>
        <a:lstStyle/>
        <a:p>
          <a:endParaRPr lang="pt-BR"/>
        </a:p>
      </dgm:t>
    </dgm:pt>
    <dgm:pt modelId="{0AEDA6F0-1644-4352-9CA1-955B6FCBEBBA}">
      <dgm:prSet/>
      <dgm:spPr/>
      <dgm:t>
        <a:bodyPr anchor="ctr"/>
        <a:lstStyle/>
        <a:p>
          <a:pPr algn="ctr"/>
          <a:r>
            <a:rPr lang="pt-BR"/>
            <a:t>Institucionalizar as atividades anteriores por toda a empresa e agregar à cultura organizacional.</a:t>
          </a:r>
        </a:p>
      </dgm:t>
    </dgm:pt>
    <dgm:pt modelId="{8818B278-DC87-4CC8-9628-21AC3D175F5E}" type="parTrans" cxnId="{06E9E2FE-495B-449E-8646-C485FE10BD0A}">
      <dgm:prSet/>
      <dgm:spPr/>
      <dgm:t>
        <a:bodyPr/>
        <a:lstStyle/>
        <a:p>
          <a:endParaRPr lang="pt-BR"/>
        </a:p>
      </dgm:t>
    </dgm:pt>
    <dgm:pt modelId="{CC4AC2A9-F01B-4E86-B5BB-85D9A096BC47}" type="sibTrans" cxnId="{06E9E2FE-495B-449E-8646-C485FE10BD0A}">
      <dgm:prSet/>
      <dgm:spPr/>
      <dgm:t>
        <a:bodyPr/>
        <a:lstStyle/>
        <a:p>
          <a:endParaRPr lang="pt-BR"/>
        </a:p>
      </dgm:t>
    </dgm:pt>
    <dgm:pt modelId="{C6696338-233E-43E2-AC02-0B8FE7026B1F}">
      <dgm:prSet/>
      <dgm:spPr>
        <a:solidFill>
          <a:schemeClr val="accent2"/>
        </a:solidFill>
      </dgm:spPr>
      <dgm:t>
        <a:bodyPr/>
        <a:lstStyle/>
        <a:p>
          <a:r>
            <a:rPr lang="pt-BR"/>
            <a:t>Shitsuke (Auto-disciplina)</a:t>
          </a:r>
        </a:p>
      </dgm:t>
    </dgm:pt>
    <dgm:pt modelId="{E034135A-82D7-4C01-9040-18BB1546A312}" type="parTrans" cxnId="{C6C1476D-0893-460B-AB47-1FB01F8A2CF6}">
      <dgm:prSet/>
      <dgm:spPr/>
      <dgm:t>
        <a:bodyPr/>
        <a:lstStyle/>
        <a:p>
          <a:endParaRPr lang="pt-BR"/>
        </a:p>
      </dgm:t>
    </dgm:pt>
    <dgm:pt modelId="{FB9A9C17-6A5C-47B2-B8BC-B72D22DAEF2B}" type="sibTrans" cxnId="{C6C1476D-0893-460B-AB47-1FB01F8A2CF6}">
      <dgm:prSet/>
      <dgm:spPr/>
      <dgm:t>
        <a:bodyPr/>
        <a:lstStyle/>
        <a:p>
          <a:endParaRPr lang="pt-BR"/>
        </a:p>
      </dgm:t>
    </dgm:pt>
    <dgm:pt modelId="{286174E2-0CC7-4386-826B-E42C66930F1F}">
      <dgm:prSet/>
      <dgm:spPr/>
      <dgm:t>
        <a:bodyPr anchor="ctr"/>
        <a:lstStyle/>
        <a:p>
          <a:pPr algn="ctr"/>
          <a:r>
            <a:rPr lang="pt-BR" b="0" i="0" u="none"/>
            <a:t>Cuidar do ambiente de trabalho como uma segunda casa e usar os sensos por motivação pessoal.</a:t>
          </a:r>
          <a:endParaRPr lang="pt-BR"/>
        </a:p>
      </dgm:t>
    </dgm:pt>
    <dgm:pt modelId="{FA2FAF44-B434-48C6-96B8-1A6310572F3C}" type="parTrans" cxnId="{2D7EE546-C373-4E8D-B629-33DE0B2D4806}">
      <dgm:prSet/>
      <dgm:spPr/>
      <dgm:t>
        <a:bodyPr/>
        <a:lstStyle/>
        <a:p>
          <a:endParaRPr lang="pt-BR"/>
        </a:p>
      </dgm:t>
    </dgm:pt>
    <dgm:pt modelId="{E86FFE44-FF99-4A18-AAFC-358A597EAEA0}" type="sibTrans" cxnId="{2D7EE546-C373-4E8D-B629-33DE0B2D4806}">
      <dgm:prSet/>
      <dgm:spPr/>
      <dgm:t>
        <a:bodyPr/>
        <a:lstStyle/>
        <a:p>
          <a:endParaRPr lang="pt-BR"/>
        </a:p>
      </dgm:t>
    </dgm:pt>
    <dgm:pt modelId="{E9D2A78C-EDA4-4AA1-911D-BCDBB636015D}" type="pres">
      <dgm:prSet presAssocID="{AB0ACF2A-5B54-406B-89E2-4A8EC79794C8}" presName="Name0" presStyleCnt="0">
        <dgm:presLayoutVars>
          <dgm:dir/>
          <dgm:animLvl val="lvl"/>
          <dgm:resizeHandles val="exact"/>
        </dgm:presLayoutVars>
      </dgm:prSet>
      <dgm:spPr/>
    </dgm:pt>
    <dgm:pt modelId="{317E0DB3-1EA5-434F-A0CE-11F047452BE3}" type="pres">
      <dgm:prSet presAssocID="{1A8580D3-DE8C-48BB-8111-2CD35DC7AD13}" presName="composite" presStyleCnt="0"/>
      <dgm:spPr/>
    </dgm:pt>
    <dgm:pt modelId="{E38B01E9-B8F2-4769-852A-14ADF39A14FB}" type="pres">
      <dgm:prSet presAssocID="{1A8580D3-DE8C-48BB-8111-2CD35DC7AD13}" presName="parTx" presStyleLbl="alignNode1" presStyleIdx="0" presStyleCnt="5">
        <dgm:presLayoutVars>
          <dgm:chMax val="0"/>
          <dgm:chPref val="0"/>
          <dgm:bulletEnabled val="1"/>
        </dgm:presLayoutVars>
      </dgm:prSet>
      <dgm:spPr/>
    </dgm:pt>
    <dgm:pt modelId="{054ADC1F-97A5-47A8-AF5C-D1FBAF90854B}" type="pres">
      <dgm:prSet presAssocID="{1A8580D3-DE8C-48BB-8111-2CD35DC7AD13}" presName="desTx" presStyleLbl="alignAccFollowNode1" presStyleIdx="0" presStyleCnt="5">
        <dgm:presLayoutVars>
          <dgm:bulletEnabled val="1"/>
        </dgm:presLayoutVars>
      </dgm:prSet>
      <dgm:spPr/>
    </dgm:pt>
    <dgm:pt modelId="{FDF28F13-5518-4E6C-859F-CE52178B0E03}" type="pres">
      <dgm:prSet presAssocID="{F6BCB83D-2AD5-4E89-9883-99CF8C7A0291}" presName="space" presStyleCnt="0"/>
      <dgm:spPr/>
    </dgm:pt>
    <dgm:pt modelId="{9476F9F7-CFC7-4766-9D85-855F8E8DFCAE}" type="pres">
      <dgm:prSet presAssocID="{7C37E5AE-E703-4F79-9788-E3CC1D6A6317}" presName="composite" presStyleCnt="0"/>
      <dgm:spPr/>
    </dgm:pt>
    <dgm:pt modelId="{04B35DBE-7A90-4932-8847-E52194D81F58}" type="pres">
      <dgm:prSet presAssocID="{7C37E5AE-E703-4F79-9788-E3CC1D6A6317}" presName="parTx" presStyleLbl="alignNode1" presStyleIdx="1" presStyleCnt="5">
        <dgm:presLayoutVars>
          <dgm:chMax val="0"/>
          <dgm:chPref val="0"/>
          <dgm:bulletEnabled val="1"/>
        </dgm:presLayoutVars>
      </dgm:prSet>
      <dgm:spPr/>
    </dgm:pt>
    <dgm:pt modelId="{829FF38A-040D-4093-A04D-29DDCE2C5F06}" type="pres">
      <dgm:prSet presAssocID="{7C37E5AE-E703-4F79-9788-E3CC1D6A6317}" presName="desTx" presStyleLbl="alignAccFollowNode1" presStyleIdx="1" presStyleCnt="5">
        <dgm:presLayoutVars>
          <dgm:bulletEnabled val="1"/>
        </dgm:presLayoutVars>
      </dgm:prSet>
      <dgm:spPr/>
    </dgm:pt>
    <dgm:pt modelId="{E4CC49DF-0CEF-4BAD-BD34-815A88E2D55E}" type="pres">
      <dgm:prSet presAssocID="{B0CB6EFB-F109-4A0C-B86B-7E5264839937}" presName="space" presStyleCnt="0"/>
      <dgm:spPr/>
    </dgm:pt>
    <dgm:pt modelId="{C5E7B86B-31F2-45E2-B4BB-D7C901D5A3CE}" type="pres">
      <dgm:prSet presAssocID="{94887003-F92C-4263-8772-171036573E28}" presName="composite" presStyleCnt="0"/>
      <dgm:spPr/>
    </dgm:pt>
    <dgm:pt modelId="{E5C729AA-712A-4632-9725-0517BA7FA65F}" type="pres">
      <dgm:prSet presAssocID="{94887003-F92C-4263-8772-171036573E28}" presName="parTx" presStyleLbl="alignNode1" presStyleIdx="2" presStyleCnt="5">
        <dgm:presLayoutVars>
          <dgm:chMax val="0"/>
          <dgm:chPref val="0"/>
          <dgm:bulletEnabled val="1"/>
        </dgm:presLayoutVars>
      </dgm:prSet>
      <dgm:spPr/>
    </dgm:pt>
    <dgm:pt modelId="{5F3406FF-AB6E-474B-8AE8-6B34A90C0E42}" type="pres">
      <dgm:prSet presAssocID="{94887003-F92C-4263-8772-171036573E28}" presName="desTx" presStyleLbl="alignAccFollowNode1" presStyleIdx="2" presStyleCnt="5">
        <dgm:presLayoutVars>
          <dgm:bulletEnabled val="1"/>
        </dgm:presLayoutVars>
      </dgm:prSet>
      <dgm:spPr/>
    </dgm:pt>
    <dgm:pt modelId="{5F396815-EB2C-47AB-907C-48734E6E4797}" type="pres">
      <dgm:prSet presAssocID="{17849E24-BE24-4C08-BE20-AD73FAC1DAD9}" presName="space" presStyleCnt="0"/>
      <dgm:spPr/>
    </dgm:pt>
    <dgm:pt modelId="{2D528879-DC68-4B7C-A801-1DCD1AB04AF0}" type="pres">
      <dgm:prSet presAssocID="{E312968B-7C3D-4962-B10A-2958EF989251}" presName="composite" presStyleCnt="0"/>
      <dgm:spPr/>
    </dgm:pt>
    <dgm:pt modelId="{70CD9ABE-FB9F-4EB6-8E88-9033D26AFB30}" type="pres">
      <dgm:prSet presAssocID="{E312968B-7C3D-4962-B10A-2958EF989251}" presName="parTx" presStyleLbl="alignNode1" presStyleIdx="3" presStyleCnt="5">
        <dgm:presLayoutVars>
          <dgm:chMax val="0"/>
          <dgm:chPref val="0"/>
          <dgm:bulletEnabled val="1"/>
        </dgm:presLayoutVars>
      </dgm:prSet>
      <dgm:spPr/>
    </dgm:pt>
    <dgm:pt modelId="{A70516D9-ECA6-4421-BABA-D36BF9F65EE1}" type="pres">
      <dgm:prSet presAssocID="{E312968B-7C3D-4962-B10A-2958EF989251}" presName="desTx" presStyleLbl="alignAccFollowNode1" presStyleIdx="3" presStyleCnt="5">
        <dgm:presLayoutVars>
          <dgm:bulletEnabled val="1"/>
        </dgm:presLayoutVars>
      </dgm:prSet>
      <dgm:spPr/>
    </dgm:pt>
    <dgm:pt modelId="{6A494542-7866-467C-A4AB-4E528AE63488}" type="pres">
      <dgm:prSet presAssocID="{C7CFDDDD-C813-4B0B-8A88-BAFCBCBF0E57}" presName="space" presStyleCnt="0"/>
      <dgm:spPr/>
    </dgm:pt>
    <dgm:pt modelId="{A6C75A85-5C58-4B18-9186-01BFBEA8D190}" type="pres">
      <dgm:prSet presAssocID="{C6696338-233E-43E2-AC02-0B8FE7026B1F}" presName="composite" presStyleCnt="0"/>
      <dgm:spPr/>
    </dgm:pt>
    <dgm:pt modelId="{3681FF9C-3D53-434C-8DF5-49CC31F22C68}" type="pres">
      <dgm:prSet presAssocID="{C6696338-233E-43E2-AC02-0B8FE7026B1F}" presName="parTx" presStyleLbl="alignNode1" presStyleIdx="4" presStyleCnt="5">
        <dgm:presLayoutVars>
          <dgm:chMax val="0"/>
          <dgm:chPref val="0"/>
          <dgm:bulletEnabled val="1"/>
        </dgm:presLayoutVars>
      </dgm:prSet>
      <dgm:spPr/>
    </dgm:pt>
    <dgm:pt modelId="{1D66E01B-7A20-4E00-8E61-CC82ABB5093C}" type="pres">
      <dgm:prSet presAssocID="{C6696338-233E-43E2-AC02-0B8FE7026B1F}" presName="desTx" presStyleLbl="alignAccFollowNode1" presStyleIdx="4" presStyleCnt="5">
        <dgm:presLayoutVars>
          <dgm:bulletEnabled val="1"/>
        </dgm:presLayoutVars>
      </dgm:prSet>
      <dgm:spPr/>
    </dgm:pt>
  </dgm:ptLst>
  <dgm:cxnLst>
    <dgm:cxn modelId="{19EFE918-A1BF-4A98-BDA9-E0918808E61C}" srcId="{AB0ACF2A-5B54-406B-89E2-4A8EC79794C8}" destId="{1A8580D3-DE8C-48BB-8111-2CD35DC7AD13}" srcOrd="0" destOrd="0" parTransId="{D1F40CF9-8BA9-4B69-BB5E-76C95939BFB5}" sibTransId="{F6BCB83D-2AD5-4E89-9883-99CF8C7A0291}"/>
    <dgm:cxn modelId="{00042921-E85F-43E3-856E-AC3EF35FC9C4}" srcId="{1A8580D3-DE8C-48BB-8111-2CD35DC7AD13}" destId="{D9ECA042-E61D-4B8A-B019-174773769DDF}" srcOrd="0" destOrd="0" parTransId="{0F3E9118-479C-42A0-A5B0-3FD3FC4F34A2}" sibTransId="{492CE3E2-C449-48F6-BCE6-9D8F3D2B70B6}"/>
    <dgm:cxn modelId="{A1FEC027-07A1-4416-AF6C-E063E08F9FD8}" type="presOf" srcId="{0AEDA6F0-1644-4352-9CA1-955B6FCBEBBA}" destId="{A70516D9-ECA6-4421-BABA-D36BF9F65EE1}" srcOrd="0" destOrd="0" presId="urn:microsoft.com/office/officeart/2005/8/layout/hList1"/>
    <dgm:cxn modelId="{5995562C-8816-4FC2-AA23-3FDCB445A3DC}" type="presOf" srcId="{AB0ACF2A-5B54-406B-89E2-4A8EC79794C8}" destId="{E9D2A78C-EDA4-4AA1-911D-BCDBB636015D}" srcOrd="0" destOrd="0" presId="urn:microsoft.com/office/officeart/2005/8/layout/hList1"/>
    <dgm:cxn modelId="{965E145C-B3FE-42CD-8C8F-C119548B2FCB}" srcId="{7C37E5AE-E703-4F79-9788-E3CC1D6A6317}" destId="{CE099CD5-CBF0-469E-85D2-09FA9C7DA675}" srcOrd="0" destOrd="0" parTransId="{949F0B58-B166-427E-9F07-4AE38475737D}" sibTransId="{E031BA5F-CA12-469B-8687-362BD03A4B15}"/>
    <dgm:cxn modelId="{E5FB6343-B114-481C-B934-619500E6AB86}" type="presOf" srcId="{1A8580D3-DE8C-48BB-8111-2CD35DC7AD13}" destId="{E38B01E9-B8F2-4769-852A-14ADF39A14FB}" srcOrd="0" destOrd="0" presId="urn:microsoft.com/office/officeart/2005/8/layout/hList1"/>
    <dgm:cxn modelId="{2D7EE546-C373-4E8D-B629-33DE0B2D4806}" srcId="{C6696338-233E-43E2-AC02-0B8FE7026B1F}" destId="{286174E2-0CC7-4386-826B-E42C66930F1F}" srcOrd="0" destOrd="0" parTransId="{FA2FAF44-B434-48C6-96B8-1A6310572F3C}" sibTransId="{E86FFE44-FF99-4A18-AAFC-358A597EAEA0}"/>
    <dgm:cxn modelId="{C6C1476D-0893-460B-AB47-1FB01F8A2CF6}" srcId="{AB0ACF2A-5B54-406B-89E2-4A8EC79794C8}" destId="{C6696338-233E-43E2-AC02-0B8FE7026B1F}" srcOrd="4" destOrd="0" parTransId="{E034135A-82D7-4C01-9040-18BB1546A312}" sibTransId="{FB9A9C17-6A5C-47B2-B8BC-B72D22DAEF2B}"/>
    <dgm:cxn modelId="{27AB3A6E-FBB7-4724-8613-A3D2821C7D46}" type="presOf" srcId="{286174E2-0CC7-4386-826B-E42C66930F1F}" destId="{1D66E01B-7A20-4E00-8E61-CC82ABB5093C}" srcOrd="0" destOrd="0" presId="urn:microsoft.com/office/officeart/2005/8/layout/hList1"/>
    <dgm:cxn modelId="{4CAC634F-ED20-47BB-AB1C-644EFBB8A3BD}" srcId="{AB0ACF2A-5B54-406B-89E2-4A8EC79794C8}" destId="{E312968B-7C3D-4962-B10A-2958EF989251}" srcOrd="3" destOrd="0" parTransId="{369C8DB4-B1E0-4395-A8C8-286942F14461}" sibTransId="{C7CFDDDD-C813-4B0B-8A88-BAFCBCBF0E57}"/>
    <dgm:cxn modelId="{2621A251-DB00-4518-B3AC-5733A30F7CAD}" type="presOf" srcId="{D9ECA042-E61D-4B8A-B019-174773769DDF}" destId="{054ADC1F-97A5-47A8-AF5C-D1FBAF90854B}" srcOrd="0" destOrd="0" presId="urn:microsoft.com/office/officeart/2005/8/layout/hList1"/>
    <dgm:cxn modelId="{BC9522BD-47B4-4372-94F1-13D265731D25}" type="presOf" srcId="{CE099CD5-CBF0-469E-85D2-09FA9C7DA675}" destId="{829FF38A-040D-4093-A04D-29DDCE2C5F06}" srcOrd="0" destOrd="0" presId="urn:microsoft.com/office/officeart/2005/8/layout/hList1"/>
    <dgm:cxn modelId="{90F968C4-9A7E-4CD8-ACE2-64D1D69BD363}" type="presOf" srcId="{5759CE3B-5428-47C4-BDED-627B404CADCA}" destId="{5F3406FF-AB6E-474B-8AE8-6B34A90C0E42}" srcOrd="0" destOrd="0" presId="urn:microsoft.com/office/officeart/2005/8/layout/hList1"/>
    <dgm:cxn modelId="{FC47D1C6-3062-4CA7-827D-612042E89A8E}" srcId="{94887003-F92C-4263-8772-171036573E28}" destId="{5759CE3B-5428-47C4-BDED-627B404CADCA}" srcOrd="0" destOrd="0" parTransId="{5D8B5A0B-731E-4F80-944C-E58DFAD9BAA9}" sibTransId="{52BDED96-5AAB-4704-A102-0893F79BF151}"/>
    <dgm:cxn modelId="{2A8405D8-C683-410F-B4FD-7654917FE9A5}" type="presOf" srcId="{7C37E5AE-E703-4F79-9788-E3CC1D6A6317}" destId="{04B35DBE-7A90-4932-8847-E52194D81F58}" srcOrd="0" destOrd="0" presId="urn:microsoft.com/office/officeart/2005/8/layout/hList1"/>
    <dgm:cxn modelId="{8B8C45E3-17DA-4BE6-AD63-8C678AF71CE6}" type="presOf" srcId="{E312968B-7C3D-4962-B10A-2958EF989251}" destId="{70CD9ABE-FB9F-4EB6-8E88-9033D26AFB30}" srcOrd="0" destOrd="0" presId="urn:microsoft.com/office/officeart/2005/8/layout/hList1"/>
    <dgm:cxn modelId="{E61D21EA-4BD9-4A4E-84F7-8A178B7D4135}" type="presOf" srcId="{94887003-F92C-4263-8772-171036573E28}" destId="{E5C729AA-712A-4632-9725-0517BA7FA65F}" srcOrd="0" destOrd="0" presId="urn:microsoft.com/office/officeart/2005/8/layout/hList1"/>
    <dgm:cxn modelId="{DB81B0EC-EFE6-40EA-B644-7BE910D000DE}" srcId="{AB0ACF2A-5B54-406B-89E2-4A8EC79794C8}" destId="{7C37E5AE-E703-4F79-9788-E3CC1D6A6317}" srcOrd="1" destOrd="0" parTransId="{AB76C6E2-6FBA-4580-8D13-7618FEC29970}" sibTransId="{B0CB6EFB-F109-4A0C-B86B-7E5264839937}"/>
    <dgm:cxn modelId="{5DDBF2EC-EE33-410F-8EC5-23EBA332FABE}" srcId="{AB0ACF2A-5B54-406B-89E2-4A8EC79794C8}" destId="{94887003-F92C-4263-8772-171036573E28}" srcOrd="2" destOrd="0" parTransId="{D4BF9334-3CA7-4F86-8973-2EA53038D1D3}" sibTransId="{17849E24-BE24-4C08-BE20-AD73FAC1DAD9}"/>
    <dgm:cxn modelId="{E56BDDFC-9866-4629-AD53-A2301DE25156}" type="presOf" srcId="{C6696338-233E-43E2-AC02-0B8FE7026B1F}" destId="{3681FF9C-3D53-434C-8DF5-49CC31F22C68}" srcOrd="0" destOrd="0" presId="urn:microsoft.com/office/officeart/2005/8/layout/hList1"/>
    <dgm:cxn modelId="{06E9E2FE-495B-449E-8646-C485FE10BD0A}" srcId="{E312968B-7C3D-4962-B10A-2958EF989251}" destId="{0AEDA6F0-1644-4352-9CA1-955B6FCBEBBA}" srcOrd="0" destOrd="0" parTransId="{8818B278-DC87-4CC8-9628-21AC3D175F5E}" sibTransId="{CC4AC2A9-F01B-4E86-B5BB-85D9A096BC47}"/>
    <dgm:cxn modelId="{FA977F7E-C04B-4EEF-A67A-CBADFE5F9B45}" type="presParOf" srcId="{E9D2A78C-EDA4-4AA1-911D-BCDBB636015D}" destId="{317E0DB3-1EA5-434F-A0CE-11F047452BE3}" srcOrd="0" destOrd="0" presId="urn:microsoft.com/office/officeart/2005/8/layout/hList1"/>
    <dgm:cxn modelId="{1DD7871C-0682-4A89-BE9B-1075AB27B769}" type="presParOf" srcId="{317E0DB3-1EA5-434F-A0CE-11F047452BE3}" destId="{E38B01E9-B8F2-4769-852A-14ADF39A14FB}" srcOrd="0" destOrd="0" presId="urn:microsoft.com/office/officeart/2005/8/layout/hList1"/>
    <dgm:cxn modelId="{DDC99829-95F7-46D5-BD0E-A1A854215F33}" type="presParOf" srcId="{317E0DB3-1EA5-434F-A0CE-11F047452BE3}" destId="{054ADC1F-97A5-47A8-AF5C-D1FBAF90854B}" srcOrd="1" destOrd="0" presId="urn:microsoft.com/office/officeart/2005/8/layout/hList1"/>
    <dgm:cxn modelId="{52A94676-F591-4115-8A39-E85AF95329DC}" type="presParOf" srcId="{E9D2A78C-EDA4-4AA1-911D-BCDBB636015D}" destId="{FDF28F13-5518-4E6C-859F-CE52178B0E03}" srcOrd="1" destOrd="0" presId="urn:microsoft.com/office/officeart/2005/8/layout/hList1"/>
    <dgm:cxn modelId="{954C73E6-A311-466A-9C33-AA9D9FD4D1F9}" type="presParOf" srcId="{E9D2A78C-EDA4-4AA1-911D-BCDBB636015D}" destId="{9476F9F7-CFC7-4766-9D85-855F8E8DFCAE}" srcOrd="2" destOrd="0" presId="urn:microsoft.com/office/officeart/2005/8/layout/hList1"/>
    <dgm:cxn modelId="{595CF703-D82E-42FB-8249-8B9EEA58E231}" type="presParOf" srcId="{9476F9F7-CFC7-4766-9D85-855F8E8DFCAE}" destId="{04B35DBE-7A90-4932-8847-E52194D81F58}" srcOrd="0" destOrd="0" presId="urn:microsoft.com/office/officeart/2005/8/layout/hList1"/>
    <dgm:cxn modelId="{A00DC710-4388-49F7-AB6B-171C88C75EAE}" type="presParOf" srcId="{9476F9F7-CFC7-4766-9D85-855F8E8DFCAE}" destId="{829FF38A-040D-4093-A04D-29DDCE2C5F06}" srcOrd="1" destOrd="0" presId="urn:microsoft.com/office/officeart/2005/8/layout/hList1"/>
    <dgm:cxn modelId="{6E44CB03-6EBC-446A-8C92-15F3F9372BBF}" type="presParOf" srcId="{E9D2A78C-EDA4-4AA1-911D-BCDBB636015D}" destId="{E4CC49DF-0CEF-4BAD-BD34-815A88E2D55E}" srcOrd="3" destOrd="0" presId="urn:microsoft.com/office/officeart/2005/8/layout/hList1"/>
    <dgm:cxn modelId="{06E7428E-6A19-4DCB-B773-B8C9E9E3EB7D}" type="presParOf" srcId="{E9D2A78C-EDA4-4AA1-911D-BCDBB636015D}" destId="{C5E7B86B-31F2-45E2-B4BB-D7C901D5A3CE}" srcOrd="4" destOrd="0" presId="urn:microsoft.com/office/officeart/2005/8/layout/hList1"/>
    <dgm:cxn modelId="{596645DA-62DE-4EEF-9963-6006721DDF88}" type="presParOf" srcId="{C5E7B86B-31F2-45E2-B4BB-D7C901D5A3CE}" destId="{E5C729AA-712A-4632-9725-0517BA7FA65F}" srcOrd="0" destOrd="0" presId="urn:microsoft.com/office/officeart/2005/8/layout/hList1"/>
    <dgm:cxn modelId="{BAC21947-88BA-4C05-A31F-61D7C8D31684}" type="presParOf" srcId="{C5E7B86B-31F2-45E2-B4BB-D7C901D5A3CE}" destId="{5F3406FF-AB6E-474B-8AE8-6B34A90C0E42}" srcOrd="1" destOrd="0" presId="urn:microsoft.com/office/officeart/2005/8/layout/hList1"/>
    <dgm:cxn modelId="{B9ABBE1B-1662-497F-B679-B81FA1829CB6}" type="presParOf" srcId="{E9D2A78C-EDA4-4AA1-911D-BCDBB636015D}" destId="{5F396815-EB2C-47AB-907C-48734E6E4797}" srcOrd="5" destOrd="0" presId="urn:microsoft.com/office/officeart/2005/8/layout/hList1"/>
    <dgm:cxn modelId="{941D803D-5FA4-4D33-9A37-51F2A36D5AD8}" type="presParOf" srcId="{E9D2A78C-EDA4-4AA1-911D-BCDBB636015D}" destId="{2D528879-DC68-4B7C-A801-1DCD1AB04AF0}" srcOrd="6" destOrd="0" presId="urn:microsoft.com/office/officeart/2005/8/layout/hList1"/>
    <dgm:cxn modelId="{8CE1550D-C62B-4941-AFE5-B024070C2B69}" type="presParOf" srcId="{2D528879-DC68-4B7C-A801-1DCD1AB04AF0}" destId="{70CD9ABE-FB9F-4EB6-8E88-9033D26AFB30}" srcOrd="0" destOrd="0" presId="urn:microsoft.com/office/officeart/2005/8/layout/hList1"/>
    <dgm:cxn modelId="{2CEEA55D-1AE2-465C-ACB4-A07C89A6C9FC}" type="presParOf" srcId="{2D528879-DC68-4B7C-A801-1DCD1AB04AF0}" destId="{A70516D9-ECA6-4421-BABA-D36BF9F65EE1}" srcOrd="1" destOrd="0" presId="urn:microsoft.com/office/officeart/2005/8/layout/hList1"/>
    <dgm:cxn modelId="{CA36D51C-2107-4B34-9EA5-2FADABF35935}" type="presParOf" srcId="{E9D2A78C-EDA4-4AA1-911D-BCDBB636015D}" destId="{6A494542-7866-467C-A4AB-4E528AE63488}" srcOrd="7" destOrd="0" presId="urn:microsoft.com/office/officeart/2005/8/layout/hList1"/>
    <dgm:cxn modelId="{D71087EE-B478-4DA3-906C-DB27FDE06D18}" type="presParOf" srcId="{E9D2A78C-EDA4-4AA1-911D-BCDBB636015D}" destId="{A6C75A85-5C58-4B18-9186-01BFBEA8D190}" srcOrd="8" destOrd="0" presId="urn:microsoft.com/office/officeart/2005/8/layout/hList1"/>
    <dgm:cxn modelId="{308D290C-8296-4E13-BB1C-3DFFC54FBD2E}" type="presParOf" srcId="{A6C75A85-5C58-4B18-9186-01BFBEA8D190}" destId="{3681FF9C-3D53-434C-8DF5-49CC31F22C68}" srcOrd="0" destOrd="0" presId="urn:microsoft.com/office/officeart/2005/8/layout/hList1"/>
    <dgm:cxn modelId="{5BC5CBA2-95CF-4681-BEF7-D58FC5A6E78A}" type="presParOf" srcId="{A6C75A85-5C58-4B18-9186-01BFBEA8D190}" destId="{1D66E01B-7A20-4E00-8E61-CC82ABB5093C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B571CC7-B04C-4D0E-886E-4B46E311AAE8}" type="doc">
      <dgm:prSet loTypeId="urn:microsoft.com/office/officeart/2005/8/layout/vList2" loCatId="list" qsTypeId="urn:microsoft.com/office/officeart/2005/8/quickstyle/simple3" qsCatId="simple" csTypeId="urn:microsoft.com/office/officeart/2005/8/colors/colorful4" csCatId="colorful" phldr="1"/>
      <dgm:spPr/>
      <dgm:t>
        <a:bodyPr/>
        <a:lstStyle/>
        <a:p>
          <a:endParaRPr lang="pt-BR"/>
        </a:p>
      </dgm:t>
    </dgm:pt>
    <dgm:pt modelId="{755A62BA-FC7E-4D4C-8E5F-18CD41ED2682}">
      <dgm:prSet phldrT="[Texto]"/>
      <dgm:spPr/>
      <dgm:t>
        <a:bodyPr/>
        <a:lstStyle/>
        <a:p>
          <a:r>
            <a:rPr lang="pt-BR"/>
            <a:t>Estrela</a:t>
          </a:r>
        </a:p>
      </dgm:t>
    </dgm:pt>
    <dgm:pt modelId="{D118DF30-C368-4140-9563-46B728379D66}" type="parTrans" cxnId="{FB7000B0-1A3E-4CB0-ADD9-CAAC6A4B67FD}">
      <dgm:prSet/>
      <dgm:spPr/>
      <dgm:t>
        <a:bodyPr/>
        <a:lstStyle/>
        <a:p>
          <a:endParaRPr lang="pt-BR"/>
        </a:p>
      </dgm:t>
    </dgm:pt>
    <dgm:pt modelId="{7BD0CEFA-0A14-4FDE-9FE7-611BCDA1B008}" type="sibTrans" cxnId="{FB7000B0-1A3E-4CB0-ADD9-CAAC6A4B67FD}">
      <dgm:prSet/>
      <dgm:spPr/>
      <dgm:t>
        <a:bodyPr/>
        <a:lstStyle/>
        <a:p>
          <a:endParaRPr lang="pt-BR"/>
        </a:p>
      </dgm:t>
    </dgm:pt>
    <dgm:pt modelId="{D82BD5C8-60FC-4B1B-8D92-F3C68C8F34D4}">
      <dgm:prSet phldrT="[Texto]"/>
      <dgm:spPr/>
      <dgm:t>
        <a:bodyPr/>
        <a:lstStyle/>
        <a:p>
          <a:r>
            <a:rPr lang="pt-BR"/>
            <a:t>Alto potencial e chances de sucesso</a:t>
          </a:r>
        </a:p>
      </dgm:t>
    </dgm:pt>
    <dgm:pt modelId="{66E54B09-363E-4D21-929A-7BA950802328}" type="parTrans" cxnId="{81994FF8-68E7-4846-9201-97956CCE3835}">
      <dgm:prSet/>
      <dgm:spPr/>
      <dgm:t>
        <a:bodyPr/>
        <a:lstStyle/>
        <a:p>
          <a:endParaRPr lang="pt-BR"/>
        </a:p>
      </dgm:t>
    </dgm:pt>
    <dgm:pt modelId="{8B20BA67-46C0-4E0E-AB3E-4FDAE3B26D56}" type="sibTrans" cxnId="{81994FF8-68E7-4846-9201-97956CCE3835}">
      <dgm:prSet/>
      <dgm:spPr/>
      <dgm:t>
        <a:bodyPr/>
        <a:lstStyle/>
        <a:p>
          <a:endParaRPr lang="pt-BR"/>
        </a:p>
      </dgm:t>
    </dgm:pt>
    <dgm:pt modelId="{8026A88B-7D15-4BA7-B1E6-91F8AC975AE0}">
      <dgm:prSet phldrT="[Texto]"/>
      <dgm:spPr/>
      <dgm:t>
        <a:bodyPr/>
        <a:lstStyle/>
        <a:p>
          <a:r>
            <a:rPr lang="pt-BR"/>
            <a:t>Vaca Leiteira</a:t>
          </a:r>
        </a:p>
      </dgm:t>
    </dgm:pt>
    <dgm:pt modelId="{9E9639AC-E8DB-4EED-AE68-3784E93EDC42}" type="parTrans" cxnId="{38EC9337-2AA1-4BAA-B33C-8063A5D505F9}">
      <dgm:prSet/>
      <dgm:spPr/>
      <dgm:t>
        <a:bodyPr/>
        <a:lstStyle/>
        <a:p>
          <a:endParaRPr lang="pt-BR"/>
        </a:p>
      </dgm:t>
    </dgm:pt>
    <dgm:pt modelId="{7F7D28A1-B254-4EF0-AF2F-E3C8F478AD34}" type="sibTrans" cxnId="{38EC9337-2AA1-4BAA-B33C-8063A5D505F9}">
      <dgm:prSet/>
      <dgm:spPr/>
      <dgm:t>
        <a:bodyPr/>
        <a:lstStyle/>
        <a:p>
          <a:endParaRPr lang="pt-BR"/>
        </a:p>
      </dgm:t>
    </dgm:pt>
    <dgm:pt modelId="{781DA73A-A4F1-4832-B3CE-3ACEBB068BF6}">
      <dgm:prSet phldrT="[Texto]"/>
      <dgm:spPr/>
      <dgm:t>
        <a:bodyPr/>
        <a:lstStyle/>
        <a:p>
          <a:r>
            <a:rPr lang="pt-BR"/>
            <a:t>Manter investimento e foco</a:t>
          </a:r>
        </a:p>
      </dgm:t>
    </dgm:pt>
    <dgm:pt modelId="{D9199BA2-3A36-439F-9475-749C9955A6B9}" type="parTrans" cxnId="{019E9E17-758B-433E-8A9C-45A262FFC33C}">
      <dgm:prSet/>
      <dgm:spPr/>
      <dgm:t>
        <a:bodyPr/>
        <a:lstStyle/>
        <a:p>
          <a:endParaRPr lang="pt-BR"/>
        </a:p>
      </dgm:t>
    </dgm:pt>
    <dgm:pt modelId="{B5830AAA-5076-4E9A-80CB-46883920BFAE}" type="sibTrans" cxnId="{019E9E17-758B-433E-8A9C-45A262FFC33C}">
      <dgm:prSet/>
      <dgm:spPr/>
      <dgm:t>
        <a:bodyPr/>
        <a:lstStyle/>
        <a:p>
          <a:endParaRPr lang="pt-BR"/>
        </a:p>
      </dgm:t>
    </dgm:pt>
    <dgm:pt modelId="{2D2355D8-9531-4530-B09E-9DD2FAD22054}">
      <dgm:prSet phldrT="[Texto]"/>
      <dgm:spPr/>
      <dgm:t>
        <a:bodyPr/>
        <a:lstStyle/>
        <a:p>
          <a:r>
            <a:rPr lang="pt-BR"/>
            <a:t>Repensar investimentos e direcionamento de recursos</a:t>
          </a:r>
        </a:p>
      </dgm:t>
    </dgm:pt>
    <dgm:pt modelId="{BB8FD066-2530-4901-916A-3337DAB54D17}" type="parTrans" cxnId="{3629B0EA-CB73-4183-9B3A-EC8B70511A5F}">
      <dgm:prSet/>
      <dgm:spPr/>
      <dgm:t>
        <a:bodyPr/>
        <a:lstStyle/>
        <a:p>
          <a:endParaRPr lang="pt-BR"/>
        </a:p>
      </dgm:t>
    </dgm:pt>
    <dgm:pt modelId="{120EFEED-E98C-433F-91D8-683D29906044}" type="sibTrans" cxnId="{3629B0EA-CB73-4183-9B3A-EC8B70511A5F}">
      <dgm:prSet/>
      <dgm:spPr/>
      <dgm:t>
        <a:bodyPr/>
        <a:lstStyle/>
        <a:p>
          <a:endParaRPr lang="pt-BR"/>
        </a:p>
      </dgm:t>
    </dgm:pt>
    <dgm:pt modelId="{6E91DD12-D8D0-4A76-A1F7-839E36C4821B}">
      <dgm:prSet phldrT="[Texto]"/>
      <dgm:spPr/>
      <dgm:t>
        <a:bodyPr/>
        <a:lstStyle/>
        <a:p>
          <a:r>
            <a:rPr lang="pt-BR"/>
            <a:t>Questionamento</a:t>
          </a:r>
        </a:p>
      </dgm:t>
    </dgm:pt>
    <dgm:pt modelId="{584B83E4-D93F-4536-BC37-9DE4141CE17B}" type="parTrans" cxnId="{71B0A32A-A989-421B-ABDB-FCA8BAA52C09}">
      <dgm:prSet/>
      <dgm:spPr/>
      <dgm:t>
        <a:bodyPr/>
        <a:lstStyle/>
        <a:p>
          <a:endParaRPr lang="pt-BR"/>
        </a:p>
      </dgm:t>
    </dgm:pt>
    <dgm:pt modelId="{EAD20707-C730-4FE4-BDDA-919719C537FE}" type="sibTrans" cxnId="{71B0A32A-A989-421B-ABDB-FCA8BAA52C09}">
      <dgm:prSet/>
      <dgm:spPr/>
      <dgm:t>
        <a:bodyPr/>
        <a:lstStyle/>
        <a:p>
          <a:endParaRPr lang="pt-BR"/>
        </a:p>
      </dgm:t>
    </dgm:pt>
    <dgm:pt modelId="{ABA77C1E-45B5-4D77-8C6D-0C1D78B3E28C}">
      <dgm:prSet phldrT="[Texto]"/>
      <dgm:spPr/>
      <dgm:t>
        <a:bodyPr/>
        <a:lstStyle/>
        <a:p>
          <a:r>
            <a:rPr lang="pt-BR"/>
            <a:t>Risco e tomada de decisão</a:t>
          </a:r>
        </a:p>
      </dgm:t>
    </dgm:pt>
    <dgm:pt modelId="{BE3B783F-1308-4AF6-8A89-B8A4138614EE}" type="parTrans" cxnId="{9F285122-FA08-433D-AB6A-32085B07C8E1}">
      <dgm:prSet/>
      <dgm:spPr/>
      <dgm:t>
        <a:bodyPr/>
        <a:lstStyle/>
        <a:p>
          <a:endParaRPr lang="pt-BR"/>
        </a:p>
      </dgm:t>
    </dgm:pt>
    <dgm:pt modelId="{7BAB12AB-E45E-415B-8FFF-F985CBD98E90}" type="sibTrans" cxnId="{9F285122-FA08-433D-AB6A-32085B07C8E1}">
      <dgm:prSet/>
      <dgm:spPr/>
      <dgm:t>
        <a:bodyPr/>
        <a:lstStyle/>
        <a:p>
          <a:endParaRPr lang="pt-BR"/>
        </a:p>
      </dgm:t>
    </dgm:pt>
    <dgm:pt modelId="{F9A2E3D4-5C8E-49B4-B453-98FCEC09F922}">
      <dgm:prSet phldrT="[Texto]"/>
      <dgm:spPr/>
      <dgm:t>
        <a:bodyPr/>
        <a:lstStyle/>
        <a:p>
          <a:r>
            <a:rPr lang="pt-BR"/>
            <a:t>Abacaxi</a:t>
          </a:r>
        </a:p>
      </dgm:t>
    </dgm:pt>
    <dgm:pt modelId="{A7C58226-9A8C-4330-B61D-8011C6CEFF71}" type="parTrans" cxnId="{408B2A07-A15E-4FDE-8CAB-420130F9E411}">
      <dgm:prSet/>
      <dgm:spPr/>
      <dgm:t>
        <a:bodyPr/>
        <a:lstStyle/>
        <a:p>
          <a:endParaRPr lang="pt-BR"/>
        </a:p>
      </dgm:t>
    </dgm:pt>
    <dgm:pt modelId="{31EE1B78-73FC-4C66-98CB-0022AB6FCF60}" type="sibTrans" cxnId="{408B2A07-A15E-4FDE-8CAB-420130F9E411}">
      <dgm:prSet/>
      <dgm:spPr/>
      <dgm:t>
        <a:bodyPr/>
        <a:lstStyle/>
        <a:p>
          <a:endParaRPr lang="pt-BR"/>
        </a:p>
      </dgm:t>
    </dgm:pt>
    <dgm:pt modelId="{4EAAD8FA-EA05-4742-A626-9C91CC9C93F0}" type="pres">
      <dgm:prSet presAssocID="{3B571CC7-B04C-4D0E-886E-4B46E311AAE8}" presName="linear" presStyleCnt="0">
        <dgm:presLayoutVars>
          <dgm:animLvl val="lvl"/>
          <dgm:resizeHandles val="exact"/>
        </dgm:presLayoutVars>
      </dgm:prSet>
      <dgm:spPr/>
    </dgm:pt>
    <dgm:pt modelId="{935AA5D1-ABDB-4094-AA77-5F8908DAEA20}" type="pres">
      <dgm:prSet presAssocID="{755A62BA-FC7E-4D4C-8E5F-18CD41ED2682}" presName="parentText" presStyleLbl="node1" presStyleIdx="0" presStyleCnt="4">
        <dgm:presLayoutVars>
          <dgm:chMax val="0"/>
          <dgm:bulletEnabled val="1"/>
        </dgm:presLayoutVars>
      </dgm:prSet>
      <dgm:spPr/>
    </dgm:pt>
    <dgm:pt modelId="{15A620F3-EFB2-46BF-ADBB-C9324533BD91}" type="pres">
      <dgm:prSet presAssocID="{755A62BA-FC7E-4D4C-8E5F-18CD41ED2682}" presName="childText" presStyleLbl="revTx" presStyleIdx="0" presStyleCnt="4">
        <dgm:presLayoutVars>
          <dgm:bulletEnabled val="1"/>
        </dgm:presLayoutVars>
      </dgm:prSet>
      <dgm:spPr/>
    </dgm:pt>
    <dgm:pt modelId="{FEFDB9BE-DFB5-472E-997F-00E0DD320169}" type="pres">
      <dgm:prSet presAssocID="{8026A88B-7D15-4BA7-B1E6-91F8AC975AE0}" presName="parentText" presStyleLbl="node1" presStyleIdx="1" presStyleCnt="4">
        <dgm:presLayoutVars>
          <dgm:chMax val="0"/>
          <dgm:bulletEnabled val="1"/>
        </dgm:presLayoutVars>
      </dgm:prSet>
      <dgm:spPr/>
    </dgm:pt>
    <dgm:pt modelId="{FDEDCE3E-A217-4CAB-AC2A-2A7B94A3C3D8}" type="pres">
      <dgm:prSet presAssocID="{8026A88B-7D15-4BA7-B1E6-91F8AC975AE0}" presName="childText" presStyleLbl="revTx" presStyleIdx="1" presStyleCnt="4">
        <dgm:presLayoutVars>
          <dgm:bulletEnabled val="1"/>
        </dgm:presLayoutVars>
      </dgm:prSet>
      <dgm:spPr/>
    </dgm:pt>
    <dgm:pt modelId="{3D3AE068-C8E8-49C6-9DF5-10D416BA08F7}" type="pres">
      <dgm:prSet presAssocID="{6E91DD12-D8D0-4A76-A1F7-839E36C4821B}" presName="parentText" presStyleLbl="node1" presStyleIdx="2" presStyleCnt="4">
        <dgm:presLayoutVars>
          <dgm:chMax val="0"/>
          <dgm:bulletEnabled val="1"/>
        </dgm:presLayoutVars>
      </dgm:prSet>
      <dgm:spPr/>
    </dgm:pt>
    <dgm:pt modelId="{92E66EA8-4983-40DE-A2E0-08EEF90BA515}" type="pres">
      <dgm:prSet presAssocID="{6E91DD12-D8D0-4A76-A1F7-839E36C4821B}" presName="childText" presStyleLbl="revTx" presStyleIdx="2" presStyleCnt="4">
        <dgm:presLayoutVars>
          <dgm:bulletEnabled val="1"/>
        </dgm:presLayoutVars>
      </dgm:prSet>
      <dgm:spPr/>
    </dgm:pt>
    <dgm:pt modelId="{FDA88199-4729-4518-898E-5DC8892538DB}" type="pres">
      <dgm:prSet presAssocID="{F9A2E3D4-5C8E-49B4-B453-98FCEC09F922}" presName="parentText" presStyleLbl="node1" presStyleIdx="3" presStyleCnt="4">
        <dgm:presLayoutVars>
          <dgm:chMax val="0"/>
          <dgm:bulletEnabled val="1"/>
        </dgm:presLayoutVars>
      </dgm:prSet>
      <dgm:spPr/>
    </dgm:pt>
    <dgm:pt modelId="{302EAB42-648C-44D1-B356-BB573B97EFF6}" type="pres">
      <dgm:prSet presAssocID="{F9A2E3D4-5C8E-49B4-B453-98FCEC09F922}" presName="childText" presStyleLbl="revTx" presStyleIdx="3" presStyleCnt="4">
        <dgm:presLayoutVars>
          <dgm:bulletEnabled val="1"/>
        </dgm:presLayoutVars>
      </dgm:prSet>
      <dgm:spPr/>
    </dgm:pt>
  </dgm:ptLst>
  <dgm:cxnLst>
    <dgm:cxn modelId="{408B2A07-A15E-4FDE-8CAB-420130F9E411}" srcId="{3B571CC7-B04C-4D0E-886E-4B46E311AAE8}" destId="{F9A2E3D4-5C8E-49B4-B453-98FCEC09F922}" srcOrd="3" destOrd="0" parTransId="{A7C58226-9A8C-4330-B61D-8011C6CEFF71}" sibTransId="{31EE1B78-73FC-4C66-98CB-0022AB6FCF60}"/>
    <dgm:cxn modelId="{414DC007-CFE7-458C-86CC-D9E3A1154597}" type="presOf" srcId="{F9A2E3D4-5C8E-49B4-B453-98FCEC09F922}" destId="{FDA88199-4729-4518-898E-5DC8892538DB}" srcOrd="0" destOrd="0" presId="urn:microsoft.com/office/officeart/2005/8/layout/vList2"/>
    <dgm:cxn modelId="{019E9E17-758B-433E-8A9C-45A262FFC33C}" srcId="{8026A88B-7D15-4BA7-B1E6-91F8AC975AE0}" destId="{781DA73A-A4F1-4832-B3CE-3ACEBB068BF6}" srcOrd="0" destOrd="0" parTransId="{D9199BA2-3A36-439F-9475-749C9955A6B9}" sibTransId="{B5830AAA-5076-4E9A-80CB-46883920BFAE}"/>
    <dgm:cxn modelId="{9F285122-FA08-433D-AB6A-32085B07C8E1}" srcId="{6E91DD12-D8D0-4A76-A1F7-839E36C4821B}" destId="{ABA77C1E-45B5-4D77-8C6D-0C1D78B3E28C}" srcOrd="0" destOrd="0" parTransId="{BE3B783F-1308-4AF6-8A89-B8A4138614EE}" sibTransId="{7BAB12AB-E45E-415B-8FFF-F985CBD98E90}"/>
    <dgm:cxn modelId="{71B0A32A-A989-421B-ABDB-FCA8BAA52C09}" srcId="{3B571CC7-B04C-4D0E-886E-4B46E311AAE8}" destId="{6E91DD12-D8D0-4A76-A1F7-839E36C4821B}" srcOrd="2" destOrd="0" parTransId="{584B83E4-D93F-4536-BC37-9DE4141CE17B}" sibTransId="{EAD20707-C730-4FE4-BDDA-919719C537FE}"/>
    <dgm:cxn modelId="{6D15D72A-EC43-4B92-BADF-B7CF85687087}" type="presOf" srcId="{6E91DD12-D8D0-4A76-A1F7-839E36C4821B}" destId="{3D3AE068-C8E8-49C6-9DF5-10D416BA08F7}" srcOrd="0" destOrd="0" presId="urn:microsoft.com/office/officeart/2005/8/layout/vList2"/>
    <dgm:cxn modelId="{9224CC32-AADF-4028-B6CE-A15BEC56E314}" type="presOf" srcId="{D82BD5C8-60FC-4B1B-8D92-F3C68C8F34D4}" destId="{15A620F3-EFB2-46BF-ADBB-C9324533BD91}" srcOrd="0" destOrd="0" presId="urn:microsoft.com/office/officeart/2005/8/layout/vList2"/>
    <dgm:cxn modelId="{38EC9337-2AA1-4BAA-B33C-8063A5D505F9}" srcId="{3B571CC7-B04C-4D0E-886E-4B46E311AAE8}" destId="{8026A88B-7D15-4BA7-B1E6-91F8AC975AE0}" srcOrd="1" destOrd="0" parTransId="{9E9639AC-E8DB-4EED-AE68-3784E93EDC42}" sibTransId="{7F7D28A1-B254-4EF0-AF2F-E3C8F478AD34}"/>
    <dgm:cxn modelId="{A7DB7251-279D-4230-9B28-FB675392EA84}" type="presOf" srcId="{ABA77C1E-45B5-4D77-8C6D-0C1D78B3E28C}" destId="{92E66EA8-4983-40DE-A2E0-08EEF90BA515}" srcOrd="0" destOrd="0" presId="urn:microsoft.com/office/officeart/2005/8/layout/vList2"/>
    <dgm:cxn modelId="{3E82DC71-8345-40DE-BFF9-8D4F247F0A06}" type="presOf" srcId="{755A62BA-FC7E-4D4C-8E5F-18CD41ED2682}" destId="{935AA5D1-ABDB-4094-AA77-5F8908DAEA20}" srcOrd="0" destOrd="0" presId="urn:microsoft.com/office/officeart/2005/8/layout/vList2"/>
    <dgm:cxn modelId="{35139C56-1B2C-4330-B48C-7B2235ABB1C8}" type="presOf" srcId="{781DA73A-A4F1-4832-B3CE-3ACEBB068BF6}" destId="{FDEDCE3E-A217-4CAB-AC2A-2A7B94A3C3D8}" srcOrd="0" destOrd="0" presId="urn:microsoft.com/office/officeart/2005/8/layout/vList2"/>
    <dgm:cxn modelId="{BD405780-2C96-4F96-9E0B-4A43991C7CE9}" type="presOf" srcId="{8026A88B-7D15-4BA7-B1E6-91F8AC975AE0}" destId="{FEFDB9BE-DFB5-472E-997F-00E0DD320169}" srcOrd="0" destOrd="0" presId="urn:microsoft.com/office/officeart/2005/8/layout/vList2"/>
    <dgm:cxn modelId="{FB7000B0-1A3E-4CB0-ADD9-CAAC6A4B67FD}" srcId="{3B571CC7-B04C-4D0E-886E-4B46E311AAE8}" destId="{755A62BA-FC7E-4D4C-8E5F-18CD41ED2682}" srcOrd="0" destOrd="0" parTransId="{D118DF30-C368-4140-9563-46B728379D66}" sibTransId="{7BD0CEFA-0A14-4FDE-9FE7-611BCDA1B008}"/>
    <dgm:cxn modelId="{F9CBE2CA-AEDC-4766-B75A-D4EACD7EDD94}" type="presOf" srcId="{3B571CC7-B04C-4D0E-886E-4B46E311AAE8}" destId="{4EAAD8FA-EA05-4742-A626-9C91CC9C93F0}" srcOrd="0" destOrd="0" presId="urn:microsoft.com/office/officeart/2005/8/layout/vList2"/>
    <dgm:cxn modelId="{51A677E6-0AE2-46D0-8FC6-F653A775B01C}" type="presOf" srcId="{2D2355D8-9531-4530-B09E-9DD2FAD22054}" destId="{302EAB42-648C-44D1-B356-BB573B97EFF6}" srcOrd="0" destOrd="0" presId="urn:microsoft.com/office/officeart/2005/8/layout/vList2"/>
    <dgm:cxn modelId="{3629B0EA-CB73-4183-9B3A-EC8B70511A5F}" srcId="{F9A2E3D4-5C8E-49B4-B453-98FCEC09F922}" destId="{2D2355D8-9531-4530-B09E-9DD2FAD22054}" srcOrd="0" destOrd="0" parTransId="{BB8FD066-2530-4901-916A-3337DAB54D17}" sibTransId="{120EFEED-E98C-433F-91D8-683D29906044}"/>
    <dgm:cxn modelId="{81994FF8-68E7-4846-9201-97956CCE3835}" srcId="{755A62BA-FC7E-4D4C-8E5F-18CD41ED2682}" destId="{D82BD5C8-60FC-4B1B-8D92-F3C68C8F34D4}" srcOrd="0" destOrd="0" parTransId="{66E54B09-363E-4D21-929A-7BA950802328}" sibTransId="{8B20BA67-46C0-4E0E-AB3E-4FDAE3B26D56}"/>
    <dgm:cxn modelId="{15817526-B57C-4C9B-8987-4F5CFA82D2D2}" type="presParOf" srcId="{4EAAD8FA-EA05-4742-A626-9C91CC9C93F0}" destId="{935AA5D1-ABDB-4094-AA77-5F8908DAEA20}" srcOrd="0" destOrd="0" presId="urn:microsoft.com/office/officeart/2005/8/layout/vList2"/>
    <dgm:cxn modelId="{78BC3486-7592-4A15-827A-452798C5FA6C}" type="presParOf" srcId="{4EAAD8FA-EA05-4742-A626-9C91CC9C93F0}" destId="{15A620F3-EFB2-46BF-ADBB-C9324533BD91}" srcOrd="1" destOrd="0" presId="urn:microsoft.com/office/officeart/2005/8/layout/vList2"/>
    <dgm:cxn modelId="{429ED884-C59A-4D45-99F5-FF33E7A3466B}" type="presParOf" srcId="{4EAAD8FA-EA05-4742-A626-9C91CC9C93F0}" destId="{FEFDB9BE-DFB5-472E-997F-00E0DD320169}" srcOrd="2" destOrd="0" presId="urn:microsoft.com/office/officeart/2005/8/layout/vList2"/>
    <dgm:cxn modelId="{88F57851-5AC3-4CBE-A6DB-218DCA89A117}" type="presParOf" srcId="{4EAAD8FA-EA05-4742-A626-9C91CC9C93F0}" destId="{FDEDCE3E-A217-4CAB-AC2A-2A7B94A3C3D8}" srcOrd="3" destOrd="0" presId="urn:microsoft.com/office/officeart/2005/8/layout/vList2"/>
    <dgm:cxn modelId="{B51B4505-A60D-499E-8EB0-99FF36977C6F}" type="presParOf" srcId="{4EAAD8FA-EA05-4742-A626-9C91CC9C93F0}" destId="{3D3AE068-C8E8-49C6-9DF5-10D416BA08F7}" srcOrd="4" destOrd="0" presId="urn:microsoft.com/office/officeart/2005/8/layout/vList2"/>
    <dgm:cxn modelId="{A44313D2-EA2E-46A7-98F9-3AEE81659452}" type="presParOf" srcId="{4EAAD8FA-EA05-4742-A626-9C91CC9C93F0}" destId="{92E66EA8-4983-40DE-A2E0-08EEF90BA515}" srcOrd="5" destOrd="0" presId="urn:microsoft.com/office/officeart/2005/8/layout/vList2"/>
    <dgm:cxn modelId="{C4A45E4F-A339-4B87-B25A-7235D4526916}" type="presParOf" srcId="{4EAAD8FA-EA05-4742-A626-9C91CC9C93F0}" destId="{FDA88199-4729-4518-898E-5DC8892538DB}" srcOrd="6" destOrd="0" presId="urn:microsoft.com/office/officeart/2005/8/layout/vList2"/>
    <dgm:cxn modelId="{64BA6B79-09EC-4793-B9DB-5A6C5DC47D39}" type="presParOf" srcId="{4EAAD8FA-EA05-4742-A626-9C91CC9C93F0}" destId="{302EAB42-648C-44D1-B356-BB573B97EFF6}" srcOrd="7" destOrd="0" presId="urn:microsoft.com/office/officeart/2005/8/layout/vList2"/>
  </dgm:cxnLst>
  <dgm:bg>
    <a:solidFill>
      <a:schemeClr val="bg1"/>
    </a:solidFill>
  </dgm:bg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38B01E9-B8F2-4769-852A-14ADF39A14FB}">
      <dsp:nvSpPr>
        <dsp:cNvPr id="0" name=""/>
        <dsp:cNvSpPr/>
      </dsp:nvSpPr>
      <dsp:spPr>
        <a:xfrm>
          <a:off x="3714" y="721794"/>
          <a:ext cx="1423797" cy="471959"/>
        </a:xfrm>
        <a:prstGeom prst="rect">
          <a:avLst/>
        </a:prstGeom>
        <a:solidFill>
          <a:srgbClr val="FF0000"/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Seiri (Selecionar)</a:t>
          </a:r>
        </a:p>
      </dsp:txBody>
      <dsp:txXfrm>
        <a:off x="3714" y="721794"/>
        <a:ext cx="1423797" cy="471959"/>
      </dsp:txXfrm>
    </dsp:sp>
    <dsp:sp modelId="{054ADC1F-97A5-47A8-AF5C-D1FBAF90854B}">
      <dsp:nvSpPr>
        <dsp:cNvPr id="0" name=""/>
        <dsp:cNvSpPr/>
      </dsp:nvSpPr>
      <dsp:spPr>
        <a:xfrm>
          <a:off x="3714" y="1193753"/>
          <a:ext cx="1423797" cy="1641509"/>
        </a:xfrm>
        <a:prstGeom prst="rect">
          <a:avLst/>
        </a:prstGeom>
        <a:solidFill>
          <a:schemeClr val="l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ctr" anchorCtr="0">
          <a:noAutofit/>
        </a:bodyPr>
        <a:lstStyle/>
        <a:p>
          <a:pPr marL="114300" lvl="1" indent="-114300" algn="ctr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300" kern="1200"/>
            <a:t>Separar itens necessários e não-necessários (remover itens duplicados, irrelevantes,   não usáveis no momento...).</a:t>
          </a:r>
        </a:p>
      </dsp:txBody>
      <dsp:txXfrm>
        <a:off x="3714" y="1193753"/>
        <a:ext cx="1423797" cy="1641509"/>
      </dsp:txXfrm>
    </dsp:sp>
    <dsp:sp modelId="{04B35DBE-7A90-4932-8847-E52194D81F58}">
      <dsp:nvSpPr>
        <dsp:cNvPr id="0" name=""/>
        <dsp:cNvSpPr/>
      </dsp:nvSpPr>
      <dsp:spPr>
        <a:xfrm>
          <a:off x="1626843" y="721794"/>
          <a:ext cx="1423797" cy="471959"/>
        </a:xfrm>
        <a:prstGeom prst="rect">
          <a:avLst/>
        </a:prstGeom>
        <a:solidFill>
          <a:srgbClr val="FFFF00"/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Seiton (Organizar)</a:t>
          </a:r>
        </a:p>
      </dsp:txBody>
      <dsp:txXfrm>
        <a:off x="1626843" y="721794"/>
        <a:ext cx="1423797" cy="471959"/>
      </dsp:txXfrm>
    </dsp:sp>
    <dsp:sp modelId="{829FF38A-040D-4093-A04D-29DDCE2C5F06}">
      <dsp:nvSpPr>
        <dsp:cNvPr id="0" name=""/>
        <dsp:cNvSpPr/>
      </dsp:nvSpPr>
      <dsp:spPr>
        <a:xfrm>
          <a:off x="1626843" y="1193753"/>
          <a:ext cx="1423797" cy="1641509"/>
        </a:xfrm>
        <a:prstGeom prst="rect">
          <a:avLst/>
        </a:prstGeom>
        <a:solidFill>
          <a:schemeClr val="l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ctr" anchorCtr="0">
          <a:noAutofit/>
        </a:bodyPr>
        <a:lstStyle/>
        <a:p>
          <a:pPr marL="114300" lvl="1" indent="-114300" algn="ctr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300" kern="1200"/>
            <a:t>Definir layout claro e eficiente a partir do fluxo da operação, frequência do uso e quantidade de movimentos.</a:t>
          </a:r>
        </a:p>
      </dsp:txBody>
      <dsp:txXfrm>
        <a:off x="1626843" y="1193753"/>
        <a:ext cx="1423797" cy="1641509"/>
      </dsp:txXfrm>
    </dsp:sp>
    <dsp:sp modelId="{E5C729AA-712A-4632-9725-0517BA7FA65F}">
      <dsp:nvSpPr>
        <dsp:cNvPr id="0" name=""/>
        <dsp:cNvSpPr/>
      </dsp:nvSpPr>
      <dsp:spPr>
        <a:xfrm>
          <a:off x="3249972" y="721794"/>
          <a:ext cx="1423797" cy="471959"/>
        </a:xfrm>
        <a:prstGeom prst="rect">
          <a:avLst/>
        </a:prstGeom>
        <a:solidFill>
          <a:srgbClr val="00B050"/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Seiso (Higienizar)</a:t>
          </a:r>
        </a:p>
      </dsp:txBody>
      <dsp:txXfrm>
        <a:off x="3249972" y="721794"/>
        <a:ext cx="1423797" cy="471959"/>
      </dsp:txXfrm>
    </dsp:sp>
    <dsp:sp modelId="{5F3406FF-AB6E-474B-8AE8-6B34A90C0E42}">
      <dsp:nvSpPr>
        <dsp:cNvPr id="0" name=""/>
        <dsp:cNvSpPr/>
      </dsp:nvSpPr>
      <dsp:spPr>
        <a:xfrm>
          <a:off x="3249972" y="1193753"/>
          <a:ext cx="1423797" cy="1641509"/>
        </a:xfrm>
        <a:prstGeom prst="rect">
          <a:avLst/>
        </a:prstGeom>
        <a:solidFill>
          <a:schemeClr val="l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ctr" anchorCtr="0">
          <a:noAutofit/>
        </a:bodyPr>
        <a:lstStyle/>
        <a:p>
          <a:pPr marL="114300" lvl="1" indent="-114300" algn="ctr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300" kern="1200"/>
            <a:t>Eliminar lixo e resíduos do ambiente de trabalho. Serve como forma de inspeção.</a:t>
          </a:r>
        </a:p>
      </dsp:txBody>
      <dsp:txXfrm>
        <a:off x="3249972" y="1193753"/>
        <a:ext cx="1423797" cy="1641509"/>
      </dsp:txXfrm>
    </dsp:sp>
    <dsp:sp modelId="{70CD9ABE-FB9F-4EB6-8E88-9033D26AFB30}">
      <dsp:nvSpPr>
        <dsp:cNvPr id="0" name=""/>
        <dsp:cNvSpPr/>
      </dsp:nvSpPr>
      <dsp:spPr>
        <a:xfrm>
          <a:off x="4873101" y="721794"/>
          <a:ext cx="1423797" cy="471959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Seiketsu (Padronizar)</a:t>
          </a:r>
        </a:p>
      </dsp:txBody>
      <dsp:txXfrm>
        <a:off x="4873101" y="721794"/>
        <a:ext cx="1423797" cy="471959"/>
      </dsp:txXfrm>
    </dsp:sp>
    <dsp:sp modelId="{A70516D9-ECA6-4421-BABA-D36BF9F65EE1}">
      <dsp:nvSpPr>
        <dsp:cNvPr id="0" name=""/>
        <dsp:cNvSpPr/>
      </dsp:nvSpPr>
      <dsp:spPr>
        <a:xfrm>
          <a:off x="4873101" y="1193753"/>
          <a:ext cx="1423797" cy="1641509"/>
        </a:xfrm>
        <a:prstGeom prst="rect">
          <a:avLst/>
        </a:prstGeom>
        <a:solidFill>
          <a:schemeClr val="l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ctr" anchorCtr="0">
          <a:noAutofit/>
        </a:bodyPr>
        <a:lstStyle/>
        <a:p>
          <a:pPr marL="114300" lvl="1" indent="-114300" algn="ctr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300" kern="1200"/>
            <a:t>Institucionalizar as atividades anteriores por toda a empresa e agregar à cultura organizacional.</a:t>
          </a:r>
        </a:p>
      </dsp:txBody>
      <dsp:txXfrm>
        <a:off x="4873101" y="1193753"/>
        <a:ext cx="1423797" cy="1641509"/>
      </dsp:txXfrm>
    </dsp:sp>
    <dsp:sp modelId="{3681FF9C-3D53-434C-8DF5-49CC31F22C68}">
      <dsp:nvSpPr>
        <dsp:cNvPr id="0" name=""/>
        <dsp:cNvSpPr/>
      </dsp:nvSpPr>
      <dsp:spPr>
        <a:xfrm>
          <a:off x="6496230" y="721794"/>
          <a:ext cx="1423797" cy="471959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Shitsuke (Auto-disciplina)</a:t>
          </a:r>
        </a:p>
      </dsp:txBody>
      <dsp:txXfrm>
        <a:off x="6496230" y="721794"/>
        <a:ext cx="1423797" cy="471959"/>
      </dsp:txXfrm>
    </dsp:sp>
    <dsp:sp modelId="{1D66E01B-7A20-4E00-8E61-CC82ABB5093C}">
      <dsp:nvSpPr>
        <dsp:cNvPr id="0" name=""/>
        <dsp:cNvSpPr/>
      </dsp:nvSpPr>
      <dsp:spPr>
        <a:xfrm>
          <a:off x="6496230" y="1193753"/>
          <a:ext cx="1423797" cy="1641509"/>
        </a:xfrm>
        <a:prstGeom prst="rect">
          <a:avLst/>
        </a:prstGeom>
        <a:solidFill>
          <a:schemeClr val="l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ctr" anchorCtr="0">
          <a:noAutofit/>
        </a:bodyPr>
        <a:lstStyle/>
        <a:p>
          <a:pPr marL="114300" lvl="1" indent="-114300" algn="ctr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300" b="0" i="0" u="none" kern="1200"/>
            <a:t>Cuidar do ambiente de trabalho como uma segunda casa e usar os sensos por motivação pessoal.</a:t>
          </a:r>
          <a:endParaRPr lang="pt-BR" sz="1300" kern="1200"/>
        </a:p>
      </dsp:txBody>
      <dsp:txXfrm>
        <a:off x="6496230" y="1193753"/>
        <a:ext cx="1423797" cy="164150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35AA5D1-ABDB-4094-AA77-5F8908DAEA20}">
      <dsp:nvSpPr>
        <dsp:cNvPr id="0" name=""/>
        <dsp:cNvSpPr/>
      </dsp:nvSpPr>
      <dsp:spPr>
        <a:xfrm>
          <a:off x="0" y="63557"/>
          <a:ext cx="5514976" cy="287819"/>
        </a:xfrm>
        <a:prstGeom prst="round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/>
            <a:t>Estrela</a:t>
          </a:r>
        </a:p>
      </dsp:txBody>
      <dsp:txXfrm>
        <a:off x="14050" y="77607"/>
        <a:ext cx="5486876" cy="259719"/>
      </dsp:txXfrm>
    </dsp:sp>
    <dsp:sp modelId="{15A620F3-EFB2-46BF-ADBB-C9324533BD91}">
      <dsp:nvSpPr>
        <dsp:cNvPr id="0" name=""/>
        <dsp:cNvSpPr/>
      </dsp:nvSpPr>
      <dsp:spPr>
        <a:xfrm>
          <a:off x="0" y="351377"/>
          <a:ext cx="5514976" cy="1987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100" tIns="15240" rIns="85344" bIns="1524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"/>
          </a:pPr>
          <a:r>
            <a:rPr lang="pt-BR" sz="900" kern="1200"/>
            <a:t>Alto potencial e chances de sucesso</a:t>
          </a:r>
        </a:p>
      </dsp:txBody>
      <dsp:txXfrm>
        <a:off x="0" y="351377"/>
        <a:ext cx="5514976" cy="198720"/>
      </dsp:txXfrm>
    </dsp:sp>
    <dsp:sp modelId="{FEFDB9BE-DFB5-472E-997F-00E0DD320169}">
      <dsp:nvSpPr>
        <dsp:cNvPr id="0" name=""/>
        <dsp:cNvSpPr/>
      </dsp:nvSpPr>
      <dsp:spPr>
        <a:xfrm>
          <a:off x="0" y="550097"/>
          <a:ext cx="5514976" cy="287819"/>
        </a:xfrm>
        <a:prstGeom prst="roundRect">
          <a:avLst/>
        </a:prstGeom>
        <a:gradFill rotWithShape="0">
          <a:gsLst>
            <a:gs pos="0">
              <a:schemeClr val="accent4">
                <a:hueOff val="-509452"/>
                <a:satOff val="-3415"/>
                <a:lumOff val="-353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-509452"/>
                <a:satOff val="-3415"/>
                <a:lumOff val="-353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-509452"/>
                <a:satOff val="-3415"/>
                <a:lumOff val="-353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/>
            <a:t>Vaca Leiteira</a:t>
          </a:r>
        </a:p>
      </dsp:txBody>
      <dsp:txXfrm>
        <a:off x="14050" y="564147"/>
        <a:ext cx="5486876" cy="259719"/>
      </dsp:txXfrm>
    </dsp:sp>
    <dsp:sp modelId="{FDEDCE3E-A217-4CAB-AC2A-2A7B94A3C3D8}">
      <dsp:nvSpPr>
        <dsp:cNvPr id="0" name=""/>
        <dsp:cNvSpPr/>
      </dsp:nvSpPr>
      <dsp:spPr>
        <a:xfrm>
          <a:off x="0" y="837917"/>
          <a:ext cx="5514976" cy="1987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100" tIns="15240" rIns="85344" bIns="1524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"/>
          </a:pPr>
          <a:r>
            <a:rPr lang="pt-BR" sz="900" kern="1200"/>
            <a:t>Manter investimento e foco</a:t>
          </a:r>
        </a:p>
      </dsp:txBody>
      <dsp:txXfrm>
        <a:off x="0" y="837917"/>
        <a:ext cx="5514976" cy="198720"/>
      </dsp:txXfrm>
    </dsp:sp>
    <dsp:sp modelId="{3D3AE068-C8E8-49C6-9DF5-10D416BA08F7}">
      <dsp:nvSpPr>
        <dsp:cNvPr id="0" name=""/>
        <dsp:cNvSpPr/>
      </dsp:nvSpPr>
      <dsp:spPr>
        <a:xfrm>
          <a:off x="0" y="1036637"/>
          <a:ext cx="5514976" cy="287819"/>
        </a:xfrm>
        <a:prstGeom prst="roundRect">
          <a:avLst/>
        </a:prstGeom>
        <a:gradFill rotWithShape="0">
          <a:gsLst>
            <a:gs pos="0">
              <a:schemeClr val="accent4">
                <a:hueOff val="-1018903"/>
                <a:satOff val="-6830"/>
                <a:lumOff val="-7059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-1018903"/>
                <a:satOff val="-6830"/>
                <a:lumOff val="-7059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-1018903"/>
                <a:satOff val="-6830"/>
                <a:lumOff val="-7059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/>
            <a:t>Questionamento</a:t>
          </a:r>
        </a:p>
      </dsp:txBody>
      <dsp:txXfrm>
        <a:off x="14050" y="1050687"/>
        <a:ext cx="5486876" cy="259719"/>
      </dsp:txXfrm>
    </dsp:sp>
    <dsp:sp modelId="{92E66EA8-4983-40DE-A2E0-08EEF90BA515}">
      <dsp:nvSpPr>
        <dsp:cNvPr id="0" name=""/>
        <dsp:cNvSpPr/>
      </dsp:nvSpPr>
      <dsp:spPr>
        <a:xfrm>
          <a:off x="0" y="1324457"/>
          <a:ext cx="5514976" cy="1987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100" tIns="15240" rIns="85344" bIns="1524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"/>
          </a:pPr>
          <a:r>
            <a:rPr lang="pt-BR" sz="900" kern="1200"/>
            <a:t>Risco e tomada de decisão</a:t>
          </a:r>
        </a:p>
      </dsp:txBody>
      <dsp:txXfrm>
        <a:off x="0" y="1324457"/>
        <a:ext cx="5514976" cy="198720"/>
      </dsp:txXfrm>
    </dsp:sp>
    <dsp:sp modelId="{FDA88199-4729-4518-898E-5DC8892538DB}">
      <dsp:nvSpPr>
        <dsp:cNvPr id="0" name=""/>
        <dsp:cNvSpPr/>
      </dsp:nvSpPr>
      <dsp:spPr>
        <a:xfrm>
          <a:off x="0" y="1523177"/>
          <a:ext cx="5514976" cy="287819"/>
        </a:xfrm>
        <a:prstGeom prst="roundRect">
          <a:avLst/>
        </a:prstGeom>
        <a:gradFill rotWithShape="0">
          <a:gsLst>
            <a:gs pos="0">
              <a:schemeClr val="accent4">
                <a:hueOff val="-1528355"/>
                <a:satOff val="-10245"/>
                <a:lumOff val="-10589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-1528355"/>
                <a:satOff val="-10245"/>
                <a:lumOff val="-10589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-1528355"/>
                <a:satOff val="-10245"/>
                <a:lumOff val="-10589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/>
            <a:t>Abacaxi</a:t>
          </a:r>
        </a:p>
      </dsp:txBody>
      <dsp:txXfrm>
        <a:off x="14050" y="1537227"/>
        <a:ext cx="5486876" cy="259719"/>
      </dsp:txXfrm>
    </dsp:sp>
    <dsp:sp modelId="{302EAB42-648C-44D1-B356-BB573B97EFF6}">
      <dsp:nvSpPr>
        <dsp:cNvPr id="0" name=""/>
        <dsp:cNvSpPr/>
      </dsp:nvSpPr>
      <dsp:spPr>
        <a:xfrm>
          <a:off x="0" y="1810997"/>
          <a:ext cx="5514976" cy="1987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100" tIns="15240" rIns="85344" bIns="1524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"/>
          </a:pPr>
          <a:r>
            <a:rPr lang="pt-BR" sz="900" kern="1200"/>
            <a:t>Repensar investimentos e direcionamento de recursos</a:t>
          </a:r>
        </a:p>
      </dsp:txBody>
      <dsp:txXfrm>
        <a:off x="0" y="1810997"/>
        <a:ext cx="5514976" cy="19872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2.xml"/><Relationship Id="rId2" Type="http://schemas.openxmlformats.org/officeDocument/2006/relationships/diagramData" Target="../diagrams/data2.xml"/><Relationship Id="rId1" Type="http://schemas.openxmlformats.org/officeDocument/2006/relationships/image" Target="../media/image1.png"/><Relationship Id="rId6" Type="http://schemas.microsoft.com/office/2007/relationships/diagramDrawing" Target="../diagrams/drawing2.xml"/><Relationship Id="rId5" Type="http://schemas.openxmlformats.org/officeDocument/2006/relationships/diagramColors" Target="../diagrams/colors2.xml"/><Relationship Id="rId4" Type="http://schemas.openxmlformats.org/officeDocument/2006/relationships/diagramQuickStyle" Target="../diagrams/quickStyle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139700</xdr:rowOff>
    </xdr:from>
    <xdr:to>
      <xdr:col>15</xdr:col>
      <xdr:colOff>133350</xdr:colOff>
      <xdr:row>19</xdr:row>
      <xdr:rowOff>177800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BF1356E-1C30-4BF0-94CE-6C9F0348A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1</xdr:row>
      <xdr:rowOff>12700</xdr:rowOff>
    </xdr:from>
    <xdr:to>
      <xdr:col>9</xdr:col>
      <xdr:colOff>209550</xdr:colOff>
      <xdr:row>15</xdr:row>
      <xdr:rowOff>146921</xdr:rowOff>
    </xdr:to>
    <xdr:pic>
      <xdr:nvPicPr>
        <xdr:cNvPr id="2" name="Imagem 1" descr="Veja como funciona a Matriz BCG e como ele pode ajudar o Orçamento.">
          <a:extLst>
            <a:ext uri="{FF2B5EF4-FFF2-40B4-BE49-F238E27FC236}">
              <a16:creationId xmlns:a16="http://schemas.microsoft.com/office/drawing/2014/main" id="{0B0287A0-2BD2-4765-B2FA-7433CDE8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196850"/>
          <a:ext cx="5092700" cy="271232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523874</xdr:colOff>
      <xdr:row>3</xdr:row>
      <xdr:rowOff>3175</xdr:rowOff>
    </xdr:from>
    <xdr:to>
      <xdr:col>18</xdr:col>
      <xdr:colOff>552450</xdr:colOff>
      <xdr:row>14</xdr:row>
      <xdr:rowOff>50800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FD62AD8E-3102-42A9-A410-048AB5376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141111</xdr:colOff>
      <xdr:row>1</xdr:row>
      <xdr:rowOff>49389</xdr:rowOff>
    </xdr:from>
    <xdr:to>
      <xdr:col>16</xdr:col>
      <xdr:colOff>14111</xdr:colOff>
      <xdr:row>22</xdr:row>
      <xdr:rowOff>162278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D1A5C25-951D-4078-91AE-9C93BF2D3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6861" y="233539"/>
              <a:ext cx="5575300" cy="3980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289277</xdr:colOff>
      <xdr:row>1</xdr:row>
      <xdr:rowOff>4233</xdr:rowOff>
    </xdr:from>
    <xdr:to>
      <xdr:col>16</xdr:col>
      <xdr:colOff>409222</xdr:colOff>
      <xdr:row>23</xdr:row>
      <xdr:rowOff>91722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E33598-894C-4B2C-BD9F-F97C6C7A8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126999</xdr:colOff>
      <xdr:row>1</xdr:row>
      <xdr:rowOff>127000</xdr:rowOff>
    </xdr:from>
    <xdr:to>
      <xdr:col>12</xdr:col>
      <xdr:colOff>141111</xdr:colOff>
      <xdr:row>20</xdr:row>
      <xdr:rowOff>70555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289AD3B6-9693-4E33-95E2-62A3153CC22E}"/>
            </a:ext>
          </a:extLst>
        </xdr:cNvPr>
        <xdr:cNvCxnSpPr/>
      </xdr:nvCxnSpPr>
      <xdr:spPr>
        <a:xfrm flipV="1">
          <a:off x="10103555" y="310444"/>
          <a:ext cx="14112" cy="342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0.2871</cdr:x>
      <cdr:y>0.03491</cdr:y>
    </cdr:from>
    <cdr:to>
      <cdr:x>0.2871</cdr:x>
      <cdr:y>0.86653</cdr:y>
    </cdr:to>
    <cdr:cxnSp macro="">
      <cdr:nvCxnSpPr>
        <cdr:cNvPr id="6" name="Conector reto 5">
          <a:extLst xmlns:a="http://schemas.openxmlformats.org/drawingml/2006/main">
            <a:ext uri="{FF2B5EF4-FFF2-40B4-BE49-F238E27FC236}">
              <a16:creationId xmlns:a16="http://schemas.microsoft.com/office/drawing/2014/main" id="{72FD7B63-4CFD-4753-B94E-9DC05BF5D3E6}"/>
            </a:ext>
          </a:extLst>
        </cdr:cNvPr>
        <cdr:cNvCxnSpPr/>
      </cdr:nvCxnSpPr>
      <cdr:spPr>
        <a:xfrm xmlns:a="http://schemas.openxmlformats.org/drawingml/2006/main" flipV="1">
          <a:off x="1665112" y="143934"/>
          <a:ext cx="0" cy="3429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4232</xdr:rowOff>
    </xdr:from>
    <xdr:to>
      <xdr:col>9</xdr:col>
      <xdr:colOff>1231900</xdr:colOff>
      <xdr:row>55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050BE-346F-436A-B6DF-458608B7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52293</xdr:colOff>
      <xdr:row>6</xdr:row>
      <xdr:rowOff>95997</xdr:rowOff>
    </xdr:from>
    <xdr:to>
      <xdr:col>5</xdr:col>
      <xdr:colOff>172121</xdr:colOff>
      <xdr:row>15</xdr:row>
      <xdr:rowOff>119529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C41E7F-3953-4400-9CA4-9D68C9D4F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59765</xdr:colOff>
      <xdr:row>15</xdr:row>
      <xdr:rowOff>170405</xdr:rowOff>
    </xdr:from>
    <xdr:to>
      <xdr:col>5</xdr:col>
      <xdr:colOff>190500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93F0C-16CB-40F7-A971-20444182D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293688</xdr:colOff>
      <xdr:row>1</xdr:row>
      <xdr:rowOff>118108</xdr:rowOff>
    </xdr:from>
    <xdr:to>
      <xdr:col>17</xdr:col>
      <xdr:colOff>141942</xdr:colOff>
      <xdr:row>25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4731ED-DBCA-46AD-8E81-89B2E54C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431272</xdr:colOff>
      <xdr:row>31</xdr:row>
      <xdr:rowOff>97682</xdr:rowOff>
    </xdr:from>
    <xdr:to>
      <xdr:col>6</xdr:col>
      <xdr:colOff>146440</xdr:colOff>
      <xdr:row>46</xdr:row>
      <xdr:rowOff>151392</xdr:rowOff>
    </xdr:to>
    <xdr:pic>
      <xdr:nvPicPr>
        <xdr:cNvPr id="5" name="Imagem 4" descr="http://www.scielo.br/img/revistas/prod/2013nahead/aop_prod0711_f01.jpg">
          <a:extLst>
            <a:ext uri="{FF2B5EF4-FFF2-40B4-BE49-F238E27FC236}">
              <a16:creationId xmlns:a16="http://schemas.microsoft.com/office/drawing/2014/main" id="{DA2FB131-8BA1-4734-AF0F-98F7AC35D3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00" t="4401" r="4800" b="29584"/>
        <a:stretch/>
      </xdr:blipFill>
      <xdr:spPr bwMode="auto">
        <a:xfrm>
          <a:off x="431272" y="5784460"/>
          <a:ext cx="3997890" cy="2805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55563</xdr:colOff>
      <xdr:row>7</xdr:row>
      <xdr:rowOff>-1</xdr:rowOff>
    </xdr:from>
    <xdr:to>
      <xdr:col>10</xdr:col>
      <xdr:colOff>285751</xdr:colOff>
      <xdr:row>8</xdr:row>
      <xdr:rowOff>111124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3ABD314-1CCA-4E3F-B334-43319D04165B}"/>
            </a:ext>
          </a:extLst>
        </xdr:cNvPr>
        <xdr:cNvSpPr txBox="1"/>
      </xdr:nvSpPr>
      <xdr:spPr>
        <a:xfrm>
          <a:off x="6175376" y="1277937"/>
          <a:ext cx="841375" cy="29368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EXCESSO</a:t>
          </a:r>
          <a:endParaRPr lang="pt-BR" sz="1200" b="1"/>
        </a:p>
      </xdr:txBody>
    </xdr:sp>
    <xdr:clientData/>
  </xdr:twoCellAnchor>
  <xdr:twoCellAnchor>
    <xdr:from>
      <xdr:col>13</xdr:col>
      <xdr:colOff>103188</xdr:colOff>
      <xdr:row>6</xdr:row>
      <xdr:rowOff>111125</xdr:rowOff>
    </xdr:from>
    <xdr:to>
      <xdr:col>14</xdr:col>
      <xdr:colOff>595313</xdr:colOff>
      <xdr:row>8</xdr:row>
      <xdr:rowOff>87313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DD18727-FCAA-41EC-9413-748040734A3E}"/>
            </a:ext>
          </a:extLst>
        </xdr:cNvPr>
        <xdr:cNvSpPr txBox="1"/>
      </xdr:nvSpPr>
      <xdr:spPr>
        <a:xfrm>
          <a:off x="8667751" y="1206500"/>
          <a:ext cx="1103312" cy="34131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ADEQUADO</a:t>
          </a:r>
          <a:endParaRPr lang="pt-BR" sz="1200" b="1"/>
        </a:p>
      </xdr:txBody>
    </xdr:sp>
    <xdr:clientData/>
  </xdr:twoCellAnchor>
  <xdr:twoCellAnchor>
    <xdr:from>
      <xdr:col>8</xdr:col>
      <xdr:colOff>515938</xdr:colOff>
      <xdr:row>19</xdr:row>
      <xdr:rowOff>174624</xdr:rowOff>
    </xdr:from>
    <xdr:to>
      <xdr:col>10</xdr:col>
      <xdr:colOff>301625</xdr:colOff>
      <xdr:row>21</xdr:row>
      <xdr:rowOff>126999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2C68BD5-9681-4E63-800C-FEFF75A65252}"/>
            </a:ext>
          </a:extLst>
        </xdr:cNvPr>
        <xdr:cNvSpPr txBox="1"/>
      </xdr:nvSpPr>
      <xdr:spPr>
        <a:xfrm>
          <a:off x="6024563" y="3643312"/>
          <a:ext cx="1008062" cy="317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MELHORIA</a:t>
          </a:r>
          <a:endParaRPr lang="pt-BR" sz="1200" b="1"/>
        </a:p>
      </xdr:txBody>
    </xdr:sp>
    <xdr:clientData/>
  </xdr:twoCellAnchor>
  <xdr:twoCellAnchor>
    <xdr:from>
      <xdr:col>12</xdr:col>
      <xdr:colOff>190500</xdr:colOff>
      <xdr:row>19</xdr:row>
      <xdr:rowOff>103187</xdr:rowOff>
    </xdr:from>
    <xdr:to>
      <xdr:col>14</xdr:col>
      <xdr:colOff>409222</xdr:colOff>
      <xdr:row>21</xdr:row>
      <xdr:rowOff>126999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47A7E697-B585-4F74-9A13-B33A3442DEF3}"/>
            </a:ext>
          </a:extLst>
        </xdr:cNvPr>
        <xdr:cNvSpPr txBox="1"/>
      </xdr:nvSpPr>
      <xdr:spPr>
        <a:xfrm>
          <a:off x="8113889" y="3588631"/>
          <a:ext cx="1432277" cy="39070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AÇÃO URGENTE</a:t>
          </a:r>
          <a:endParaRPr lang="pt-BR" sz="1200" b="1"/>
        </a:p>
      </xdr:txBody>
    </xdr:sp>
    <xdr:clientData/>
  </xdr:twoCellAnchor>
  <xdr:twoCellAnchor editAs="oneCell">
    <xdr:from>
      <xdr:col>7</xdr:col>
      <xdr:colOff>246945</xdr:colOff>
      <xdr:row>30</xdr:row>
      <xdr:rowOff>98778</xdr:rowOff>
    </xdr:from>
    <xdr:to>
      <xdr:col>16</xdr:col>
      <xdr:colOff>546411</xdr:colOff>
      <xdr:row>54</xdr:row>
      <xdr:rowOff>47449</xdr:rowOff>
    </xdr:to>
    <xdr:pic>
      <xdr:nvPicPr>
        <xdr:cNvPr id="13" name="Espaço Reservado para Conteúdo 3">
          <a:extLst>
            <a:ext uri="{FF2B5EF4-FFF2-40B4-BE49-F238E27FC236}">
              <a16:creationId xmlns:a16="http://schemas.microsoft.com/office/drawing/2014/main" id="{6014AC9E-39DF-4717-840C-4ED21EC541B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36445" y="5602111"/>
          <a:ext cx="5760466" cy="435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9A92-F3C1-4C4C-80E1-D0CDE16F2241}">
  <dimension ref="A1"/>
  <sheetViews>
    <sheetView showGridLines="0" topLeftCell="B3" zoomScale="120" zoomScaleNormal="120" workbookViewId="0">
      <selection activeCell="A3" sqref="A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2BE3-10BE-445A-91FA-03F5135C06AC}">
  <dimension ref="B1:K11"/>
  <sheetViews>
    <sheetView workbookViewId="0">
      <selection activeCell="D14" sqref="D14"/>
    </sheetView>
  </sheetViews>
  <sheetFormatPr defaultRowHeight="14.5" x14ac:dyDescent="0.35"/>
  <cols>
    <col min="2" max="2" width="24.453125" customWidth="1"/>
    <col min="9" max="9" width="9.36328125" bestFit="1" customWidth="1"/>
    <col min="10" max="10" width="12.1796875" bestFit="1" customWidth="1"/>
    <col min="11" max="11" width="19.36328125" customWidth="1"/>
  </cols>
  <sheetData>
    <row r="1" spans="2:11" ht="15" thickBot="1" x14ac:dyDescent="0.4"/>
    <row r="2" spans="2:11" ht="15" thickBot="1" x14ac:dyDescent="0.4">
      <c r="B2" s="174" t="s">
        <v>176</v>
      </c>
      <c r="C2" s="170" t="s">
        <v>173</v>
      </c>
      <c r="D2" s="168" t="s">
        <v>174</v>
      </c>
      <c r="E2" s="168" t="s">
        <v>175</v>
      </c>
      <c r="F2" s="169" t="s">
        <v>2</v>
      </c>
      <c r="I2" s="165" t="s">
        <v>190</v>
      </c>
      <c r="J2" s="166" t="s">
        <v>191</v>
      </c>
      <c r="K2" s="167" t="s">
        <v>192</v>
      </c>
    </row>
    <row r="3" spans="2:11" x14ac:dyDescent="0.35">
      <c r="B3" s="175"/>
      <c r="C3" s="171">
        <v>1</v>
      </c>
      <c r="D3" s="144">
        <v>3</v>
      </c>
      <c r="E3" s="144">
        <v>5</v>
      </c>
      <c r="F3" s="88">
        <f>C3*D3*E3</f>
        <v>15</v>
      </c>
      <c r="I3" s="59" t="s">
        <v>177</v>
      </c>
      <c r="J3" s="3" t="s">
        <v>180</v>
      </c>
      <c r="K3" s="64" t="s">
        <v>187</v>
      </c>
    </row>
    <row r="4" spans="2:11" x14ac:dyDescent="0.35">
      <c r="B4" s="176"/>
      <c r="C4" s="172">
        <v>3</v>
      </c>
      <c r="D4" s="3">
        <v>3</v>
      </c>
      <c r="E4" s="3">
        <v>3</v>
      </c>
      <c r="F4" s="64">
        <f t="shared" ref="F4:F9" si="0">C4*D4*E4</f>
        <v>27</v>
      </c>
      <c r="I4" s="59" t="s">
        <v>178</v>
      </c>
      <c r="J4" s="3" t="s">
        <v>181</v>
      </c>
      <c r="K4" s="64" t="s">
        <v>188</v>
      </c>
    </row>
    <row r="5" spans="2:11" ht="15" thickBot="1" x14ac:dyDescent="0.4">
      <c r="B5" s="176"/>
      <c r="C5" s="172">
        <v>5</v>
      </c>
      <c r="D5" s="3">
        <v>5</v>
      </c>
      <c r="E5" s="3">
        <v>1</v>
      </c>
      <c r="F5" s="64">
        <f t="shared" si="0"/>
        <v>25</v>
      </c>
      <c r="I5" s="61" t="s">
        <v>179</v>
      </c>
      <c r="J5" s="156" t="s">
        <v>182</v>
      </c>
      <c r="K5" s="157" t="s">
        <v>189</v>
      </c>
    </row>
    <row r="6" spans="2:11" x14ac:dyDescent="0.35">
      <c r="B6" s="176"/>
      <c r="C6" s="172">
        <v>3</v>
      </c>
      <c r="D6" s="3">
        <v>1</v>
      </c>
      <c r="E6" s="3">
        <v>3</v>
      </c>
      <c r="F6" s="64">
        <f t="shared" si="0"/>
        <v>9</v>
      </c>
    </row>
    <row r="7" spans="2:11" ht="15" thickBot="1" x14ac:dyDescent="0.4">
      <c r="B7" s="176"/>
      <c r="C7" s="172">
        <v>5</v>
      </c>
      <c r="D7" s="3">
        <v>3</v>
      </c>
      <c r="E7" s="3">
        <v>3</v>
      </c>
      <c r="F7" s="64">
        <f t="shared" si="0"/>
        <v>45</v>
      </c>
    </row>
    <row r="8" spans="2:11" x14ac:dyDescent="0.35">
      <c r="B8" s="176"/>
      <c r="C8" s="172">
        <v>1</v>
      </c>
      <c r="D8" s="3">
        <v>1</v>
      </c>
      <c r="E8" s="3">
        <v>5</v>
      </c>
      <c r="F8" s="64">
        <f t="shared" si="0"/>
        <v>5</v>
      </c>
      <c r="I8" s="178" t="s">
        <v>183</v>
      </c>
      <c r="J8" s="179" t="s">
        <v>83</v>
      </c>
    </row>
    <row r="9" spans="2:11" ht="15" thickBot="1" x14ac:dyDescent="0.4">
      <c r="B9" s="177"/>
      <c r="C9" s="173">
        <v>3</v>
      </c>
      <c r="D9" s="156">
        <v>1</v>
      </c>
      <c r="E9" s="156">
        <v>5</v>
      </c>
      <c r="F9" s="157">
        <f t="shared" si="0"/>
        <v>15</v>
      </c>
      <c r="I9" s="104">
        <v>1</v>
      </c>
      <c r="J9" s="64" t="s">
        <v>184</v>
      </c>
    </row>
    <row r="10" spans="2:11" x14ac:dyDescent="0.35">
      <c r="I10" s="104">
        <v>3</v>
      </c>
      <c r="J10" s="64" t="s">
        <v>185</v>
      </c>
    </row>
    <row r="11" spans="2:11" ht="15" thickBot="1" x14ac:dyDescent="0.4">
      <c r="I11" s="105">
        <v>5</v>
      </c>
      <c r="J11" s="157" t="s">
        <v>186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51BB-C2C0-4DF5-AB2E-56B0E03A2B12}">
  <dimension ref="B1:D14"/>
  <sheetViews>
    <sheetView zoomScale="115" zoomScaleNormal="115" workbookViewId="0">
      <selection activeCell="F5" sqref="F5"/>
    </sheetView>
  </sheetViews>
  <sheetFormatPr defaultRowHeight="14.5" x14ac:dyDescent="0.35"/>
  <cols>
    <col min="2" max="2" width="15.6328125" bestFit="1" customWidth="1"/>
    <col min="3" max="3" width="30.26953125" bestFit="1" customWidth="1"/>
    <col min="4" max="5" width="26.08984375" bestFit="1" customWidth="1"/>
    <col min="7" max="7" width="25.36328125" bestFit="1" customWidth="1"/>
    <col min="8" max="8" width="24.1796875" bestFit="1" customWidth="1"/>
    <col min="9" max="9" width="26.1796875" bestFit="1" customWidth="1"/>
    <col min="10" max="10" width="18.453125" bestFit="1" customWidth="1"/>
  </cols>
  <sheetData>
    <row r="1" spans="2:4" ht="15" thickBot="1" x14ac:dyDescent="0.4"/>
    <row r="2" spans="2:4" ht="15" thickBot="1" x14ac:dyDescent="0.4">
      <c r="B2" s="113" t="s">
        <v>201</v>
      </c>
      <c r="C2" s="103" t="s">
        <v>194</v>
      </c>
      <c r="D2" s="114" t="s">
        <v>195</v>
      </c>
    </row>
    <row r="3" spans="2:4" ht="15" thickBot="1" x14ac:dyDescent="0.4">
      <c r="B3" s="229" t="s">
        <v>193</v>
      </c>
      <c r="C3" s="117" t="s">
        <v>196</v>
      </c>
      <c r="D3" s="127" t="s">
        <v>197</v>
      </c>
    </row>
    <row r="4" spans="2:4" x14ac:dyDescent="0.35">
      <c r="B4" s="230"/>
      <c r="C4" s="119" t="s">
        <v>202</v>
      </c>
      <c r="D4" s="128" t="s">
        <v>203</v>
      </c>
    </row>
    <row r="5" spans="2:4" x14ac:dyDescent="0.35">
      <c r="B5" s="230"/>
      <c r="C5" s="120" t="s">
        <v>216</v>
      </c>
      <c r="D5" s="129" t="s">
        <v>204</v>
      </c>
    </row>
    <row r="6" spans="2:4" x14ac:dyDescent="0.35">
      <c r="B6" s="230"/>
      <c r="C6" s="120" t="s">
        <v>217</v>
      </c>
      <c r="D6" s="129" t="s">
        <v>206</v>
      </c>
    </row>
    <row r="7" spans="2:4" x14ac:dyDescent="0.35">
      <c r="B7" s="230"/>
      <c r="C7" s="120" t="s">
        <v>215</v>
      </c>
      <c r="D7" s="129" t="s">
        <v>205</v>
      </c>
    </row>
    <row r="8" spans="2:4" ht="15" thickBot="1" x14ac:dyDescent="0.4">
      <c r="B8" s="231"/>
      <c r="C8" s="116"/>
      <c r="D8" s="130"/>
    </row>
    <row r="9" spans="2:4" ht="15" thickBot="1" x14ac:dyDescent="0.4">
      <c r="B9" s="230" t="s">
        <v>198</v>
      </c>
      <c r="C9" s="123" t="s">
        <v>199</v>
      </c>
      <c r="D9" s="118" t="s">
        <v>200</v>
      </c>
    </row>
    <row r="10" spans="2:4" x14ac:dyDescent="0.35">
      <c r="B10" s="230"/>
      <c r="C10" s="124" t="s">
        <v>207</v>
      </c>
      <c r="D10" s="121" t="s">
        <v>210</v>
      </c>
    </row>
    <row r="11" spans="2:4" x14ac:dyDescent="0.35">
      <c r="B11" s="230"/>
      <c r="C11" s="125" t="s">
        <v>208</v>
      </c>
      <c r="D11" s="122" t="s">
        <v>211</v>
      </c>
    </row>
    <row r="12" spans="2:4" x14ac:dyDescent="0.35">
      <c r="B12" s="230"/>
      <c r="C12" s="125" t="s">
        <v>214</v>
      </c>
      <c r="D12" s="122" t="s">
        <v>213</v>
      </c>
    </row>
    <row r="13" spans="2:4" x14ac:dyDescent="0.35">
      <c r="B13" s="230"/>
      <c r="C13" s="125" t="s">
        <v>212</v>
      </c>
      <c r="D13" s="122" t="s">
        <v>209</v>
      </c>
    </row>
    <row r="14" spans="2:4" ht="15" thickBot="1" x14ac:dyDescent="0.4">
      <c r="B14" s="231"/>
      <c r="C14" s="126"/>
      <c r="D14" s="115"/>
    </row>
  </sheetData>
  <sortState xmlns:xlrd2="http://schemas.microsoft.com/office/spreadsheetml/2017/richdata2" ref="D5:D7">
    <sortCondition ref="D4"/>
  </sortState>
  <mergeCells count="2">
    <mergeCell ref="B3:B8"/>
    <mergeCell ref="B9:B14"/>
  </mergeCells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DEEC-3E51-49F8-A8AE-C708A059FE4E}">
  <dimension ref="A1:I45"/>
  <sheetViews>
    <sheetView workbookViewId="0">
      <selection activeCell="K6" sqref="K6"/>
    </sheetView>
  </sheetViews>
  <sheetFormatPr defaultRowHeight="14.5" x14ac:dyDescent="0.35"/>
  <cols>
    <col min="2" max="2" width="10.1796875" style="1" bestFit="1" customWidth="1"/>
    <col min="5" max="5" width="14.7265625" bestFit="1" customWidth="1"/>
    <col min="7" max="7" width="15.36328125" bestFit="1" customWidth="1"/>
    <col min="9" max="9" width="8.7265625" customWidth="1"/>
  </cols>
  <sheetData>
    <row r="1" spans="1:9" ht="15" thickBot="1" x14ac:dyDescent="0.4"/>
    <row r="2" spans="1:9" s="131" customFormat="1" ht="15" thickBot="1" x14ac:dyDescent="0.4">
      <c r="B2" s="238" t="s">
        <v>225</v>
      </c>
      <c r="C2" s="145" t="s">
        <v>220</v>
      </c>
      <c r="D2" s="140" t="s">
        <v>14</v>
      </c>
      <c r="E2" s="140" t="s">
        <v>221</v>
      </c>
      <c r="F2" s="140" t="s">
        <v>222</v>
      </c>
      <c r="G2" s="140" t="s">
        <v>223</v>
      </c>
      <c r="H2" s="146" t="s">
        <v>224</v>
      </c>
    </row>
    <row r="3" spans="1:9" x14ac:dyDescent="0.35">
      <c r="B3" s="239"/>
      <c r="C3" s="148" t="s">
        <v>100</v>
      </c>
      <c r="D3" s="109">
        <v>5</v>
      </c>
      <c r="E3" s="109">
        <v>0</v>
      </c>
      <c r="F3" s="109">
        <f>D3</f>
        <v>5</v>
      </c>
      <c r="G3" s="109">
        <v>6</v>
      </c>
      <c r="H3" s="110">
        <f>IF(F3-G3&lt;0,0,F3-G3)</f>
        <v>0</v>
      </c>
    </row>
    <row r="4" spans="1:9" x14ac:dyDescent="0.35">
      <c r="B4" s="239"/>
      <c r="C4" s="149" t="s">
        <v>218</v>
      </c>
      <c r="D4" s="3">
        <v>3</v>
      </c>
      <c r="E4" s="3">
        <f>F3</f>
        <v>5</v>
      </c>
      <c r="F4" s="3">
        <f>E4+D4</f>
        <v>8</v>
      </c>
      <c r="G4" s="3">
        <v>5</v>
      </c>
      <c r="H4" s="64">
        <f t="shared" ref="H4:H7" si="0">IF(F4-G4&lt;0,0,F4-G4)</f>
        <v>3</v>
      </c>
    </row>
    <row r="5" spans="1:9" x14ac:dyDescent="0.35">
      <c r="B5" s="239"/>
      <c r="C5" s="149" t="s">
        <v>101</v>
      </c>
      <c r="D5" s="3">
        <v>6</v>
      </c>
      <c r="E5" s="3">
        <f t="shared" ref="E5:E7" si="1">F4</f>
        <v>8</v>
      </c>
      <c r="F5" s="3">
        <f t="shared" ref="F5:F7" si="2">E5+D5</f>
        <v>14</v>
      </c>
      <c r="G5" s="3">
        <v>8</v>
      </c>
      <c r="H5" s="64">
        <f t="shared" si="0"/>
        <v>6</v>
      </c>
    </row>
    <row r="6" spans="1:9" x14ac:dyDescent="0.35">
      <c r="B6" s="239"/>
      <c r="C6" s="149" t="s">
        <v>99</v>
      </c>
      <c r="D6" s="3">
        <v>2</v>
      </c>
      <c r="E6" s="3">
        <f t="shared" si="1"/>
        <v>14</v>
      </c>
      <c r="F6" s="3">
        <f t="shared" si="2"/>
        <v>16</v>
      </c>
      <c r="G6" s="3">
        <v>7</v>
      </c>
      <c r="H6" s="64">
        <f t="shared" si="0"/>
        <v>9</v>
      </c>
    </row>
    <row r="7" spans="1:9" ht="15" thickBot="1" x14ac:dyDescent="0.4">
      <c r="B7" s="239"/>
      <c r="C7" s="150" t="s">
        <v>219</v>
      </c>
      <c r="D7" s="111">
        <v>1</v>
      </c>
      <c r="E7" s="111">
        <f t="shared" si="1"/>
        <v>16</v>
      </c>
      <c r="F7" s="111">
        <f t="shared" si="2"/>
        <v>17</v>
      </c>
      <c r="G7" s="111">
        <v>3</v>
      </c>
      <c r="H7" s="112">
        <f t="shared" si="0"/>
        <v>14</v>
      </c>
    </row>
    <row r="8" spans="1:9" x14ac:dyDescent="0.35">
      <c r="B8" s="239"/>
      <c r="C8" s="232" t="s">
        <v>234</v>
      </c>
      <c r="D8" s="233"/>
      <c r="E8" s="151" t="s">
        <v>230</v>
      </c>
      <c r="F8" s="144">
        <f>SUM(F3:F7)</f>
        <v>60</v>
      </c>
      <c r="G8" s="106" t="s">
        <v>228</v>
      </c>
      <c r="H8" s="147">
        <f>SUM(H3:H7)</f>
        <v>32</v>
      </c>
    </row>
    <row r="9" spans="1:9" ht="15" thickBot="1" x14ac:dyDescent="0.4">
      <c r="B9" s="240"/>
      <c r="C9" s="234"/>
      <c r="D9" s="235"/>
      <c r="E9" s="137" t="s">
        <v>231</v>
      </c>
      <c r="F9" s="111">
        <f>AVERAGE(F3:F7)</f>
        <v>12</v>
      </c>
      <c r="G9" s="132" t="s">
        <v>229</v>
      </c>
      <c r="H9" s="142">
        <f>AVERAGE(H3:H7)</f>
        <v>6.4</v>
      </c>
    </row>
    <row r="10" spans="1:9" ht="15" thickBot="1" x14ac:dyDescent="0.4">
      <c r="A10" s="54"/>
      <c r="B10" s="135"/>
      <c r="C10" s="133"/>
      <c r="D10" s="134"/>
      <c r="E10" s="133"/>
      <c r="F10" s="134"/>
      <c r="G10" s="133"/>
      <c r="H10" s="136"/>
      <c r="I10" s="54"/>
    </row>
    <row r="11" spans="1:9" ht="15" thickBot="1" x14ac:dyDescent="0.4">
      <c r="B11" s="238" t="s">
        <v>232</v>
      </c>
      <c r="C11" s="145" t="s">
        <v>220</v>
      </c>
      <c r="D11" s="140" t="s">
        <v>14</v>
      </c>
      <c r="E11" s="140" t="s">
        <v>221</v>
      </c>
      <c r="F11" s="140" t="s">
        <v>222</v>
      </c>
      <c r="G11" s="140" t="s">
        <v>223</v>
      </c>
      <c r="H11" s="146" t="s">
        <v>224</v>
      </c>
    </row>
    <row r="12" spans="1:9" s="131" customFormat="1" x14ac:dyDescent="0.35">
      <c r="B12" s="239"/>
      <c r="C12" s="148" t="s">
        <v>219</v>
      </c>
      <c r="D12" s="109">
        <v>1</v>
      </c>
      <c r="E12" s="109">
        <v>0</v>
      </c>
      <c r="F12" s="109">
        <f>D12</f>
        <v>1</v>
      </c>
      <c r="G12" s="109">
        <v>6</v>
      </c>
      <c r="H12" s="110">
        <f>IF(F12-G12&lt;0,0,F12-G12)</f>
        <v>0</v>
      </c>
    </row>
    <row r="13" spans="1:9" x14ac:dyDescent="0.35">
      <c r="B13" s="239"/>
      <c r="C13" s="149" t="s">
        <v>99</v>
      </c>
      <c r="D13" s="3">
        <v>2</v>
      </c>
      <c r="E13" s="3">
        <f>F12</f>
        <v>1</v>
      </c>
      <c r="F13" s="3">
        <f>E13+D13</f>
        <v>3</v>
      </c>
      <c r="G13" s="3">
        <v>5</v>
      </c>
      <c r="H13" s="64">
        <f t="shared" ref="H13:H16" si="3">IF(F13-G13&lt;0,0,F13-G13)</f>
        <v>0</v>
      </c>
    </row>
    <row r="14" spans="1:9" x14ac:dyDescent="0.35">
      <c r="B14" s="239"/>
      <c r="C14" s="149" t="s">
        <v>101</v>
      </c>
      <c r="D14" s="3">
        <v>6</v>
      </c>
      <c r="E14" s="3">
        <f t="shared" ref="E14:E16" si="4">F13</f>
        <v>3</v>
      </c>
      <c r="F14" s="3">
        <f t="shared" ref="F14:F16" si="5">E14+D14</f>
        <v>9</v>
      </c>
      <c r="G14" s="3">
        <v>8</v>
      </c>
      <c r="H14" s="64">
        <f t="shared" si="3"/>
        <v>1</v>
      </c>
    </row>
    <row r="15" spans="1:9" x14ac:dyDescent="0.35">
      <c r="B15" s="239"/>
      <c r="C15" s="149" t="s">
        <v>218</v>
      </c>
      <c r="D15" s="3">
        <v>3</v>
      </c>
      <c r="E15" s="3">
        <f t="shared" si="4"/>
        <v>9</v>
      </c>
      <c r="F15" s="3">
        <f t="shared" si="5"/>
        <v>12</v>
      </c>
      <c r="G15" s="3">
        <v>7</v>
      </c>
      <c r="H15" s="64">
        <f t="shared" si="3"/>
        <v>5</v>
      </c>
    </row>
    <row r="16" spans="1:9" ht="15" thickBot="1" x14ac:dyDescent="0.4">
      <c r="B16" s="239"/>
      <c r="C16" s="150" t="s">
        <v>100</v>
      </c>
      <c r="D16" s="111">
        <v>5</v>
      </c>
      <c r="E16" s="111">
        <f t="shared" si="4"/>
        <v>12</v>
      </c>
      <c r="F16" s="111">
        <f t="shared" si="5"/>
        <v>17</v>
      </c>
      <c r="G16" s="111">
        <v>3</v>
      </c>
      <c r="H16" s="112">
        <f t="shared" si="3"/>
        <v>14</v>
      </c>
    </row>
    <row r="17" spans="1:9" x14ac:dyDescent="0.35">
      <c r="B17" s="239"/>
      <c r="C17" s="236" t="s">
        <v>235</v>
      </c>
      <c r="D17" s="237"/>
      <c r="E17" s="151" t="s">
        <v>230</v>
      </c>
      <c r="F17" s="144">
        <f>SUM(F12:F16)</f>
        <v>42</v>
      </c>
      <c r="G17" s="106" t="s">
        <v>228</v>
      </c>
      <c r="H17" s="147">
        <f>SUM(H12:H16)</f>
        <v>20</v>
      </c>
    </row>
    <row r="18" spans="1:9" ht="15" thickBot="1" x14ac:dyDescent="0.4">
      <c r="B18" s="240"/>
      <c r="C18" s="234"/>
      <c r="D18" s="235"/>
      <c r="E18" s="137" t="s">
        <v>231</v>
      </c>
      <c r="F18" s="111">
        <f>AVERAGE(F12:F16)</f>
        <v>8.4</v>
      </c>
      <c r="G18" s="132" t="s">
        <v>229</v>
      </c>
      <c r="H18" s="142">
        <f>AVERAGE(H12:H16)</f>
        <v>4</v>
      </c>
    </row>
    <row r="19" spans="1:9" ht="15" thickBot="1" x14ac:dyDescent="0.4"/>
    <row r="20" spans="1:9" ht="15" thickBot="1" x14ac:dyDescent="0.4">
      <c r="B20" s="241" t="s">
        <v>226</v>
      </c>
      <c r="C20" s="139" t="s">
        <v>220</v>
      </c>
      <c r="D20" s="152" t="s">
        <v>14</v>
      </c>
      <c r="E20" s="140" t="s">
        <v>221</v>
      </c>
      <c r="F20" s="140" t="s">
        <v>222</v>
      </c>
      <c r="G20" s="140" t="s">
        <v>223</v>
      </c>
      <c r="H20" s="146" t="s">
        <v>224</v>
      </c>
    </row>
    <row r="21" spans="1:9" x14ac:dyDescent="0.35">
      <c r="B21" s="242"/>
      <c r="C21" s="153" t="s">
        <v>219</v>
      </c>
      <c r="D21" s="154">
        <v>1</v>
      </c>
      <c r="E21" s="109">
        <v>0</v>
      </c>
      <c r="F21" s="109">
        <f>D21</f>
        <v>1</v>
      </c>
      <c r="G21" s="109">
        <v>3</v>
      </c>
      <c r="H21" s="110">
        <f>IF(F21-G21&lt;0,0,F21-G21)</f>
        <v>0</v>
      </c>
    </row>
    <row r="22" spans="1:9" x14ac:dyDescent="0.35">
      <c r="B22" s="242"/>
      <c r="C22" s="104" t="s">
        <v>99</v>
      </c>
      <c r="D22" s="138">
        <v>2</v>
      </c>
      <c r="E22" s="3">
        <f>F21</f>
        <v>1</v>
      </c>
      <c r="F22" s="3">
        <f>E22+D22</f>
        <v>3</v>
      </c>
      <c r="G22" s="3">
        <v>7</v>
      </c>
      <c r="H22" s="64">
        <f t="shared" ref="H22:H25" si="6">IF(F22-G22&lt;0,0,F22-G22)</f>
        <v>0</v>
      </c>
    </row>
    <row r="23" spans="1:9" x14ac:dyDescent="0.35">
      <c r="B23" s="242"/>
      <c r="C23" s="104" t="s">
        <v>218</v>
      </c>
      <c r="D23" s="138">
        <v>3</v>
      </c>
      <c r="E23" s="3">
        <f t="shared" ref="E23:E25" si="7">F22</f>
        <v>3</v>
      </c>
      <c r="F23" s="3">
        <f t="shared" ref="F23:F25" si="8">E23+D23</f>
        <v>6</v>
      </c>
      <c r="G23" s="3">
        <v>5</v>
      </c>
      <c r="H23" s="64">
        <f t="shared" si="6"/>
        <v>1</v>
      </c>
    </row>
    <row r="24" spans="1:9" x14ac:dyDescent="0.35">
      <c r="B24" s="242"/>
      <c r="C24" s="104" t="s">
        <v>100</v>
      </c>
      <c r="D24" s="138">
        <v>5</v>
      </c>
      <c r="E24" s="3">
        <f t="shared" si="7"/>
        <v>6</v>
      </c>
      <c r="F24" s="3">
        <f t="shared" si="8"/>
        <v>11</v>
      </c>
      <c r="G24" s="3">
        <v>6</v>
      </c>
      <c r="H24" s="64">
        <f t="shared" si="6"/>
        <v>5</v>
      </c>
    </row>
    <row r="25" spans="1:9" ht="15" thickBot="1" x14ac:dyDescent="0.4">
      <c r="B25" s="242"/>
      <c r="C25" s="105" t="s">
        <v>101</v>
      </c>
      <c r="D25" s="155">
        <v>6</v>
      </c>
      <c r="E25" s="111">
        <f t="shared" si="7"/>
        <v>11</v>
      </c>
      <c r="F25" s="111">
        <f t="shared" si="8"/>
        <v>17</v>
      </c>
      <c r="G25" s="111">
        <v>8</v>
      </c>
      <c r="H25" s="112">
        <f t="shared" si="6"/>
        <v>9</v>
      </c>
    </row>
    <row r="26" spans="1:9" x14ac:dyDescent="0.35">
      <c r="B26" s="242"/>
      <c r="C26" s="232" t="s">
        <v>236</v>
      </c>
      <c r="D26" s="233"/>
      <c r="E26" s="151" t="s">
        <v>230</v>
      </c>
      <c r="F26" s="144">
        <f>SUM(F21:F25)</f>
        <v>38</v>
      </c>
      <c r="G26" s="106" t="s">
        <v>228</v>
      </c>
      <c r="H26" s="147">
        <f>SUM(H21:H25)</f>
        <v>15</v>
      </c>
    </row>
    <row r="27" spans="1:9" ht="15" thickBot="1" x14ac:dyDescent="0.4">
      <c r="B27" s="243"/>
      <c r="C27" s="234"/>
      <c r="D27" s="235"/>
      <c r="E27" s="137" t="s">
        <v>231</v>
      </c>
      <c r="F27" s="111">
        <f>AVERAGE(F21:F25)</f>
        <v>7.6</v>
      </c>
      <c r="G27" s="132" t="s">
        <v>229</v>
      </c>
      <c r="H27" s="142">
        <f>AVERAGE(H21:H25)</f>
        <v>3</v>
      </c>
    </row>
    <row r="28" spans="1:9" ht="15" thickBot="1" x14ac:dyDescent="0.4">
      <c r="A28" s="54"/>
      <c r="B28" s="141"/>
      <c r="C28" s="134"/>
      <c r="D28" s="134"/>
      <c r="E28" s="133"/>
      <c r="F28" s="134"/>
      <c r="G28" s="133"/>
      <c r="H28" s="136"/>
      <c r="I28" s="54"/>
    </row>
    <row r="29" spans="1:9" ht="15" thickBot="1" x14ac:dyDescent="0.4">
      <c r="B29" s="241" t="s">
        <v>233</v>
      </c>
      <c r="C29" s="139" t="s">
        <v>220</v>
      </c>
      <c r="D29" s="152" t="s">
        <v>14</v>
      </c>
      <c r="E29" s="140" t="s">
        <v>221</v>
      </c>
      <c r="F29" s="140" t="s">
        <v>222</v>
      </c>
      <c r="G29" s="140" t="s">
        <v>223</v>
      </c>
      <c r="H29" s="146" t="s">
        <v>224</v>
      </c>
    </row>
    <row r="30" spans="1:9" x14ac:dyDescent="0.35">
      <c r="B30" s="242"/>
      <c r="C30" s="153" t="s">
        <v>101</v>
      </c>
      <c r="D30" s="154">
        <v>6</v>
      </c>
      <c r="E30" s="109">
        <v>0</v>
      </c>
      <c r="F30" s="109">
        <f>D30</f>
        <v>6</v>
      </c>
      <c r="G30" s="109">
        <v>3</v>
      </c>
      <c r="H30" s="110">
        <f>IF(F30-G30&lt;0,0,F30-G30)</f>
        <v>3</v>
      </c>
    </row>
    <row r="31" spans="1:9" x14ac:dyDescent="0.35">
      <c r="B31" s="242"/>
      <c r="C31" s="104" t="s">
        <v>100</v>
      </c>
      <c r="D31" s="138">
        <v>5</v>
      </c>
      <c r="E31" s="3">
        <f>F30</f>
        <v>6</v>
      </c>
      <c r="F31" s="3">
        <f>E31+D31</f>
        <v>11</v>
      </c>
      <c r="G31" s="3">
        <v>7</v>
      </c>
      <c r="H31" s="64">
        <f t="shared" ref="H31:H34" si="9">IF(F31-G31&lt;0,0,F31-G31)</f>
        <v>4</v>
      </c>
    </row>
    <row r="32" spans="1:9" x14ac:dyDescent="0.35">
      <c r="B32" s="242"/>
      <c r="C32" s="104" t="s">
        <v>218</v>
      </c>
      <c r="D32" s="138">
        <v>3</v>
      </c>
      <c r="E32" s="3">
        <f t="shared" ref="E32:E34" si="10">F31</f>
        <v>11</v>
      </c>
      <c r="F32" s="3">
        <f t="shared" ref="F32:F34" si="11">E32+D32</f>
        <v>14</v>
      </c>
      <c r="G32" s="3">
        <v>5</v>
      </c>
      <c r="H32" s="64">
        <f t="shared" si="9"/>
        <v>9</v>
      </c>
    </row>
    <row r="33" spans="2:8" x14ac:dyDescent="0.35">
      <c r="B33" s="242"/>
      <c r="C33" s="104" t="s">
        <v>99</v>
      </c>
      <c r="D33" s="138">
        <v>2</v>
      </c>
      <c r="E33" s="3">
        <f t="shared" si="10"/>
        <v>14</v>
      </c>
      <c r="F33" s="3">
        <f t="shared" si="11"/>
        <v>16</v>
      </c>
      <c r="G33" s="3">
        <v>6</v>
      </c>
      <c r="H33" s="64">
        <f t="shared" si="9"/>
        <v>10</v>
      </c>
    </row>
    <row r="34" spans="2:8" ht="15" thickBot="1" x14ac:dyDescent="0.4">
      <c r="B34" s="242"/>
      <c r="C34" s="105" t="s">
        <v>219</v>
      </c>
      <c r="D34" s="155">
        <v>1</v>
      </c>
      <c r="E34" s="111">
        <f t="shared" si="10"/>
        <v>16</v>
      </c>
      <c r="F34" s="111">
        <f t="shared" si="11"/>
        <v>17</v>
      </c>
      <c r="G34" s="111">
        <v>8</v>
      </c>
      <c r="H34" s="112">
        <f t="shared" si="9"/>
        <v>9</v>
      </c>
    </row>
    <row r="35" spans="2:8" ht="14.5" customHeight="1" x14ac:dyDescent="0.35">
      <c r="B35" s="242"/>
      <c r="C35" s="236" t="s">
        <v>237</v>
      </c>
      <c r="D35" s="237"/>
      <c r="E35" s="151" t="s">
        <v>230</v>
      </c>
      <c r="F35" s="144">
        <f>SUM(F30:F34)</f>
        <v>64</v>
      </c>
      <c r="G35" s="106" t="s">
        <v>228</v>
      </c>
      <c r="H35" s="147">
        <f>SUM(H30:H34)</f>
        <v>35</v>
      </c>
    </row>
    <row r="36" spans="2:8" ht="15" thickBot="1" x14ac:dyDescent="0.4">
      <c r="B36" s="243"/>
      <c r="C36" s="234"/>
      <c r="D36" s="235"/>
      <c r="E36" s="137" t="s">
        <v>231</v>
      </c>
      <c r="F36" s="111">
        <f>AVERAGE(F30:F34)</f>
        <v>12.8</v>
      </c>
      <c r="G36" s="132" t="s">
        <v>229</v>
      </c>
      <c r="H36" s="143">
        <f>AVERAGE(H30:H34)</f>
        <v>7</v>
      </c>
    </row>
    <row r="37" spans="2:8" ht="15" thickBot="1" x14ac:dyDescent="0.4"/>
    <row r="38" spans="2:8" ht="15" thickBot="1" x14ac:dyDescent="0.4">
      <c r="B38" s="241" t="s">
        <v>227</v>
      </c>
      <c r="C38" s="139" t="s">
        <v>220</v>
      </c>
      <c r="D38" s="140" t="s">
        <v>14</v>
      </c>
      <c r="E38" s="140" t="s">
        <v>221</v>
      </c>
      <c r="F38" s="140" t="s">
        <v>222</v>
      </c>
      <c r="G38" s="152" t="s">
        <v>223</v>
      </c>
      <c r="H38" s="146" t="s">
        <v>224</v>
      </c>
    </row>
    <row r="39" spans="2:8" x14ac:dyDescent="0.35">
      <c r="B39" s="242"/>
      <c r="C39" s="153" t="s">
        <v>219</v>
      </c>
      <c r="D39" s="109">
        <v>1</v>
      </c>
      <c r="E39" s="109">
        <v>0</v>
      </c>
      <c r="F39" s="109">
        <f>E39+D39</f>
        <v>1</v>
      </c>
      <c r="G39" s="154">
        <v>3</v>
      </c>
      <c r="H39" s="110">
        <f>IF(F39-G39&lt;0,0,F39-G39)</f>
        <v>0</v>
      </c>
    </row>
    <row r="40" spans="2:8" x14ac:dyDescent="0.35">
      <c r="B40" s="242"/>
      <c r="C40" s="104" t="s">
        <v>218</v>
      </c>
      <c r="D40" s="3">
        <v>3</v>
      </c>
      <c r="E40" s="3">
        <f>F39</f>
        <v>1</v>
      </c>
      <c r="F40" s="3">
        <f>E40+D40</f>
        <v>4</v>
      </c>
      <c r="G40" s="138">
        <v>5</v>
      </c>
      <c r="H40" s="64">
        <f>IF(F40-G40&lt;0,0,F40-G40)</f>
        <v>0</v>
      </c>
    </row>
    <row r="41" spans="2:8" x14ac:dyDescent="0.35">
      <c r="B41" s="242"/>
      <c r="C41" s="104" t="s">
        <v>100</v>
      </c>
      <c r="D41" s="3">
        <v>5</v>
      </c>
      <c r="E41" s="3">
        <f>F40</f>
        <v>4</v>
      </c>
      <c r="F41" s="3">
        <f>E41+D41</f>
        <v>9</v>
      </c>
      <c r="G41" s="138">
        <v>6</v>
      </c>
      <c r="H41" s="64">
        <f>IF(F41-G41&lt;0,0,F41-G41)</f>
        <v>3</v>
      </c>
    </row>
    <row r="42" spans="2:8" x14ac:dyDescent="0.35">
      <c r="B42" s="242"/>
      <c r="C42" s="104" t="s">
        <v>99</v>
      </c>
      <c r="D42" s="3">
        <v>2</v>
      </c>
      <c r="E42" s="3">
        <f>F41</f>
        <v>9</v>
      </c>
      <c r="F42" s="3">
        <f>E42+D42</f>
        <v>11</v>
      </c>
      <c r="G42" s="138">
        <v>7</v>
      </c>
      <c r="H42" s="64">
        <f>IF(F42-G42&lt;0,0,F42-G42)</f>
        <v>4</v>
      </c>
    </row>
    <row r="43" spans="2:8" ht="15" thickBot="1" x14ac:dyDescent="0.4">
      <c r="B43" s="242"/>
      <c r="C43" s="105" t="s">
        <v>101</v>
      </c>
      <c r="D43" s="111">
        <v>6</v>
      </c>
      <c r="E43" s="111">
        <f>F42</f>
        <v>11</v>
      </c>
      <c r="F43" s="111">
        <f>E43+D43</f>
        <v>17</v>
      </c>
      <c r="G43" s="155">
        <v>8</v>
      </c>
      <c r="H43" s="112">
        <f>IF(F43-G43&lt;0,0,F43-G43)</f>
        <v>9</v>
      </c>
    </row>
    <row r="44" spans="2:8" ht="14.5" customHeight="1" x14ac:dyDescent="0.35">
      <c r="B44" s="242"/>
      <c r="C44" s="232" t="s">
        <v>238</v>
      </c>
      <c r="D44" s="233"/>
      <c r="E44" s="151" t="s">
        <v>230</v>
      </c>
      <c r="F44" s="144">
        <f>SUM(F39:F43)</f>
        <v>42</v>
      </c>
      <c r="G44" s="106" t="s">
        <v>228</v>
      </c>
      <c r="H44" s="147">
        <f>SUM(H39:H43)</f>
        <v>16</v>
      </c>
    </row>
    <row r="45" spans="2:8" ht="15" thickBot="1" x14ac:dyDescent="0.4">
      <c r="B45" s="243"/>
      <c r="C45" s="234"/>
      <c r="D45" s="235"/>
      <c r="E45" s="137" t="s">
        <v>231</v>
      </c>
      <c r="F45" s="111">
        <f>AVERAGE(F39:F43)</f>
        <v>8.4</v>
      </c>
      <c r="G45" s="132" t="s">
        <v>229</v>
      </c>
      <c r="H45" s="142">
        <f>AVERAGE(H39:H43)</f>
        <v>3.2</v>
      </c>
    </row>
  </sheetData>
  <sortState xmlns:xlrd2="http://schemas.microsoft.com/office/spreadsheetml/2017/richdata2" ref="B39:H45">
    <sortCondition ref="G43"/>
  </sortState>
  <mergeCells count="10">
    <mergeCell ref="B2:B9"/>
    <mergeCell ref="B38:B45"/>
    <mergeCell ref="B20:B27"/>
    <mergeCell ref="B11:B18"/>
    <mergeCell ref="B29:B36"/>
    <mergeCell ref="C8:D9"/>
    <mergeCell ref="C17:D18"/>
    <mergeCell ref="C26:D27"/>
    <mergeCell ref="C44:D45"/>
    <mergeCell ref="C35:D3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4DB4-2E82-4640-A60E-D015256C679B}">
  <dimension ref="D2:D11"/>
  <sheetViews>
    <sheetView workbookViewId="0">
      <selection activeCell="E15" sqref="E15"/>
    </sheetView>
  </sheetViews>
  <sheetFormatPr defaultRowHeight="14.5" x14ac:dyDescent="0.35"/>
  <sheetData>
    <row r="2" spans="4:4" x14ac:dyDescent="0.35">
      <c r="D2" s="160"/>
    </row>
    <row r="3" spans="4:4" x14ac:dyDescent="0.35">
      <c r="D3" s="160"/>
    </row>
    <row r="4" spans="4:4" x14ac:dyDescent="0.35">
      <c r="D4" s="160"/>
    </row>
    <row r="5" spans="4:4" x14ac:dyDescent="0.35">
      <c r="D5" s="160"/>
    </row>
    <row r="6" spans="4:4" x14ac:dyDescent="0.35">
      <c r="D6" s="160"/>
    </row>
    <row r="7" spans="4:4" x14ac:dyDescent="0.35">
      <c r="D7" s="160"/>
    </row>
    <row r="8" spans="4:4" x14ac:dyDescent="0.35">
      <c r="D8" s="160"/>
    </row>
    <row r="9" spans="4:4" x14ac:dyDescent="0.35">
      <c r="D9" s="160"/>
    </row>
    <row r="10" spans="4:4" x14ac:dyDescent="0.35">
      <c r="D10" s="160"/>
    </row>
    <row r="11" spans="4:4" x14ac:dyDescent="0.35">
      <c r="D11" s="16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4C21-F1AD-472E-AB96-A90628098763}">
  <dimension ref="A1"/>
  <sheetViews>
    <sheetView workbookViewId="0">
      <selection activeCell="K22" sqref="K2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A01B-35B0-452B-B506-1EAC84587FC2}">
  <dimension ref="B1:L27"/>
  <sheetViews>
    <sheetView topLeftCell="G1" zoomScale="80" zoomScaleNormal="80" workbookViewId="0">
      <selection activeCell="H8" sqref="H8"/>
    </sheetView>
  </sheetViews>
  <sheetFormatPr defaultRowHeight="14.5" x14ac:dyDescent="0.35"/>
  <cols>
    <col min="2" max="2" width="14.7265625" style="1" bestFit="1" customWidth="1"/>
    <col min="3" max="3" width="16.90625" style="1" customWidth="1"/>
    <col min="4" max="4" width="17.1796875" style="1" bestFit="1" customWidth="1"/>
    <col min="5" max="5" width="18.54296875" style="1" customWidth="1"/>
    <col min="6" max="6" width="18.81640625" style="1" customWidth="1"/>
    <col min="8" max="8" width="54.453125" bestFit="1" customWidth="1"/>
    <col min="9" max="9" width="26.1796875" bestFit="1" customWidth="1"/>
    <col min="10" max="10" width="22.90625" bestFit="1" customWidth="1"/>
    <col min="11" max="11" width="44.08984375" bestFit="1" customWidth="1"/>
    <col min="12" max="12" width="35.81640625" bestFit="1" customWidth="1"/>
  </cols>
  <sheetData>
    <row r="1" spans="2:12" ht="15" thickBot="1" x14ac:dyDescent="0.4"/>
    <row r="2" spans="2:12" ht="18.5" x14ac:dyDescent="0.45">
      <c r="B2" s="185" t="s">
        <v>23</v>
      </c>
      <c r="C2" s="31" t="s">
        <v>20</v>
      </c>
      <c r="D2" s="31" t="s">
        <v>21</v>
      </c>
      <c r="E2" s="31" t="s">
        <v>22</v>
      </c>
      <c r="F2" s="33" t="s">
        <v>24</v>
      </c>
      <c r="H2" s="187" t="s">
        <v>259</v>
      </c>
      <c r="I2" s="44" t="s">
        <v>20</v>
      </c>
      <c r="J2" s="44" t="s">
        <v>21</v>
      </c>
      <c r="K2" s="44" t="s">
        <v>22</v>
      </c>
      <c r="L2" s="45" t="s">
        <v>24</v>
      </c>
    </row>
    <row r="3" spans="2:12" ht="15" thickBot="1" x14ac:dyDescent="0.4">
      <c r="B3" s="186"/>
      <c r="C3" s="32"/>
      <c r="D3" s="32"/>
      <c r="E3" s="32"/>
      <c r="F3" s="34"/>
      <c r="H3" s="188"/>
      <c r="I3" s="37" t="s">
        <v>30</v>
      </c>
      <c r="J3" s="37" t="s">
        <v>77</v>
      </c>
      <c r="K3" s="37" t="s">
        <v>78</v>
      </c>
      <c r="L3" s="38">
        <v>43503</v>
      </c>
    </row>
    <row r="4" spans="2:12" ht="19" thickBot="1" x14ac:dyDescent="0.5">
      <c r="B4" s="23" t="s">
        <v>5</v>
      </c>
      <c r="C4" s="24" t="s">
        <v>6</v>
      </c>
      <c r="D4" s="12" t="s">
        <v>7</v>
      </c>
      <c r="E4" s="25" t="s">
        <v>8</v>
      </c>
      <c r="F4" s="26" t="s">
        <v>9</v>
      </c>
      <c r="H4" s="39" t="s">
        <v>5</v>
      </c>
      <c r="I4" s="40" t="s">
        <v>6</v>
      </c>
      <c r="J4" s="41" t="s">
        <v>7</v>
      </c>
      <c r="K4" s="42" t="s">
        <v>8</v>
      </c>
      <c r="L4" s="43" t="s">
        <v>9</v>
      </c>
    </row>
    <row r="5" spans="2:12" x14ac:dyDescent="0.35">
      <c r="B5" s="19"/>
      <c r="C5" s="20"/>
      <c r="D5" s="18"/>
      <c r="E5" s="21"/>
      <c r="F5" s="22"/>
      <c r="H5" s="35" t="s">
        <v>25</v>
      </c>
      <c r="I5" s="189" t="s">
        <v>29</v>
      </c>
      <c r="J5" s="18" t="s">
        <v>31</v>
      </c>
      <c r="K5" s="192" t="s">
        <v>40</v>
      </c>
      <c r="L5" s="180" t="s">
        <v>38</v>
      </c>
    </row>
    <row r="6" spans="2:12" x14ac:dyDescent="0.35">
      <c r="B6" s="5"/>
      <c r="C6" s="9"/>
      <c r="D6" s="10"/>
      <c r="E6" s="15"/>
      <c r="F6" s="17"/>
      <c r="H6" s="36" t="s">
        <v>26</v>
      </c>
      <c r="I6" s="190"/>
      <c r="J6" s="10" t="s">
        <v>32</v>
      </c>
      <c r="K6" s="193"/>
      <c r="L6" s="181"/>
    </row>
    <row r="7" spans="2:12" x14ac:dyDescent="0.35">
      <c r="B7" s="5"/>
      <c r="C7" s="9"/>
      <c r="D7" s="10"/>
      <c r="E7" s="15"/>
      <c r="F7" s="17"/>
      <c r="H7" s="36" t="s">
        <v>81</v>
      </c>
      <c r="I7" s="190"/>
      <c r="J7" s="10" t="s">
        <v>33</v>
      </c>
      <c r="K7" s="194"/>
      <c r="L7" s="182"/>
    </row>
    <row r="8" spans="2:12" x14ac:dyDescent="0.35">
      <c r="B8" s="5"/>
      <c r="C8" s="9"/>
      <c r="D8" s="10"/>
      <c r="E8" s="15"/>
      <c r="F8" s="17"/>
      <c r="H8" s="36" t="s">
        <v>27</v>
      </c>
      <c r="I8" s="190"/>
      <c r="J8" s="10" t="s">
        <v>34</v>
      </c>
      <c r="K8" s="195" t="s">
        <v>37</v>
      </c>
      <c r="L8" s="183" t="s">
        <v>39</v>
      </c>
    </row>
    <row r="9" spans="2:12" x14ac:dyDescent="0.35">
      <c r="B9" s="5"/>
      <c r="C9" s="9"/>
      <c r="D9" s="10"/>
      <c r="E9" s="15"/>
      <c r="F9" s="17"/>
      <c r="H9" s="36" t="s">
        <v>28</v>
      </c>
      <c r="I9" s="190"/>
      <c r="J9" s="10" t="s">
        <v>35</v>
      </c>
      <c r="K9" s="193"/>
      <c r="L9" s="181"/>
    </row>
    <row r="10" spans="2:12" ht="15" thickBot="1" x14ac:dyDescent="0.4">
      <c r="B10" s="5"/>
      <c r="C10" s="9"/>
      <c r="D10" s="10"/>
      <c r="E10" s="15"/>
      <c r="F10" s="17"/>
      <c r="H10" s="36" t="s">
        <v>48</v>
      </c>
      <c r="I10" s="191"/>
      <c r="J10" s="10" t="s">
        <v>36</v>
      </c>
      <c r="K10" s="196"/>
      <c r="L10" s="184"/>
    </row>
    <row r="11" spans="2:12" ht="19" thickBot="1" x14ac:dyDescent="0.5">
      <c r="B11" s="23" t="s">
        <v>10</v>
      </c>
      <c r="C11" s="24" t="s">
        <v>11</v>
      </c>
      <c r="D11" s="12" t="s">
        <v>12</v>
      </c>
      <c r="E11" s="25" t="s">
        <v>13</v>
      </c>
      <c r="F11" s="26" t="s">
        <v>14</v>
      </c>
      <c r="H11" s="39" t="s">
        <v>10</v>
      </c>
      <c r="I11" s="40" t="s">
        <v>11</v>
      </c>
      <c r="J11" s="41" t="s">
        <v>12</v>
      </c>
      <c r="K11" s="42" t="s">
        <v>13</v>
      </c>
      <c r="L11" s="43" t="s">
        <v>14</v>
      </c>
    </row>
    <row r="12" spans="2:12" x14ac:dyDescent="0.35">
      <c r="B12" s="19"/>
      <c r="C12" s="20"/>
      <c r="D12" s="18"/>
      <c r="E12" s="21"/>
      <c r="F12" s="22"/>
      <c r="H12" s="197" t="s">
        <v>41</v>
      </c>
      <c r="I12" s="20" t="s">
        <v>42</v>
      </c>
      <c r="J12" s="18" t="s">
        <v>49</v>
      </c>
      <c r="K12" s="21" t="s">
        <v>56</v>
      </c>
      <c r="L12" s="22" t="s">
        <v>61</v>
      </c>
    </row>
    <row r="13" spans="2:12" x14ac:dyDescent="0.35">
      <c r="B13" s="5"/>
      <c r="C13" s="9"/>
      <c r="D13" s="10"/>
      <c r="E13" s="15"/>
      <c r="F13" s="17"/>
      <c r="H13" s="198"/>
      <c r="I13" s="9" t="s">
        <v>43</v>
      </c>
      <c r="J13" s="10" t="s">
        <v>50</v>
      </c>
      <c r="K13" s="15" t="s">
        <v>55</v>
      </c>
      <c r="L13" s="17" t="s">
        <v>62</v>
      </c>
    </row>
    <row r="14" spans="2:12" x14ac:dyDescent="0.35">
      <c r="B14" s="5"/>
      <c r="C14" s="9"/>
      <c r="D14" s="10"/>
      <c r="E14" s="15"/>
      <c r="F14" s="17"/>
      <c r="H14" s="198"/>
      <c r="I14" s="9" t="s">
        <v>45</v>
      </c>
      <c r="J14" s="10" t="s">
        <v>51</v>
      </c>
      <c r="K14" s="15" t="s">
        <v>57</v>
      </c>
      <c r="L14" s="17" t="s">
        <v>63</v>
      </c>
    </row>
    <row r="15" spans="2:12" x14ac:dyDescent="0.35">
      <c r="B15" s="5"/>
      <c r="C15" s="9"/>
      <c r="D15" s="10"/>
      <c r="E15" s="15"/>
      <c r="F15" s="17"/>
      <c r="H15" s="198"/>
      <c r="I15" s="9" t="s">
        <v>47</v>
      </c>
      <c r="J15" s="10" t="s">
        <v>52</v>
      </c>
      <c r="K15" s="15" t="s">
        <v>58</v>
      </c>
      <c r="L15" s="17" t="s">
        <v>64</v>
      </c>
    </row>
    <row r="16" spans="2:12" x14ac:dyDescent="0.35">
      <c r="B16" s="5"/>
      <c r="C16" s="9"/>
      <c r="D16" s="10"/>
      <c r="E16" s="15"/>
      <c r="F16" s="17"/>
      <c r="H16" s="198"/>
      <c r="I16" s="9" t="s">
        <v>44</v>
      </c>
      <c r="J16" s="10" t="s">
        <v>53</v>
      </c>
      <c r="K16" s="15" t="s">
        <v>59</v>
      </c>
      <c r="L16" s="17" t="s">
        <v>65</v>
      </c>
    </row>
    <row r="17" spans="2:12" ht="15" thickBot="1" x14ac:dyDescent="0.4">
      <c r="B17" s="5"/>
      <c r="C17" s="9"/>
      <c r="D17" s="10"/>
      <c r="E17" s="15"/>
      <c r="F17" s="17"/>
      <c r="H17" s="199"/>
      <c r="I17" s="9" t="s">
        <v>46</v>
      </c>
      <c r="J17" s="10" t="s">
        <v>54</v>
      </c>
      <c r="K17" s="15" t="s">
        <v>60</v>
      </c>
      <c r="L17" s="17" t="s">
        <v>66</v>
      </c>
    </row>
    <row r="18" spans="2:12" ht="19" thickBot="1" x14ac:dyDescent="0.5">
      <c r="B18" s="23" t="s">
        <v>15</v>
      </c>
      <c r="C18" s="29" t="s">
        <v>16</v>
      </c>
      <c r="D18" s="12" t="s">
        <v>17</v>
      </c>
      <c r="E18" s="25" t="s">
        <v>18</v>
      </c>
      <c r="F18" s="30" t="s">
        <v>19</v>
      </c>
      <c r="H18" s="39" t="s">
        <v>15</v>
      </c>
      <c r="I18" s="46" t="s">
        <v>16</v>
      </c>
      <c r="J18" s="41" t="s">
        <v>17</v>
      </c>
      <c r="K18" s="42" t="s">
        <v>18</v>
      </c>
      <c r="L18" s="47" t="s">
        <v>19</v>
      </c>
    </row>
    <row r="19" spans="2:12" x14ac:dyDescent="0.35">
      <c r="B19" s="19"/>
      <c r="C19" s="27"/>
      <c r="D19" s="18"/>
      <c r="E19" s="21"/>
      <c r="F19" s="28"/>
      <c r="H19" s="35" t="s">
        <v>67</v>
      </c>
      <c r="I19" s="189" t="s">
        <v>73</v>
      </c>
      <c r="J19" s="202" t="s">
        <v>74</v>
      </c>
      <c r="K19" s="192" t="s">
        <v>79</v>
      </c>
      <c r="L19" s="180" t="s">
        <v>80</v>
      </c>
    </row>
    <row r="20" spans="2:12" x14ac:dyDescent="0.35">
      <c r="B20" s="5"/>
      <c r="C20" s="7"/>
      <c r="D20" s="10"/>
      <c r="E20" s="15"/>
      <c r="F20" s="13"/>
      <c r="H20" s="36" t="s">
        <v>68</v>
      </c>
      <c r="I20" s="190"/>
      <c r="J20" s="203"/>
      <c r="K20" s="193"/>
      <c r="L20" s="181"/>
    </row>
    <row r="21" spans="2:12" x14ac:dyDescent="0.35">
      <c r="B21" s="5"/>
      <c r="C21" s="7"/>
      <c r="D21" s="10"/>
      <c r="E21" s="15"/>
      <c r="F21" s="13"/>
      <c r="H21" s="36" t="s">
        <v>69</v>
      </c>
      <c r="I21" s="200"/>
      <c r="J21" s="204" t="s">
        <v>75</v>
      </c>
      <c r="K21" s="193"/>
      <c r="L21" s="181"/>
    </row>
    <row r="22" spans="2:12" x14ac:dyDescent="0.35">
      <c r="B22" s="5"/>
      <c r="C22" s="7"/>
      <c r="D22" s="10"/>
      <c r="E22" s="15"/>
      <c r="F22" s="13"/>
      <c r="H22" s="36" t="s">
        <v>70</v>
      </c>
      <c r="I22" s="201" t="s">
        <v>14</v>
      </c>
      <c r="J22" s="203"/>
      <c r="K22" s="193"/>
      <c r="L22" s="181"/>
    </row>
    <row r="23" spans="2:12" x14ac:dyDescent="0.35">
      <c r="B23" s="5"/>
      <c r="C23" s="7"/>
      <c r="D23" s="10"/>
      <c r="E23" s="15"/>
      <c r="F23" s="13"/>
      <c r="H23" s="36" t="s">
        <v>71</v>
      </c>
      <c r="I23" s="190"/>
      <c r="J23" s="204" t="s">
        <v>76</v>
      </c>
      <c r="K23" s="193"/>
      <c r="L23" s="181"/>
    </row>
    <row r="24" spans="2:12" ht="15" thickBot="1" x14ac:dyDescent="0.4">
      <c r="B24" s="6"/>
      <c r="C24" s="8"/>
      <c r="D24" s="11"/>
      <c r="E24" s="16"/>
      <c r="F24" s="14"/>
      <c r="H24" s="48" t="s">
        <v>72</v>
      </c>
      <c r="I24" s="191"/>
      <c r="J24" s="205"/>
      <c r="K24" s="196"/>
      <c r="L24" s="184"/>
    </row>
    <row r="25" spans="2:12" x14ac:dyDescent="0.35">
      <c r="B25"/>
      <c r="C25"/>
      <c r="D25"/>
      <c r="E25"/>
      <c r="F25"/>
    </row>
    <row r="26" spans="2:12" x14ac:dyDescent="0.35">
      <c r="B26"/>
      <c r="C26"/>
      <c r="D26"/>
      <c r="E26"/>
      <c r="F26"/>
    </row>
    <row r="27" spans="2:12" x14ac:dyDescent="0.35">
      <c r="B27"/>
      <c r="C27"/>
      <c r="D27"/>
      <c r="E27"/>
      <c r="F27"/>
    </row>
  </sheetData>
  <sortState xmlns:xlrd2="http://schemas.microsoft.com/office/spreadsheetml/2017/richdata2" ref="I13:I18">
    <sortCondition ref="I12"/>
  </sortState>
  <mergeCells count="15">
    <mergeCell ref="K19:K24"/>
    <mergeCell ref="L19:L24"/>
    <mergeCell ref="H12:H17"/>
    <mergeCell ref="I19:I21"/>
    <mergeCell ref="I22:I24"/>
    <mergeCell ref="J19:J20"/>
    <mergeCell ref="J21:J22"/>
    <mergeCell ref="J23:J24"/>
    <mergeCell ref="L5:L7"/>
    <mergeCell ref="L8:L10"/>
    <mergeCell ref="B2:B3"/>
    <mergeCell ref="H2:H3"/>
    <mergeCell ref="I5:I10"/>
    <mergeCell ref="K5:K7"/>
    <mergeCell ref="K8:K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E23C-C1A6-4010-8E8F-97E2A7F99727}">
  <dimension ref="B1:H15"/>
  <sheetViews>
    <sheetView zoomScale="90" zoomScaleNormal="90" workbookViewId="0">
      <selection activeCell="B22" sqref="B22"/>
    </sheetView>
  </sheetViews>
  <sheetFormatPr defaultRowHeight="14.5" x14ac:dyDescent="0.35"/>
  <cols>
    <col min="2" max="2" width="12.26953125" bestFit="1" customWidth="1"/>
    <col min="3" max="3" width="16.81640625" bestFit="1" customWidth="1"/>
    <col min="4" max="4" width="11.90625" bestFit="1" customWidth="1"/>
    <col min="5" max="5" width="11.6328125" bestFit="1" customWidth="1"/>
    <col min="6" max="6" width="16.36328125" bestFit="1" customWidth="1"/>
    <col min="7" max="7" width="17.26953125" bestFit="1" customWidth="1"/>
    <col min="8" max="8" width="11.81640625" bestFit="1" customWidth="1"/>
  </cols>
  <sheetData>
    <row r="1" spans="2:8" x14ac:dyDescent="0.35">
      <c r="G1" s="2" t="s">
        <v>2</v>
      </c>
      <c r="H1" s="51">
        <f>SUM(E4:E13)</f>
        <v>9138</v>
      </c>
    </row>
    <row r="3" spans="2:8" ht="14.5" customHeight="1" x14ac:dyDescent="0.35">
      <c r="B3" s="2" t="s">
        <v>0</v>
      </c>
      <c r="C3" s="2" t="s">
        <v>1</v>
      </c>
      <c r="D3" s="2" t="s">
        <v>3</v>
      </c>
      <c r="E3" s="2" t="s">
        <v>89</v>
      </c>
      <c r="F3" s="2" t="s">
        <v>90</v>
      </c>
      <c r="G3" s="2" t="s">
        <v>4</v>
      </c>
    </row>
    <row r="4" spans="2:8" ht="14.5" customHeight="1" x14ac:dyDescent="0.35">
      <c r="B4" s="3" t="s">
        <v>244</v>
      </c>
      <c r="C4" s="3">
        <v>56</v>
      </c>
      <c r="D4" s="4">
        <v>54</v>
      </c>
      <c r="E4" s="4">
        <f t="shared" ref="E4:E13" si="0">D4*C4</f>
        <v>3024</v>
      </c>
      <c r="F4" s="49">
        <f t="shared" ref="F4:F13" si="1">E4/$H$1</f>
        <v>0.33092580433355218</v>
      </c>
      <c r="G4" s="50">
        <f>F4</f>
        <v>0.33092580433355218</v>
      </c>
    </row>
    <row r="5" spans="2:8" ht="14.5" customHeight="1" x14ac:dyDescent="0.35">
      <c r="B5" s="3" t="s">
        <v>243</v>
      </c>
      <c r="C5" s="3">
        <v>94</v>
      </c>
      <c r="D5" s="4">
        <v>21</v>
      </c>
      <c r="E5" s="4">
        <f t="shared" si="0"/>
        <v>1974</v>
      </c>
      <c r="F5" s="49">
        <f t="shared" si="1"/>
        <v>0.21602101116217992</v>
      </c>
      <c r="G5" s="50">
        <f t="shared" ref="G5:G13" si="2">F5+G4</f>
        <v>0.5469468154957321</v>
      </c>
    </row>
    <row r="6" spans="2:8" ht="14.5" customHeight="1" x14ac:dyDescent="0.35">
      <c r="B6" s="3" t="s">
        <v>242</v>
      </c>
      <c r="C6" s="3">
        <v>88</v>
      </c>
      <c r="D6" s="4">
        <v>13</v>
      </c>
      <c r="E6" s="4">
        <f t="shared" si="0"/>
        <v>1144</v>
      </c>
      <c r="F6" s="49">
        <f t="shared" si="1"/>
        <v>0.12519150798861894</v>
      </c>
      <c r="G6" s="50">
        <f t="shared" si="2"/>
        <v>0.67213832348435099</v>
      </c>
    </row>
    <row r="7" spans="2:8" ht="14.5" customHeight="1" x14ac:dyDescent="0.35">
      <c r="B7" s="3" t="s">
        <v>240</v>
      </c>
      <c r="C7" s="3">
        <v>123</v>
      </c>
      <c r="D7" s="4">
        <v>9</v>
      </c>
      <c r="E7" s="4">
        <f t="shared" si="0"/>
        <v>1107</v>
      </c>
      <c r="F7" s="49">
        <f t="shared" si="1"/>
        <v>0.1211424819435325</v>
      </c>
      <c r="G7" s="50">
        <f t="shared" si="2"/>
        <v>0.79328080542788348</v>
      </c>
    </row>
    <row r="8" spans="2:8" ht="14.5" customHeight="1" x14ac:dyDescent="0.35">
      <c r="B8" s="3" t="s">
        <v>239</v>
      </c>
      <c r="C8" s="3">
        <v>101</v>
      </c>
      <c r="D8" s="4">
        <v>8</v>
      </c>
      <c r="E8" s="4">
        <f t="shared" si="0"/>
        <v>808</v>
      </c>
      <c r="F8" s="49">
        <f t="shared" si="1"/>
        <v>8.8421974173779824E-2</v>
      </c>
      <c r="G8" s="50">
        <f t="shared" si="2"/>
        <v>0.88170277960166332</v>
      </c>
    </row>
    <row r="9" spans="2:8" ht="14.5" customHeight="1" x14ac:dyDescent="0.35">
      <c r="B9" s="3" t="s">
        <v>241</v>
      </c>
      <c r="C9" s="3">
        <v>90</v>
      </c>
      <c r="D9" s="4">
        <v>6</v>
      </c>
      <c r="E9" s="4">
        <f t="shared" si="0"/>
        <v>540</v>
      </c>
      <c r="F9" s="49">
        <f t="shared" si="1"/>
        <v>5.9093893630991462E-2</v>
      </c>
      <c r="G9" s="50">
        <f t="shared" si="2"/>
        <v>0.94079667323265481</v>
      </c>
    </row>
    <row r="10" spans="2:8" ht="14.5" customHeight="1" x14ac:dyDescent="0.35">
      <c r="B10" s="3" t="s">
        <v>258</v>
      </c>
      <c r="C10" s="3">
        <v>68</v>
      </c>
      <c r="D10" s="4">
        <v>3</v>
      </c>
      <c r="E10" s="4">
        <f t="shared" si="0"/>
        <v>204</v>
      </c>
      <c r="F10" s="49">
        <f t="shared" si="1"/>
        <v>2.2324359816152332E-2</v>
      </c>
      <c r="G10" s="50">
        <f t="shared" si="2"/>
        <v>0.96312103304880714</v>
      </c>
    </row>
    <row r="11" spans="2:8" ht="14.5" customHeight="1" x14ac:dyDescent="0.35">
      <c r="B11" s="3" t="s">
        <v>257</v>
      </c>
      <c r="C11" s="3">
        <v>77</v>
      </c>
      <c r="D11" s="4">
        <v>2</v>
      </c>
      <c r="E11" s="4">
        <f t="shared" si="0"/>
        <v>154</v>
      </c>
      <c r="F11" s="49">
        <f t="shared" si="1"/>
        <v>1.6852702998467937E-2</v>
      </c>
      <c r="G11" s="50">
        <f t="shared" si="2"/>
        <v>0.97997373604727511</v>
      </c>
    </row>
    <row r="12" spans="2:8" ht="14.5" customHeight="1" x14ac:dyDescent="0.35">
      <c r="B12" s="3" t="s">
        <v>256</v>
      </c>
      <c r="C12" s="3">
        <v>54</v>
      </c>
      <c r="D12" s="4">
        <v>2</v>
      </c>
      <c r="E12" s="4">
        <f t="shared" si="0"/>
        <v>108</v>
      </c>
      <c r="F12" s="49">
        <f t="shared" si="1"/>
        <v>1.1818778726198293E-2</v>
      </c>
      <c r="G12" s="50">
        <f t="shared" si="2"/>
        <v>0.99179251477347341</v>
      </c>
    </row>
    <row r="13" spans="2:8" x14ac:dyDescent="0.35">
      <c r="B13" s="3" t="s">
        <v>255</v>
      </c>
      <c r="C13" s="3">
        <v>75</v>
      </c>
      <c r="D13" s="4">
        <v>1</v>
      </c>
      <c r="E13" s="4">
        <f t="shared" si="0"/>
        <v>75</v>
      </c>
      <c r="F13" s="49">
        <f t="shared" si="1"/>
        <v>8.2074852265265931E-3</v>
      </c>
      <c r="G13" s="50">
        <f t="shared" si="2"/>
        <v>1</v>
      </c>
    </row>
    <row r="14" spans="2:8" x14ac:dyDescent="0.35">
      <c r="B14" s="84"/>
    </row>
    <row r="15" spans="2:8" x14ac:dyDescent="0.35">
      <c r="B15" s="84"/>
    </row>
  </sheetData>
  <autoFilter ref="B3:G3" xr:uid="{7BA44E09-CA74-49C5-95AD-2A8EA86A7694}">
    <sortState xmlns:xlrd2="http://schemas.microsoft.com/office/spreadsheetml/2017/richdata2" ref="B4:G13">
      <sortCondition descending="1" ref="E3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D278-9970-4C99-8687-B028612A6197}">
  <dimension ref="A2:G25"/>
  <sheetViews>
    <sheetView zoomScale="90" zoomScaleNormal="90" workbookViewId="0">
      <selection activeCell="B7" sqref="B7:B18"/>
    </sheetView>
  </sheetViews>
  <sheetFormatPr defaultRowHeight="14.5" x14ac:dyDescent="0.35"/>
  <cols>
    <col min="2" max="2" width="12.26953125" bestFit="1" customWidth="1"/>
    <col min="3" max="3" width="16.81640625" bestFit="1" customWidth="1"/>
    <col min="4" max="4" width="11.90625" bestFit="1" customWidth="1"/>
    <col min="5" max="5" width="12.81640625" bestFit="1" customWidth="1"/>
    <col min="6" max="6" width="16.36328125" bestFit="1" customWidth="1"/>
    <col min="7" max="7" width="17.26953125" bestFit="1" customWidth="1"/>
    <col min="8" max="8" width="11.81640625" bestFit="1" customWidth="1"/>
  </cols>
  <sheetData>
    <row r="2" spans="1:7" x14ac:dyDescent="0.35">
      <c r="B2" s="2" t="s">
        <v>0</v>
      </c>
      <c r="C2" s="2" t="s">
        <v>1</v>
      </c>
      <c r="D2" s="2" t="s">
        <v>3</v>
      </c>
      <c r="E2" s="2" t="s">
        <v>89</v>
      </c>
      <c r="F2" s="2" t="s">
        <v>90</v>
      </c>
      <c r="G2" s="2" t="s">
        <v>4</v>
      </c>
    </row>
    <row r="3" spans="1:7" ht="14.5" customHeight="1" x14ac:dyDescent="0.35">
      <c r="A3" s="163">
        <f>1/20</f>
        <v>0.05</v>
      </c>
      <c r="B3" s="3" t="s">
        <v>248</v>
      </c>
      <c r="C3" s="98">
        <v>20</v>
      </c>
      <c r="D3" s="4">
        <v>0.5</v>
      </c>
      <c r="E3" s="4">
        <f t="shared" ref="E3:E22" si="0">D3*C3</f>
        <v>10</v>
      </c>
      <c r="F3" s="159">
        <f t="shared" ref="F3:F22" si="1">E3/$E$25</f>
        <v>5.4984027140115796E-4</v>
      </c>
      <c r="G3" s="158">
        <f>F3</f>
        <v>5.4984027140115796E-4</v>
      </c>
    </row>
    <row r="4" spans="1:7" ht="14.5" customHeight="1" x14ac:dyDescent="0.35">
      <c r="A4" s="163">
        <f>2/20</f>
        <v>0.1</v>
      </c>
      <c r="B4" s="3" t="s">
        <v>247</v>
      </c>
      <c r="C4" s="98">
        <v>50</v>
      </c>
      <c r="D4" s="4">
        <v>0.32</v>
      </c>
      <c r="E4" s="4">
        <f t="shared" si="0"/>
        <v>16</v>
      </c>
      <c r="F4" s="159">
        <f t="shared" si="1"/>
        <v>8.7974443424185277E-4</v>
      </c>
      <c r="G4" s="158">
        <f t="shared" ref="G4:G22" si="2">F4+G3</f>
        <v>1.4295847056430108E-3</v>
      </c>
    </row>
    <row r="5" spans="1:7" ht="14.5" customHeight="1" x14ac:dyDescent="0.35">
      <c r="A5" s="163">
        <f>3/20</f>
        <v>0.15</v>
      </c>
      <c r="B5" s="3" t="s">
        <v>246</v>
      </c>
      <c r="C5" s="98">
        <v>50</v>
      </c>
      <c r="D5" s="4">
        <v>0.64</v>
      </c>
      <c r="E5" s="4">
        <f t="shared" si="0"/>
        <v>32</v>
      </c>
      <c r="F5" s="159">
        <f t="shared" si="1"/>
        <v>1.7594888684837055E-3</v>
      </c>
      <c r="G5" s="158">
        <f t="shared" si="2"/>
        <v>3.1890735741267164E-3</v>
      </c>
    </row>
    <row r="6" spans="1:7" ht="14.5" customHeight="1" x14ac:dyDescent="0.35">
      <c r="A6" s="163">
        <v>0.2</v>
      </c>
      <c r="B6" s="3" t="s">
        <v>245</v>
      </c>
      <c r="C6" s="98">
        <v>70</v>
      </c>
      <c r="D6" s="4">
        <v>0.56999999999999995</v>
      </c>
      <c r="E6" s="4">
        <f t="shared" si="0"/>
        <v>39.9</v>
      </c>
      <c r="F6" s="159">
        <f t="shared" si="1"/>
        <v>2.1938626828906203E-3</v>
      </c>
      <c r="G6" s="158">
        <f t="shared" si="2"/>
        <v>5.3829362570173367E-3</v>
      </c>
    </row>
    <row r="7" spans="1:7" ht="14.5" customHeight="1" x14ac:dyDescent="0.35">
      <c r="A7" s="163">
        <v>0.25</v>
      </c>
      <c r="B7" s="3" t="s">
        <v>244</v>
      </c>
      <c r="C7" s="98">
        <v>50</v>
      </c>
      <c r="D7" s="4">
        <v>0.88</v>
      </c>
      <c r="E7" s="4">
        <f t="shared" si="0"/>
        <v>44</v>
      </c>
      <c r="F7" s="159">
        <f t="shared" si="1"/>
        <v>2.4192971941650954E-3</v>
      </c>
      <c r="G7" s="158">
        <f t="shared" si="2"/>
        <v>7.8022334511824321E-3</v>
      </c>
    </row>
    <row r="8" spans="1:7" ht="14.5" customHeight="1" x14ac:dyDescent="0.35">
      <c r="A8" s="163">
        <v>0.3</v>
      </c>
      <c r="B8" s="3" t="s">
        <v>243</v>
      </c>
      <c r="C8" s="98">
        <v>500</v>
      </c>
      <c r="D8" s="4">
        <v>0.09</v>
      </c>
      <c r="E8" s="4">
        <f t="shared" si="0"/>
        <v>45</v>
      </c>
      <c r="F8" s="159">
        <f t="shared" si="1"/>
        <v>2.4742812213052112E-3</v>
      </c>
      <c r="G8" s="158">
        <f t="shared" si="2"/>
        <v>1.0276514672487642E-2</v>
      </c>
    </row>
    <row r="9" spans="1:7" ht="14.5" customHeight="1" x14ac:dyDescent="0.35">
      <c r="A9" s="163">
        <v>0.35</v>
      </c>
      <c r="B9" s="3" t="s">
        <v>242</v>
      </c>
      <c r="C9" s="98">
        <v>400</v>
      </c>
      <c r="D9" s="4">
        <v>0.12</v>
      </c>
      <c r="E9" s="4">
        <f t="shared" si="0"/>
        <v>48</v>
      </c>
      <c r="F9" s="159">
        <f t="shared" si="1"/>
        <v>2.6392333027255585E-3</v>
      </c>
      <c r="G9" s="158">
        <f t="shared" si="2"/>
        <v>1.29157479752132E-2</v>
      </c>
    </row>
    <row r="10" spans="1:7" ht="14.5" customHeight="1" x14ac:dyDescent="0.35">
      <c r="A10" s="163">
        <v>0.4</v>
      </c>
      <c r="B10" s="3" t="s">
        <v>240</v>
      </c>
      <c r="C10" s="98">
        <v>80</v>
      </c>
      <c r="D10" s="4">
        <v>0.63</v>
      </c>
      <c r="E10" s="4">
        <f t="shared" si="0"/>
        <v>50.4</v>
      </c>
      <c r="F10" s="159">
        <f t="shared" si="1"/>
        <v>2.7711949678618361E-3</v>
      </c>
      <c r="G10" s="158">
        <f t="shared" si="2"/>
        <v>1.5686942943075037E-2</v>
      </c>
    </row>
    <row r="11" spans="1:7" ht="14.5" customHeight="1" x14ac:dyDescent="0.35">
      <c r="A11" s="163">
        <v>0.45</v>
      </c>
      <c r="B11" s="3" t="s">
        <v>239</v>
      </c>
      <c r="C11" s="98">
        <v>400</v>
      </c>
      <c r="D11" s="4">
        <v>0.14000000000000001</v>
      </c>
      <c r="E11" s="4">
        <f t="shared" si="0"/>
        <v>56.000000000000007</v>
      </c>
      <c r="F11" s="159">
        <f t="shared" si="1"/>
        <v>3.0791055198464853E-3</v>
      </c>
      <c r="G11" s="158">
        <f t="shared" si="2"/>
        <v>1.8766048462921521E-2</v>
      </c>
    </row>
    <row r="12" spans="1:7" ht="14.5" customHeight="1" x14ac:dyDescent="0.35">
      <c r="A12" s="163">
        <v>0.5</v>
      </c>
      <c r="B12" s="3" t="s">
        <v>241</v>
      </c>
      <c r="C12" s="98">
        <v>320</v>
      </c>
      <c r="D12" s="4">
        <v>0.21</v>
      </c>
      <c r="E12" s="4">
        <f t="shared" si="0"/>
        <v>67.2</v>
      </c>
      <c r="F12" s="159">
        <f t="shared" si="1"/>
        <v>3.6949266238157819E-3</v>
      </c>
      <c r="G12" s="158">
        <f t="shared" si="2"/>
        <v>2.2460975086737302E-2</v>
      </c>
    </row>
    <row r="13" spans="1:7" x14ac:dyDescent="0.35">
      <c r="A13" s="163">
        <v>0.55000000000000004</v>
      </c>
      <c r="B13" s="3" t="s">
        <v>258</v>
      </c>
      <c r="C13" s="3">
        <v>250</v>
      </c>
      <c r="D13" s="4">
        <v>0.3</v>
      </c>
      <c r="E13" s="4">
        <f t="shared" si="0"/>
        <v>75</v>
      </c>
      <c r="F13" s="159">
        <f t="shared" si="1"/>
        <v>4.1238020355086847E-3</v>
      </c>
      <c r="G13" s="158">
        <f t="shared" si="2"/>
        <v>2.6584777122245988E-2</v>
      </c>
    </row>
    <row r="14" spans="1:7" x14ac:dyDescent="0.35">
      <c r="A14" s="163">
        <v>0.6</v>
      </c>
      <c r="B14" s="3" t="s">
        <v>257</v>
      </c>
      <c r="C14" s="3">
        <v>250</v>
      </c>
      <c r="D14" s="4">
        <v>0.34</v>
      </c>
      <c r="E14" s="4">
        <f t="shared" si="0"/>
        <v>85</v>
      </c>
      <c r="F14" s="159">
        <f t="shared" si="1"/>
        <v>4.6736423069098434E-3</v>
      </c>
      <c r="G14" s="158">
        <f t="shared" si="2"/>
        <v>3.1258419429155831E-2</v>
      </c>
    </row>
    <row r="15" spans="1:7" x14ac:dyDescent="0.35">
      <c r="A15" s="163">
        <v>0.65</v>
      </c>
      <c r="B15" s="3" t="s">
        <v>256</v>
      </c>
      <c r="C15" s="3">
        <v>170</v>
      </c>
      <c r="D15" s="4">
        <v>0.65</v>
      </c>
      <c r="E15" s="4">
        <f t="shared" si="0"/>
        <v>110.5</v>
      </c>
      <c r="F15" s="159">
        <f t="shared" si="1"/>
        <v>6.075734998982796E-3</v>
      </c>
      <c r="G15" s="158">
        <f t="shared" si="2"/>
        <v>3.733415442813863E-2</v>
      </c>
    </row>
    <row r="16" spans="1:7" x14ac:dyDescent="0.35">
      <c r="A16" s="163">
        <v>0.7</v>
      </c>
      <c r="B16" s="3" t="s">
        <v>255</v>
      </c>
      <c r="C16" s="3">
        <v>520</v>
      </c>
      <c r="D16" s="4">
        <v>0.22</v>
      </c>
      <c r="E16" s="4">
        <f t="shared" si="0"/>
        <v>114.4</v>
      </c>
      <c r="F16" s="159">
        <f t="shared" si="1"/>
        <v>6.290172704829248E-3</v>
      </c>
      <c r="G16" s="158">
        <f t="shared" si="2"/>
        <v>4.3624327132967877E-2</v>
      </c>
    </row>
    <row r="17" spans="1:7" x14ac:dyDescent="0.35">
      <c r="A17" s="163">
        <v>0.75</v>
      </c>
      <c r="B17" s="3" t="s">
        <v>254</v>
      </c>
      <c r="C17" s="3">
        <v>73</v>
      </c>
      <c r="D17" s="4">
        <v>2.2999999999999998</v>
      </c>
      <c r="E17" s="4">
        <f t="shared" si="0"/>
        <v>167.89999999999998</v>
      </c>
      <c r="F17" s="159">
        <f t="shared" si="1"/>
        <v>9.2318181568254425E-3</v>
      </c>
      <c r="G17" s="158">
        <f t="shared" si="2"/>
        <v>5.2856145289793321E-2</v>
      </c>
    </row>
    <row r="18" spans="1:7" x14ac:dyDescent="0.35">
      <c r="A18" s="163">
        <v>0.8</v>
      </c>
      <c r="B18" s="3" t="s">
        <v>253</v>
      </c>
      <c r="C18" s="3">
        <v>520</v>
      </c>
      <c r="D18" s="4">
        <v>0.54</v>
      </c>
      <c r="E18" s="4">
        <f t="shared" si="0"/>
        <v>280.8</v>
      </c>
      <c r="F18" s="159">
        <f t="shared" si="1"/>
        <v>1.5439514820944517E-2</v>
      </c>
      <c r="G18" s="158">
        <f t="shared" si="2"/>
        <v>6.8295660110737844E-2</v>
      </c>
    </row>
    <row r="19" spans="1:7" x14ac:dyDescent="0.35">
      <c r="A19" s="163">
        <v>0.85</v>
      </c>
      <c r="B19" s="3" t="s">
        <v>252</v>
      </c>
      <c r="C19" s="3">
        <v>95</v>
      </c>
      <c r="D19" s="4">
        <v>8.5</v>
      </c>
      <c r="E19" s="4">
        <f t="shared" si="0"/>
        <v>807.5</v>
      </c>
      <c r="F19" s="159">
        <f t="shared" si="1"/>
        <v>4.4399601915643509E-2</v>
      </c>
      <c r="G19" s="158">
        <f t="shared" si="2"/>
        <v>0.11269526202638136</v>
      </c>
    </row>
    <row r="20" spans="1:7" x14ac:dyDescent="0.35">
      <c r="A20" s="163">
        <v>0.9</v>
      </c>
      <c r="B20" s="3" t="s">
        <v>251</v>
      </c>
      <c r="C20" s="3">
        <v>1000</v>
      </c>
      <c r="D20" s="4">
        <v>0.9</v>
      </c>
      <c r="E20" s="4">
        <f t="shared" si="0"/>
        <v>900</v>
      </c>
      <c r="F20" s="159">
        <f t="shared" si="1"/>
        <v>4.948562442610422E-2</v>
      </c>
      <c r="G20" s="158">
        <f t="shared" si="2"/>
        <v>0.16218088645248557</v>
      </c>
    </row>
    <row r="21" spans="1:7" x14ac:dyDescent="0.35">
      <c r="A21" s="163">
        <v>0.95</v>
      </c>
      <c r="B21" s="3" t="s">
        <v>250</v>
      </c>
      <c r="C21" s="3">
        <v>450</v>
      </c>
      <c r="D21" s="4">
        <v>2.75</v>
      </c>
      <c r="E21" s="4">
        <f t="shared" si="0"/>
        <v>1237.5</v>
      </c>
      <c r="F21" s="159">
        <f t="shared" si="1"/>
        <v>6.80427335858933E-2</v>
      </c>
      <c r="G21" s="158">
        <f t="shared" si="2"/>
        <v>0.23022362003837887</v>
      </c>
    </row>
    <row r="22" spans="1:7" x14ac:dyDescent="0.35">
      <c r="A22" s="163">
        <v>1</v>
      </c>
      <c r="B22" s="3" t="s">
        <v>249</v>
      </c>
      <c r="C22" s="3">
        <v>700</v>
      </c>
      <c r="D22" s="4">
        <v>20</v>
      </c>
      <c r="E22" s="4">
        <f t="shared" si="0"/>
        <v>14000</v>
      </c>
      <c r="F22" s="159">
        <f t="shared" si="1"/>
        <v>0.76977637996162118</v>
      </c>
      <c r="G22" s="158">
        <f t="shared" si="2"/>
        <v>1</v>
      </c>
    </row>
    <row r="23" spans="1:7" x14ac:dyDescent="0.35">
      <c r="A23" s="164"/>
      <c r="B23" s="54"/>
      <c r="C23" s="54"/>
      <c r="D23" s="54"/>
    </row>
    <row r="25" spans="1:7" x14ac:dyDescent="0.35">
      <c r="E25" s="162">
        <f>SUM(E3:E22)</f>
        <v>18187.099999999999</v>
      </c>
      <c r="F25" s="161">
        <f>SUM(F3:F22)</f>
        <v>1</v>
      </c>
    </row>
  </sheetData>
  <autoFilter ref="B2:F22" xr:uid="{3ADA0E8E-0073-46BF-ABD8-210255D75104}">
    <sortState xmlns:xlrd2="http://schemas.microsoft.com/office/spreadsheetml/2017/richdata2" ref="B3:F22">
      <sortCondition ref="F2:F22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1B3D-82F6-4BAC-AB44-2D50598AE05C}">
  <dimension ref="B1:H23"/>
  <sheetViews>
    <sheetView zoomScale="70" zoomScaleNormal="70" workbookViewId="0">
      <selection activeCell="B2" sqref="B2"/>
    </sheetView>
  </sheetViews>
  <sheetFormatPr defaultRowHeight="14.5" x14ac:dyDescent="0.35"/>
  <cols>
    <col min="2" max="2" width="47.90625" style="54" customWidth="1"/>
    <col min="3" max="5" width="8.7265625" style="54"/>
  </cols>
  <sheetData>
    <row r="1" spans="2:8" x14ac:dyDescent="0.35">
      <c r="B1" s="55" t="s">
        <v>156</v>
      </c>
      <c r="C1" s="53"/>
    </row>
    <row r="2" spans="2:8" x14ac:dyDescent="0.35">
      <c r="B2" s="55" t="s">
        <v>91</v>
      </c>
      <c r="D2" s="55" t="s">
        <v>95</v>
      </c>
      <c r="E2" s="84">
        <v>27</v>
      </c>
    </row>
    <row r="3" spans="2:8" x14ac:dyDescent="0.35">
      <c r="B3" s="54" t="s">
        <v>92</v>
      </c>
      <c r="D3" s="55" t="s">
        <v>96</v>
      </c>
      <c r="E3" s="84">
        <v>1</v>
      </c>
    </row>
    <row r="4" spans="2:8" x14ac:dyDescent="0.35">
      <c r="B4" s="54" t="s">
        <v>93</v>
      </c>
      <c r="D4" s="55" t="s">
        <v>97</v>
      </c>
      <c r="E4" s="84">
        <v>5</v>
      </c>
    </row>
    <row r="5" spans="2:8" x14ac:dyDescent="0.35">
      <c r="B5" s="54" t="s">
        <v>94</v>
      </c>
      <c r="D5" s="55" t="s">
        <v>98</v>
      </c>
      <c r="E5" s="84">
        <f>E2*E3+E4</f>
        <v>32</v>
      </c>
    </row>
    <row r="7" spans="2:8" ht="58" x14ac:dyDescent="0.35">
      <c r="B7" s="101" t="s">
        <v>154</v>
      </c>
      <c r="D7" s="56"/>
    </row>
    <row r="8" spans="2:8" s="100" customFormat="1" x14ac:dyDescent="0.35">
      <c r="B8" s="99"/>
      <c r="C8" s="99"/>
      <c r="D8" s="99"/>
      <c r="E8" s="99"/>
    </row>
    <row r="9" spans="2:8" x14ac:dyDescent="0.35">
      <c r="B9" s="56" t="s">
        <v>155</v>
      </c>
    </row>
    <row r="10" spans="2:8" x14ac:dyDescent="0.35">
      <c r="B10" s="55" t="s">
        <v>148</v>
      </c>
      <c r="D10" s="93" t="s">
        <v>144</v>
      </c>
      <c r="E10" s="94">
        <v>2.3199999999999998</v>
      </c>
      <c r="F10" s="91"/>
      <c r="G10" s="2" t="s">
        <v>143</v>
      </c>
      <c r="H10" s="2" t="s">
        <v>144</v>
      </c>
    </row>
    <row r="11" spans="2:8" x14ac:dyDescent="0.35">
      <c r="B11" s="54" t="s">
        <v>142</v>
      </c>
      <c r="D11" s="93" t="s">
        <v>145</v>
      </c>
      <c r="E11" s="96">
        <v>113</v>
      </c>
      <c r="F11" s="92"/>
      <c r="G11" s="49">
        <v>0.8</v>
      </c>
      <c r="H11" s="3">
        <v>0.84</v>
      </c>
    </row>
    <row r="12" spans="2:8" x14ac:dyDescent="0.35">
      <c r="B12" s="90" t="s">
        <v>146</v>
      </c>
      <c r="D12" s="95" t="s">
        <v>97</v>
      </c>
      <c r="E12" s="94">
        <f>E11*E10*1.25</f>
        <v>327.69999999999993</v>
      </c>
      <c r="F12" s="92"/>
      <c r="G12" s="49">
        <v>0.85</v>
      </c>
      <c r="H12" s="3">
        <v>1.03</v>
      </c>
    </row>
    <row r="13" spans="2:8" x14ac:dyDescent="0.35">
      <c r="B13" s="54" t="s">
        <v>153</v>
      </c>
      <c r="D13" s="84"/>
      <c r="E13" s="84"/>
      <c r="F13" s="92"/>
      <c r="G13" s="49">
        <v>0.9</v>
      </c>
      <c r="H13" s="3">
        <v>1.28</v>
      </c>
    </row>
    <row r="14" spans="2:8" x14ac:dyDescent="0.35">
      <c r="F14" s="92"/>
      <c r="G14" s="97">
        <v>0.95</v>
      </c>
      <c r="H14" s="98">
        <v>0.64</v>
      </c>
    </row>
    <row r="15" spans="2:8" x14ac:dyDescent="0.35">
      <c r="F15" s="92"/>
      <c r="G15" s="97">
        <v>0.99</v>
      </c>
      <c r="H15" s="98">
        <v>2.3199999999999998</v>
      </c>
    </row>
    <row r="16" spans="2:8" x14ac:dyDescent="0.35">
      <c r="G16" s="97">
        <v>0.99990000000000001</v>
      </c>
      <c r="H16" s="98">
        <v>3.09</v>
      </c>
    </row>
    <row r="17" spans="2:2" ht="43.5" x14ac:dyDescent="0.35">
      <c r="B17" s="102" t="s">
        <v>150</v>
      </c>
    </row>
    <row r="19" spans="2:2" x14ac:dyDescent="0.35">
      <c r="B19" s="90" t="s">
        <v>147</v>
      </c>
    </row>
    <row r="20" spans="2:2" x14ac:dyDescent="0.35">
      <c r="B20" s="90" t="s">
        <v>149</v>
      </c>
    </row>
    <row r="22" spans="2:2" x14ac:dyDescent="0.35">
      <c r="B22" s="90" t="s">
        <v>151</v>
      </c>
    </row>
    <row r="23" spans="2:2" x14ac:dyDescent="0.35">
      <c r="B23" s="90" t="s">
        <v>152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09A2-4997-466B-BCBD-EB8BA48633E6}">
  <dimension ref="B1:K38"/>
  <sheetViews>
    <sheetView tabSelected="1" topLeftCell="D28" zoomScale="85" zoomScaleNormal="85" workbookViewId="0">
      <selection activeCell="K43" sqref="K43"/>
    </sheetView>
  </sheetViews>
  <sheetFormatPr defaultRowHeight="14.5" x14ac:dyDescent="0.35"/>
  <cols>
    <col min="3" max="3" width="37.81640625" customWidth="1"/>
    <col min="4" max="4" width="20.6328125" bestFit="1" customWidth="1"/>
    <col min="6" max="7" width="15.54296875" bestFit="1" customWidth="1"/>
    <col min="8" max="8" width="22.36328125" bestFit="1" customWidth="1"/>
    <col min="9" max="9" width="24.08984375" bestFit="1" customWidth="1"/>
    <col min="10" max="10" width="28.08984375" bestFit="1" customWidth="1"/>
    <col min="11" max="11" width="34.90625" bestFit="1" customWidth="1"/>
    <col min="12" max="12" width="21.81640625" bestFit="1" customWidth="1"/>
  </cols>
  <sheetData>
    <row r="1" spans="2:11" ht="15" thickBot="1" x14ac:dyDescent="0.4"/>
    <row r="2" spans="2:11" ht="15" thickBot="1" x14ac:dyDescent="0.4">
      <c r="B2" s="57" t="s">
        <v>104</v>
      </c>
      <c r="C2" s="82" t="s">
        <v>105</v>
      </c>
      <c r="D2" s="58" t="s">
        <v>110</v>
      </c>
      <c r="F2" s="57" t="s">
        <v>104</v>
      </c>
      <c r="G2" s="63">
        <f>G4*G3</f>
        <v>30000</v>
      </c>
      <c r="I2" s="208" t="s">
        <v>135</v>
      </c>
      <c r="J2" s="209"/>
      <c r="K2" s="54"/>
    </row>
    <row r="3" spans="2:11" x14ac:dyDescent="0.35">
      <c r="B3" s="59" t="s">
        <v>99</v>
      </c>
      <c r="C3" s="3" t="s">
        <v>106</v>
      </c>
      <c r="D3" s="60"/>
      <c r="F3" s="59" t="s">
        <v>99</v>
      </c>
      <c r="G3" s="64">
        <v>600</v>
      </c>
      <c r="I3" s="85"/>
      <c r="J3" s="86"/>
      <c r="K3" s="54"/>
    </row>
    <row r="4" spans="2:11" x14ac:dyDescent="0.35">
      <c r="B4" s="59" t="s">
        <v>101</v>
      </c>
      <c r="C4" s="3" t="s">
        <v>107</v>
      </c>
      <c r="D4" s="60"/>
      <c r="F4" s="59" t="s">
        <v>101</v>
      </c>
      <c r="G4" s="64">
        <v>50</v>
      </c>
      <c r="I4" s="59" t="s">
        <v>103</v>
      </c>
      <c r="J4" s="64" t="s">
        <v>137</v>
      </c>
      <c r="K4" s="54"/>
    </row>
    <row r="5" spans="2:11" x14ac:dyDescent="0.35">
      <c r="B5" s="59"/>
      <c r="C5" s="3"/>
      <c r="D5" s="60"/>
      <c r="F5" s="59"/>
      <c r="G5" s="64"/>
      <c r="I5" s="59" t="s">
        <v>136</v>
      </c>
      <c r="J5" s="64" t="s">
        <v>138</v>
      </c>
      <c r="K5" s="54"/>
    </row>
    <row r="6" spans="2:11" x14ac:dyDescent="0.35">
      <c r="B6" s="59" t="s">
        <v>108</v>
      </c>
      <c r="C6" s="3" t="s">
        <v>109</v>
      </c>
      <c r="D6" s="60" t="s">
        <v>111</v>
      </c>
      <c r="F6" s="59" t="s">
        <v>108</v>
      </c>
      <c r="G6" s="64">
        <f>G8*G7</f>
        <v>1300</v>
      </c>
      <c r="I6" s="214"/>
      <c r="J6" s="215"/>
      <c r="K6" s="81"/>
    </row>
    <row r="7" spans="2:11" x14ac:dyDescent="0.35">
      <c r="B7" s="59" t="s">
        <v>112</v>
      </c>
      <c r="C7" s="3" t="s">
        <v>123</v>
      </c>
      <c r="D7" s="60"/>
      <c r="F7" s="59" t="s">
        <v>112</v>
      </c>
      <c r="G7" s="64">
        <f>G3/G9</f>
        <v>1</v>
      </c>
      <c r="I7" s="212" t="s">
        <v>139</v>
      </c>
      <c r="J7" s="213"/>
      <c r="K7" s="54"/>
    </row>
    <row r="8" spans="2:11" x14ac:dyDescent="0.35">
      <c r="B8" s="59" t="s">
        <v>100</v>
      </c>
      <c r="C8" s="3" t="s">
        <v>113</v>
      </c>
      <c r="D8" s="60"/>
      <c r="F8" s="59" t="s">
        <v>100</v>
      </c>
      <c r="G8" s="64">
        <v>1300</v>
      </c>
      <c r="I8" s="212" t="s">
        <v>140</v>
      </c>
      <c r="J8" s="213"/>
      <c r="K8" s="54"/>
    </row>
    <row r="9" spans="2:11" ht="15" thickBot="1" x14ac:dyDescent="0.4">
      <c r="B9" s="59" t="s">
        <v>103</v>
      </c>
      <c r="C9" s="3" t="s">
        <v>114</v>
      </c>
      <c r="D9" s="60"/>
      <c r="F9" s="59" t="s">
        <v>103</v>
      </c>
      <c r="G9" s="64">
        <v>600</v>
      </c>
      <c r="I9" s="216"/>
      <c r="J9" s="217"/>
      <c r="K9" s="54"/>
    </row>
    <row r="10" spans="2:11" ht="15" thickBot="1" x14ac:dyDescent="0.4">
      <c r="B10" s="59"/>
      <c r="C10" s="3"/>
      <c r="D10" s="60"/>
      <c r="F10" s="59"/>
      <c r="G10" s="64"/>
      <c r="I10" s="210" t="s">
        <v>127</v>
      </c>
      <c r="J10" s="211"/>
      <c r="K10" s="54"/>
    </row>
    <row r="11" spans="2:11" x14ac:dyDescent="0.35">
      <c r="B11" s="59" t="s">
        <v>115</v>
      </c>
      <c r="C11" s="3" t="s">
        <v>118</v>
      </c>
      <c r="D11" s="60" t="s">
        <v>124</v>
      </c>
      <c r="F11" s="59" t="s">
        <v>115</v>
      </c>
      <c r="G11" s="64">
        <f>G12*G13*G4</f>
        <v>11700</v>
      </c>
      <c r="I11" s="87" t="s">
        <v>103</v>
      </c>
      <c r="J11" s="88">
        <f>SQRT((2*G3*G8)/(G4*G13))</f>
        <v>200</v>
      </c>
      <c r="K11" s="54"/>
    </row>
    <row r="12" spans="2:11" ht="15" thickBot="1" x14ac:dyDescent="0.4">
      <c r="B12" s="59" t="s">
        <v>116</v>
      </c>
      <c r="C12" s="3" t="s">
        <v>117</v>
      </c>
      <c r="D12" s="60"/>
      <c r="F12" s="59" t="s">
        <v>116</v>
      </c>
      <c r="G12" s="64">
        <v>300</v>
      </c>
      <c r="I12" s="61" t="s">
        <v>112</v>
      </c>
      <c r="J12" s="65">
        <f>SQRT((G3*G4*G13)/(2*G8))</f>
        <v>3</v>
      </c>
      <c r="K12" s="54"/>
    </row>
    <row r="13" spans="2:11" x14ac:dyDescent="0.35">
      <c r="B13" s="59" t="s">
        <v>102</v>
      </c>
      <c r="C13" s="3" t="s">
        <v>119</v>
      </c>
      <c r="D13" s="60"/>
      <c r="F13" s="59" t="s">
        <v>102</v>
      </c>
      <c r="G13" s="64">
        <v>0.78</v>
      </c>
    </row>
    <row r="14" spans="2:11" x14ac:dyDescent="0.35">
      <c r="B14" s="59"/>
      <c r="C14" s="3"/>
      <c r="D14" s="60"/>
      <c r="F14" s="59"/>
      <c r="G14" s="64"/>
    </row>
    <row r="15" spans="2:11" ht="15" thickBot="1" x14ac:dyDescent="0.4">
      <c r="B15" s="61" t="s">
        <v>120</v>
      </c>
      <c r="C15" s="83" t="s">
        <v>121</v>
      </c>
      <c r="D15" s="62" t="s">
        <v>122</v>
      </c>
      <c r="F15" s="61" t="s">
        <v>120</v>
      </c>
      <c r="G15" s="65">
        <f>G11+G6+G2</f>
        <v>43000</v>
      </c>
    </row>
    <row r="17" spans="2:10" ht="15" thickBot="1" x14ac:dyDescent="0.4"/>
    <row r="18" spans="2:10" ht="145" customHeight="1" thickBot="1" x14ac:dyDescent="0.4">
      <c r="B18" s="78" t="s">
        <v>127</v>
      </c>
      <c r="C18" s="206" t="s">
        <v>125</v>
      </c>
      <c r="D18" s="207"/>
    </row>
    <row r="19" spans="2:10" ht="15" thickBot="1" x14ac:dyDescent="0.4">
      <c r="B19" s="79" t="s">
        <v>101</v>
      </c>
      <c r="C19" s="80">
        <v>50</v>
      </c>
    </row>
    <row r="20" spans="2:10" x14ac:dyDescent="0.35">
      <c r="B20" s="79" t="s">
        <v>108</v>
      </c>
      <c r="C20" s="80">
        <v>1300</v>
      </c>
      <c r="E20" s="66" t="s">
        <v>126</v>
      </c>
      <c r="F20" s="67" t="s">
        <v>131</v>
      </c>
      <c r="G20" s="67" t="s">
        <v>130</v>
      </c>
      <c r="H20" s="67" t="s">
        <v>132</v>
      </c>
      <c r="I20" s="67" t="s">
        <v>133</v>
      </c>
      <c r="J20" s="68" t="s">
        <v>134</v>
      </c>
    </row>
    <row r="21" spans="2:10" x14ac:dyDescent="0.35">
      <c r="B21" s="79" t="s">
        <v>99</v>
      </c>
      <c r="C21" s="80">
        <v>600</v>
      </c>
      <c r="E21" s="69">
        <v>1</v>
      </c>
      <c r="F21" s="96">
        <f>600/E21</f>
        <v>600</v>
      </c>
      <c r="G21" s="71">
        <f>$G$2</f>
        <v>30000</v>
      </c>
      <c r="H21" s="71">
        <f>$G$6*E21</f>
        <v>1300</v>
      </c>
      <c r="I21" s="71">
        <f t="shared" ref="I21:I30" si="0">F21/2*$G$13*$G$4</f>
        <v>11700</v>
      </c>
      <c r="J21" s="72">
        <f t="shared" ref="J21:J30" si="1">G21+H21+I21</f>
        <v>43000</v>
      </c>
    </row>
    <row r="22" spans="2:10" x14ac:dyDescent="0.35">
      <c r="B22" s="79" t="s">
        <v>102</v>
      </c>
      <c r="C22" s="80">
        <v>0.78</v>
      </c>
      <c r="E22" s="69">
        <v>2</v>
      </c>
      <c r="F22" s="96">
        <f t="shared" ref="F22:F30" si="2">600/E22</f>
        <v>300</v>
      </c>
      <c r="G22" s="71">
        <f t="shared" ref="G22:G30" si="3">$G$2</f>
        <v>30000</v>
      </c>
      <c r="H22" s="71">
        <f t="shared" ref="H22:H29" si="4">$G$6*E22</f>
        <v>2600</v>
      </c>
      <c r="I22" s="71">
        <f t="shared" si="0"/>
        <v>5850</v>
      </c>
      <c r="J22" s="72">
        <f t="shared" si="1"/>
        <v>38450</v>
      </c>
    </row>
    <row r="23" spans="2:10" x14ac:dyDescent="0.35">
      <c r="E23" s="69">
        <v>3</v>
      </c>
      <c r="F23" s="96">
        <f t="shared" si="2"/>
        <v>200</v>
      </c>
      <c r="G23" s="71">
        <f t="shared" si="3"/>
        <v>30000</v>
      </c>
      <c r="H23" s="71">
        <f t="shared" si="4"/>
        <v>3900</v>
      </c>
      <c r="I23" s="71">
        <f t="shared" si="0"/>
        <v>3900</v>
      </c>
      <c r="J23" s="72">
        <f t="shared" si="1"/>
        <v>37800</v>
      </c>
    </row>
    <row r="24" spans="2:10" x14ac:dyDescent="0.35">
      <c r="E24" s="69">
        <v>4</v>
      </c>
      <c r="F24" s="96">
        <f t="shared" si="2"/>
        <v>150</v>
      </c>
      <c r="G24" s="71">
        <f t="shared" si="3"/>
        <v>30000</v>
      </c>
      <c r="H24" s="71">
        <f t="shared" si="4"/>
        <v>5200</v>
      </c>
      <c r="I24" s="71">
        <f t="shared" si="0"/>
        <v>2925</v>
      </c>
      <c r="J24" s="72">
        <f t="shared" si="1"/>
        <v>38125</v>
      </c>
    </row>
    <row r="25" spans="2:10" x14ac:dyDescent="0.35">
      <c r="B25" s="52" t="s">
        <v>99</v>
      </c>
      <c r="C25" s="1">
        <v>600</v>
      </c>
      <c r="E25" s="69">
        <v>5</v>
      </c>
      <c r="F25" s="96">
        <f t="shared" si="2"/>
        <v>120</v>
      </c>
      <c r="G25" s="71">
        <f t="shared" si="3"/>
        <v>30000</v>
      </c>
      <c r="H25" s="71">
        <f t="shared" si="4"/>
        <v>6500</v>
      </c>
      <c r="I25" s="71">
        <f t="shared" si="0"/>
        <v>2340</v>
      </c>
      <c r="J25" s="72">
        <f t="shared" si="1"/>
        <v>38840</v>
      </c>
    </row>
    <row r="26" spans="2:10" x14ac:dyDescent="0.35">
      <c r="B26" s="52" t="s">
        <v>101</v>
      </c>
      <c r="C26" s="1">
        <v>50</v>
      </c>
      <c r="E26" s="69">
        <v>6</v>
      </c>
      <c r="F26" s="96">
        <f t="shared" si="2"/>
        <v>100</v>
      </c>
      <c r="G26" s="71">
        <f t="shared" si="3"/>
        <v>30000</v>
      </c>
      <c r="H26" s="71">
        <f t="shared" si="4"/>
        <v>7800</v>
      </c>
      <c r="I26" s="71">
        <f t="shared" si="0"/>
        <v>1950</v>
      </c>
      <c r="J26" s="72">
        <f t="shared" si="1"/>
        <v>39750</v>
      </c>
    </row>
    <row r="27" spans="2:10" x14ac:dyDescent="0.35">
      <c r="B27" s="52" t="s">
        <v>104</v>
      </c>
      <c r="C27" s="1">
        <f>C26*C25</f>
        <v>30000</v>
      </c>
      <c r="E27" s="69">
        <v>7</v>
      </c>
      <c r="F27" s="96">
        <f t="shared" si="2"/>
        <v>85.714285714285708</v>
      </c>
      <c r="G27" s="71">
        <f t="shared" si="3"/>
        <v>30000</v>
      </c>
      <c r="H27" s="71">
        <f t="shared" si="4"/>
        <v>9100</v>
      </c>
      <c r="I27" s="71">
        <f t="shared" si="0"/>
        <v>1671.4285714285716</v>
      </c>
      <c r="J27" s="72">
        <f t="shared" si="1"/>
        <v>40771.428571428572</v>
      </c>
    </row>
    <row r="28" spans="2:10" x14ac:dyDescent="0.35">
      <c r="E28" s="69">
        <v>8</v>
      </c>
      <c r="F28" s="96">
        <f t="shared" si="2"/>
        <v>75</v>
      </c>
      <c r="G28" s="71">
        <f t="shared" si="3"/>
        <v>30000</v>
      </c>
      <c r="H28" s="71">
        <f t="shared" si="4"/>
        <v>10400</v>
      </c>
      <c r="I28" s="71">
        <f t="shared" si="0"/>
        <v>1462.5</v>
      </c>
      <c r="J28" s="72">
        <f t="shared" si="1"/>
        <v>41862.5</v>
      </c>
    </row>
    <row r="29" spans="2:10" x14ac:dyDescent="0.35">
      <c r="B29" s="52" t="s">
        <v>112</v>
      </c>
      <c r="C29" s="1">
        <f>C25/C31</f>
        <v>1</v>
      </c>
      <c r="E29" s="69">
        <v>9</v>
      </c>
      <c r="F29" s="96">
        <f t="shared" si="2"/>
        <v>66.666666666666671</v>
      </c>
      <c r="G29" s="71">
        <f t="shared" si="3"/>
        <v>30000</v>
      </c>
      <c r="H29" s="71">
        <f t="shared" si="4"/>
        <v>11700</v>
      </c>
      <c r="I29" s="71">
        <f t="shared" si="0"/>
        <v>1300.0000000000002</v>
      </c>
      <c r="J29" s="72">
        <f t="shared" si="1"/>
        <v>43000</v>
      </c>
    </row>
    <row r="30" spans="2:10" ht="15" thickBot="1" x14ac:dyDescent="0.4">
      <c r="B30" s="52" t="s">
        <v>100</v>
      </c>
      <c r="C30" s="1">
        <v>1300</v>
      </c>
      <c r="E30" s="70">
        <v>10</v>
      </c>
      <c r="F30" s="244">
        <f t="shared" si="2"/>
        <v>60</v>
      </c>
      <c r="G30" s="73">
        <f t="shared" si="3"/>
        <v>30000</v>
      </c>
      <c r="H30" s="73">
        <f>$G$6*E30</f>
        <v>13000</v>
      </c>
      <c r="I30" s="73">
        <f t="shared" si="0"/>
        <v>1170</v>
      </c>
      <c r="J30" s="74">
        <f t="shared" si="1"/>
        <v>44170</v>
      </c>
    </row>
    <row r="31" spans="2:10" ht="15" thickBot="1" x14ac:dyDescent="0.4">
      <c r="B31" s="52" t="s">
        <v>103</v>
      </c>
      <c r="C31" s="1">
        <v>600</v>
      </c>
    </row>
    <row r="32" spans="2:10" ht="15" thickBot="1" x14ac:dyDescent="0.4">
      <c r="B32" s="52" t="s">
        <v>108</v>
      </c>
      <c r="C32" s="1">
        <v>1300</v>
      </c>
      <c r="E32" s="75" t="s">
        <v>128</v>
      </c>
      <c r="F32" s="76">
        <f>J23</f>
        <v>37800</v>
      </c>
      <c r="G32" s="77" t="s">
        <v>129</v>
      </c>
      <c r="H32" s="89" t="s">
        <v>141</v>
      </c>
    </row>
    <row r="34" spans="2:3" x14ac:dyDescent="0.35">
      <c r="B34" s="52" t="s">
        <v>116</v>
      </c>
      <c r="C34" s="1">
        <v>300</v>
      </c>
    </row>
    <row r="35" spans="2:3" x14ac:dyDescent="0.35">
      <c r="B35" s="52" t="s">
        <v>102</v>
      </c>
      <c r="C35" s="1">
        <v>0.78</v>
      </c>
    </row>
    <row r="36" spans="2:3" x14ac:dyDescent="0.35">
      <c r="B36" s="52" t="s">
        <v>115</v>
      </c>
      <c r="C36" s="1">
        <f>C34*C35*C26</f>
        <v>11700</v>
      </c>
    </row>
    <row r="38" spans="2:3" x14ac:dyDescent="0.35">
      <c r="B38" s="52" t="s">
        <v>120</v>
      </c>
      <c r="C38" s="1">
        <f>C36+C32+C27</f>
        <v>43000</v>
      </c>
    </row>
  </sheetData>
  <mergeCells count="7">
    <mergeCell ref="C18:D18"/>
    <mergeCell ref="I2:J2"/>
    <mergeCell ref="I10:J10"/>
    <mergeCell ref="I7:J7"/>
    <mergeCell ref="I8:J8"/>
    <mergeCell ref="I6:J6"/>
    <mergeCell ref="I9:J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F0E0-0CCB-4002-9F41-57903B82858D}">
  <dimension ref="A2:C6"/>
  <sheetViews>
    <sheetView topLeftCell="A28" zoomScale="90" zoomScaleNormal="90" workbookViewId="0">
      <selection activeCell="I35" sqref="I35"/>
    </sheetView>
  </sheetViews>
  <sheetFormatPr defaultRowHeight="14.5" x14ac:dyDescent="0.35"/>
  <cols>
    <col min="1" max="1" width="12.1796875" bestFit="1" customWidth="1"/>
    <col min="2" max="2" width="10.90625" bestFit="1" customWidth="1"/>
    <col min="3" max="3" width="12.08984375" bestFit="1" customWidth="1"/>
  </cols>
  <sheetData>
    <row r="2" spans="1:3" x14ac:dyDescent="0.35">
      <c r="A2" s="2" t="s">
        <v>82</v>
      </c>
      <c r="B2" s="2" t="s">
        <v>83</v>
      </c>
      <c r="C2" s="2" t="s">
        <v>84</v>
      </c>
    </row>
    <row r="3" spans="1:3" x14ac:dyDescent="0.35">
      <c r="A3" s="3" t="s">
        <v>87</v>
      </c>
      <c r="B3" s="3">
        <v>1</v>
      </c>
      <c r="C3" s="3">
        <v>9</v>
      </c>
    </row>
    <row r="4" spans="1:3" x14ac:dyDescent="0.35">
      <c r="A4" s="3" t="s">
        <v>86</v>
      </c>
      <c r="B4" s="3">
        <v>5</v>
      </c>
      <c r="C4" s="3">
        <v>7</v>
      </c>
    </row>
    <row r="5" spans="1:3" x14ac:dyDescent="0.35">
      <c r="A5" s="3" t="s">
        <v>85</v>
      </c>
      <c r="B5" s="3">
        <v>7</v>
      </c>
      <c r="C5" s="3">
        <v>4</v>
      </c>
    </row>
    <row r="6" spans="1:3" x14ac:dyDescent="0.35">
      <c r="A6" s="3" t="s">
        <v>88</v>
      </c>
      <c r="B6" s="3">
        <v>3</v>
      </c>
      <c r="C6" s="3">
        <v>2</v>
      </c>
    </row>
  </sheetData>
  <sortState xmlns:xlrd2="http://schemas.microsoft.com/office/spreadsheetml/2017/richdata2" ref="A3:C6">
    <sortCondition descending="1" ref="C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7F7D-1BE2-4324-84A8-D9250D9B2F0E}">
  <dimension ref="B1:J20"/>
  <sheetViews>
    <sheetView workbookViewId="0">
      <selection activeCell="C9" sqref="C9"/>
    </sheetView>
  </sheetViews>
  <sheetFormatPr defaultRowHeight="14.5" x14ac:dyDescent="0.35"/>
  <cols>
    <col min="2" max="2" width="19.1796875" bestFit="1" customWidth="1"/>
    <col min="6" max="6" width="10" bestFit="1" customWidth="1"/>
    <col min="9" max="9" width="11.7265625" bestFit="1" customWidth="1"/>
    <col min="10" max="10" width="24.6328125" customWidth="1"/>
  </cols>
  <sheetData>
    <row r="1" spans="2:10" ht="15" thickBot="1" x14ac:dyDescent="0.4"/>
    <row r="2" spans="2:10" ht="18.5" customHeight="1" x14ac:dyDescent="0.35">
      <c r="B2" s="57" t="s">
        <v>165</v>
      </c>
      <c r="C2" s="63" t="s">
        <v>167</v>
      </c>
      <c r="D2" s="222" t="s">
        <v>170</v>
      </c>
      <c r="E2" s="223"/>
      <c r="F2" s="223"/>
      <c r="G2" s="223"/>
      <c r="H2" s="223"/>
      <c r="I2" s="223"/>
      <c r="J2" s="224"/>
    </row>
    <row r="3" spans="2:10" ht="14.5" customHeight="1" thickBot="1" x14ac:dyDescent="0.4">
      <c r="B3" s="61" t="s">
        <v>166</v>
      </c>
      <c r="C3" s="65" t="s">
        <v>167</v>
      </c>
      <c r="D3" s="225"/>
      <c r="E3" s="226"/>
      <c r="F3" s="226"/>
      <c r="G3" s="226"/>
      <c r="H3" s="226"/>
      <c r="I3" s="227"/>
      <c r="J3" s="228"/>
    </row>
    <row r="4" spans="2:10" x14ac:dyDescent="0.35">
      <c r="B4" s="57" t="s">
        <v>169</v>
      </c>
      <c r="C4" s="218"/>
      <c r="D4" s="218"/>
      <c r="E4" s="218"/>
      <c r="F4" s="218"/>
      <c r="G4" s="218"/>
      <c r="H4" s="219"/>
      <c r="I4" s="87" t="s">
        <v>171</v>
      </c>
      <c r="J4" s="86"/>
    </row>
    <row r="5" spans="2:10" ht="15" thickBot="1" x14ac:dyDescent="0.4">
      <c r="B5" s="61" t="s">
        <v>168</v>
      </c>
      <c r="C5" s="220"/>
      <c r="D5" s="220"/>
      <c r="E5" s="220"/>
      <c r="F5" s="220"/>
      <c r="G5" s="220"/>
      <c r="H5" s="221"/>
      <c r="I5" s="61" t="s">
        <v>172</v>
      </c>
      <c r="J5" s="108"/>
    </row>
    <row r="6" spans="2:10" x14ac:dyDescent="0.35">
      <c r="B6" s="87" t="s">
        <v>157</v>
      </c>
      <c r="C6" s="106" t="s">
        <v>158</v>
      </c>
      <c r="D6" s="106" t="s">
        <v>14</v>
      </c>
      <c r="E6" s="106" t="s">
        <v>159</v>
      </c>
      <c r="F6" s="106" t="s">
        <v>160</v>
      </c>
      <c r="G6" s="106" t="s">
        <v>161</v>
      </c>
      <c r="H6" s="106" t="s">
        <v>162</v>
      </c>
      <c r="I6" s="106" t="s">
        <v>163</v>
      </c>
      <c r="J6" s="107" t="s">
        <v>164</v>
      </c>
    </row>
    <row r="7" spans="2:10" x14ac:dyDescent="0.35">
      <c r="B7" s="104">
        <v>1</v>
      </c>
      <c r="C7" s="3"/>
      <c r="D7" s="3"/>
      <c r="E7" s="3">
        <v>1</v>
      </c>
      <c r="F7" s="3">
        <v>1</v>
      </c>
      <c r="G7" s="3">
        <v>1</v>
      </c>
      <c r="H7" s="3">
        <v>1</v>
      </c>
      <c r="I7" s="3">
        <v>1</v>
      </c>
      <c r="J7" s="64"/>
    </row>
    <row r="8" spans="2:10" x14ac:dyDescent="0.35">
      <c r="B8" s="104">
        <v>2</v>
      </c>
      <c r="C8" s="3"/>
      <c r="D8" s="3"/>
      <c r="E8" s="3">
        <v>0</v>
      </c>
      <c r="F8" s="3">
        <v>0</v>
      </c>
      <c r="G8" s="3">
        <v>0</v>
      </c>
      <c r="H8" s="3">
        <v>0</v>
      </c>
      <c r="I8" s="3">
        <v>0</v>
      </c>
      <c r="J8" s="64"/>
    </row>
    <row r="9" spans="2:10" x14ac:dyDescent="0.35">
      <c r="B9" s="104">
        <v>3</v>
      </c>
      <c r="C9" s="3"/>
      <c r="D9" s="3"/>
      <c r="E9" s="3">
        <v>0</v>
      </c>
      <c r="F9" s="3">
        <v>0</v>
      </c>
      <c r="G9" s="3">
        <v>0</v>
      </c>
      <c r="H9" s="3">
        <v>0</v>
      </c>
      <c r="I9" s="3">
        <v>0</v>
      </c>
      <c r="J9" s="64"/>
    </row>
    <row r="10" spans="2:10" x14ac:dyDescent="0.35">
      <c r="B10" s="104">
        <v>4</v>
      </c>
      <c r="C10" s="3"/>
      <c r="D10" s="3"/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64"/>
    </row>
    <row r="11" spans="2:10" x14ac:dyDescent="0.35">
      <c r="B11" s="104">
        <v>5</v>
      </c>
      <c r="C11" s="3"/>
      <c r="D11" s="3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64"/>
    </row>
    <row r="12" spans="2:10" x14ac:dyDescent="0.35">
      <c r="B12" s="104">
        <v>6</v>
      </c>
      <c r="C12" s="3"/>
      <c r="D12" s="3"/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64"/>
    </row>
    <row r="13" spans="2:10" x14ac:dyDescent="0.35">
      <c r="B13" s="104">
        <v>7</v>
      </c>
      <c r="C13" s="3"/>
      <c r="D13" s="3"/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64"/>
    </row>
    <row r="14" spans="2:10" x14ac:dyDescent="0.35">
      <c r="B14" s="104">
        <v>8</v>
      </c>
      <c r="C14" s="3"/>
      <c r="D14" s="3"/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64"/>
    </row>
    <row r="15" spans="2:10" x14ac:dyDescent="0.35">
      <c r="B15" s="104">
        <v>9</v>
      </c>
      <c r="C15" s="3"/>
      <c r="D15" s="3"/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64"/>
    </row>
    <row r="16" spans="2:10" x14ac:dyDescent="0.35">
      <c r="B16" s="104">
        <v>10</v>
      </c>
      <c r="C16" s="3"/>
      <c r="D16" s="3"/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64"/>
    </row>
    <row r="17" spans="2:10" x14ac:dyDescent="0.35">
      <c r="B17" s="104">
        <v>11</v>
      </c>
      <c r="C17" s="3"/>
      <c r="D17" s="3"/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64"/>
    </row>
    <row r="18" spans="2:10" x14ac:dyDescent="0.35">
      <c r="B18" s="104">
        <v>12</v>
      </c>
      <c r="C18" s="3"/>
      <c r="D18" s="3"/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64"/>
    </row>
    <row r="19" spans="2:10" x14ac:dyDescent="0.35">
      <c r="B19" s="104">
        <v>13</v>
      </c>
      <c r="C19" s="3"/>
      <c r="D19" s="3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64"/>
    </row>
    <row r="20" spans="2:10" ht="15" thickBot="1" x14ac:dyDescent="0.4">
      <c r="B20" s="105">
        <v>14</v>
      </c>
      <c r="C20" s="83"/>
      <c r="D20" s="83"/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65"/>
    </row>
  </sheetData>
  <mergeCells count="3">
    <mergeCell ref="C4:H4"/>
    <mergeCell ref="C5:H5"/>
    <mergeCell ref="D2:J3"/>
  </mergeCells>
  <conditionalFormatting sqref="E7:I20">
    <cfRule type="cellIs" dxfId="0" priority="1" operator="greater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6E86B232-B2A6-4008-B6B0-C6BB446651CE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1"/>
              <x14:cfIcon iconSet="3TrafficLights1" iconId="1"/>
              <x14:cfIcon iconSet="3TrafficLights1" iconId="2"/>
            </x14:iconSet>
          </x14:cfRule>
          <xm:sqref>E7:E20</xm:sqref>
        </x14:conditionalFormatting>
        <x14:conditionalFormatting xmlns:xm="http://schemas.microsoft.com/office/excel/2006/main">
          <x14:cfRule type="iconSet" priority="6" id="{9179D887-0260-4AC3-BCA6-E360AD8A4957}">
            <x14:iconSet iconSet="3Arrow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Gray" iconId="1"/>
              <x14:cfIcon iconSet="3Arrows" iconId="1"/>
              <x14:cfIcon iconSet="3Arrows" iconId="1"/>
            </x14:iconSet>
          </x14:cfRule>
          <xm:sqref>F7:F20</xm:sqref>
        </x14:conditionalFormatting>
        <x14:conditionalFormatting xmlns:xm="http://schemas.microsoft.com/office/excel/2006/main">
          <x14:cfRule type="iconSet" priority="4" id="{5919CED9-9B1A-4126-A899-27F649CD52F9}">
            <x14:iconSet iconSet="5Boxes" showValue="0" custom="1">
              <x14:cfvo type="percent">
                <xm:f>0</xm:f>
              </x14:cfvo>
              <x14:cfvo type="formula">
                <xm:f>1</xm:f>
              </x14:cfvo>
              <x14:cfvo type="formula">
                <xm:f>1</xm:f>
              </x14:cfvo>
              <x14:cfvo type="formula">
                <xm:f>1</xm:f>
              </x14:cfvo>
              <x14:cfvo type="formula">
                <xm:f>1</xm:f>
              </x14:cfvo>
              <x14:cfIcon iconSet="5Boxes" iconId="0"/>
              <x14:cfIcon iconSet="5Boxes" iconId="4"/>
              <x14:cfIcon iconSet="5Boxes" iconId="4"/>
              <x14:cfIcon iconSet="5Boxes" iconId="4"/>
              <x14:cfIcon iconSet="5Boxes" iconId="4"/>
            </x14:iconSet>
          </x14:cfRule>
          <xm:sqref>G7:G20</xm:sqref>
        </x14:conditionalFormatting>
        <x14:conditionalFormatting xmlns:xm="http://schemas.microsoft.com/office/excel/2006/main">
          <x14:cfRule type="iconSet" priority="3" id="{A97D6134-E993-4A56-8BB0-749F7D473F30}">
            <x14:iconSet iconSet="3Stars" showValue="0" custom="1">
              <x14:cfvo type="percent">
                <xm:f>0</xm:f>
              </x14:cfvo>
              <x14:cfvo type="percent">
                <xm:f>1</xm:f>
              </x14:cfvo>
              <x14:cfvo type="formula">
                <xm:f>1</xm:f>
              </x14:cfvo>
              <x14:cfIcon iconSet="5Rating" iconId="0"/>
              <x14:cfIcon iconSet="5Rating" iconId="4"/>
              <x14:cfIcon iconSet="5Rating" iconId="4"/>
            </x14:iconSet>
          </x14:cfRule>
          <xm:sqref>H7:H20</xm:sqref>
        </x14:conditionalFormatting>
        <x14:conditionalFormatting xmlns:xm="http://schemas.microsoft.com/office/excel/2006/main">
          <x14:cfRule type="iconSet" priority="2" id="{D1B05441-82E2-4A8D-85A5-0F580A9423AA}">
            <x14:iconSet iconSet="3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ArrowsGray" iconId="2"/>
              <x14:cfIcon iconSet="3Arrows" iconId="2"/>
              <x14:cfIcon iconSet="3Arrows" iconId="2"/>
            </x14:iconSet>
          </x14:cfRule>
          <xm:sqref>I7:I20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5 Sensos</vt:lpstr>
      <vt:lpstr>Matriz BCG</vt:lpstr>
      <vt:lpstr>Canvas</vt:lpstr>
      <vt:lpstr>Curva ABC</vt:lpstr>
      <vt:lpstr>ABC (2)</vt:lpstr>
      <vt:lpstr>Estoque</vt:lpstr>
      <vt:lpstr>LEC</vt:lpstr>
      <vt:lpstr>Matriz Importância-Desempenho</vt:lpstr>
      <vt:lpstr>Mapa de Fluxo de Processo</vt:lpstr>
      <vt:lpstr>Matriz GUT</vt:lpstr>
      <vt:lpstr>Matriz SWOT</vt:lpstr>
      <vt:lpstr>Sequenciamento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Victor</dc:creator>
  <cp:lastModifiedBy>Daniel Victor</cp:lastModifiedBy>
  <dcterms:created xsi:type="dcterms:W3CDTF">2020-04-07T12:02:12Z</dcterms:created>
  <dcterms:modified xsi:type="dcterms:W3CDTF">2020-04-17T21:46:19Z</dcterms:modified>
</cp:coreProperties>
</file>