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aniel\UFRN\Futuros Projetos e Ferramentas\"/>
    </mc:Choice>
  </mc:AlternateContent>
  <xr:revisionPtr revIDLastSave="0" documentId="13_ncr:1_{4F7AF94A-5E59-42D1-995C-981F07A53741}" xr6:coauthVersionLast="47" xr6:coauthVersionMax="47" xr10:uidLastSave="{00000000-0000-0000-0000-000000000000}"/>
  <bookViews>
    <workbookView xWindow="-120" yWindow="-120" windowWidth="20640" windowHeight="11160" tabRatio="731" activeTab="2" xr2:uid="{00000000-000D-0000-FFFF-FFFF00000000}"/>
  </bookViews>
  <sheets>
    <sheet name="SAC" sheetId="1" r:id="rId1"/>
    <sheet name="SAF" sheetId="2" r:id="rId2"/>
    <sheet name="Misto" sheetId="3" r:id="rId3"/>
    <sheet name="Americano" sheetId="4" r:id="rId4"/>
    <sheet name="SAC (Pag)" sheetId="5" r:id="rId5"/>
    <sheet name="SAC (Cap)" sheetId="6" r:id="rId6"/>
    <sheet name="SAC (Soma)" sheetId="9" r:id="rId7"/>
    <sheet name="SAF (Pag)" sheetId="10" r:id="rId8"/>
    <sheet name="SAF (Cap)" sheetId="11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6" i="3"/>
  <c r="D20" i="6"/>
  <c r="E10" i="5"/>
  <c r="D20" i="5"/>
  <c r="D2" i="11"/>
  <c r="E10" i="11"/>
  <c r="D2" i="10"/>
  <c r="D2" i="2"/>
  <c r="E10" i="6"/>
  <c r="C7" i="11" l="1"/>
  <c r="C8" i="11"/>
  <c r="C9" i="11" s="1"/>
  <c r="C6" i="11"/>
  <c r="C5" i="11"/>
  <c r="F19" i="11"/>
  <c r="F18" i="11"/>
  <c r="F17" i="11"/>
  <c r="F16" i="11"/>
  <c r="F15" i="11"/>
  <c r="F14" i="11"/>
  <c r="F13" i="11"/>
  <c r="F12" i="11"/>
  <c r="F11" i="11"/>
  <c r="F10" i="11"/>
  <c r="E10" i="10"/>
  <c r="D10" i="10"/>
  <c r="C10" i="10" s="1"/>
  <c r="F11" i="10"/>
  <c r="F12" i="10"/>
  <c r="F10" i="10"/>
  <c r="E6" i="10"/>
  <c r="F6" i="10" s="1"/>
  <c r="C9" i="10"/>
  <c r="E9" i="10"/>
  <c r="F9" i="10" s="1"/>
  <c r="F19" i="10"/>
  <c r="F18" i="10"/>
  <c r="F17" i="10"/>
  <c r="F16" i="10"/>
  <c r="F15" i="10"/>
  <c r="F14" i="10"/>
  <c r="F13" i="10"/>
  <c r="C9" i="9"/>
  <c r="C11" i="9"/>
  <c r="C12" i="9"/>
  <c r="C13" i="9" s="1"/>
  <c r="C14" i="9" s="1"/>
  <c r="C15" i="9" s="1"/>
  <c r="C16" i="9" s="1"/>
  <c r="C17" i="9" s="1"/>
  <c r="C18" i="9" s="1"/>
  <c r="C19" i="9" s="1"/>
  <c r="C10" i="9"/>
  <c r="D11" i="9"/>
  <c r="D12" i="9"/>
  <c r="D13" i="9"/>
  <c r="D14" i="9"/>
  <c r="D15" i="9"/>
  <c r="D16" i="9"/>
  <c r="D17" i="9"/>
  <c r="D18" i="9"/>
  <c r="D19" i="9"/>
  <c r="D10" i="9"/>
  <c r="D20" i="9" s="1"/>
  <c r="E11" i="9"/>
  <c r="F11" i="9" s="1"/>
  <c r="E10" i="9"/>
  <c r="F9" i="9"/>
  <c r="F8" i="9"/>
  <c r="F7" i="9"/>
  <c r="F6" i="9"/>
  <c r="C6" i="9"/>
  <c r="C7" i="9" s="1"/>
  <c r="C8" i="9" s="1"/>
  <c r="F5" i="9"/>
  <c r="E20" i="6"/>
  <c r="C7" i="6"/>
  <c r="C8" i="6" s="1"/>
  <c r="C9" i="6" s="1"/>
  <c r="C6" i="6"/>
  <c r="F7" i="6"/>
  <c r="F11" i="6"/>
  <c r="E11" i="6"/>
  <c r="C11" i="6"/>
  <c r="C12" i="6" s="1"/>
  <c r="F8" i="6"/>
  <c r="F6" i="6"/>
  <c r="F5" i="6"/>
  <c r="F20" i="5"/>
  <c r="F10" i="5"/>
  <c r="F11" i="5"/>
  <c r="F12" i="5"/>
  <c r="F13" i="5"/>
  <c r="F14" i="5"/>
  <c r="F15" i="5"/>
  <c r="F16" i="5"/>
  <c r="F17" i="5"/>
  <c r="F18" i="5"/>
  <c r="F19" i="5"/>
  <c r="F6" i="5"/>
  <c r="F7" i="5"/>
  <c r="F8" i="5"/>
  <c r="F9" i="5"/>
  <c r="F5" i="5"/>
  <c r="E20" i="5"/>
  <c r="E7" i="5"/>
  <c r="E8" i="5"/>
  <c r="E9" i="5"/>
  <c r="E6" i="5"/>
  <c r="E11" i="5"/>
  <c r="C11" i="5"/>
  <c r="C12" i="5" s="1"/>
  <c r="E11" i="10" l="1"/>
  <c r="D11" i="10" s="1"/>
  <c r="C11" i="10" s="1"/>
  <c r="F20" i="11"/>
  <c r="E13" i="9"/>
  <c r="F13" i="9" s="1"/>
  <c r="E12" i="9"/>
  <c r="F10" i="9"/>
  <c r="E14" i="9"/>
  <c r="F12" i="9"/>
  <c r="F10" i="6"/>
  <c r="F20" i="6" s="1"/>
  <c r="F9" i="6"/>
  <c r="E13" i="6"/>
  <c r="F13" i="6" s="1"/>
  <c r="C13" i="6"/>
  <c r="E12" i="6"/>
  <c r="F12" i="6" s="1"/>
  <c r="E13" i="5"/>
  <c r="C13" i="5"/>
  <c r="E12" i="5"/>
  <c r="E6" i="4"/>
  <c r="F6" i="4" s="1"/>
  <c r="D16" i="4"/>
  <c r="E7" i="4"/>
  <c r="F7" i="4" s="1"/>
  <c r="F7" i="2"/>
  <c r="F8" i="2"/>
  <c r="F9" i="2"/>
  <c r="F10" i="2"/>
  <c r="F11" i="2"/>
  <c r="F12" i="2"/>
  <c r="F13" i="2"/>
  <c r="F14" i="2"/>
  <c r="F15" i="2"/>
  <c r="F6" i="2"/>
  <c r="D6" i="2" s="1"/>
  <c r="E6" i="2"/>
  <c r="D16" i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6" i="1"/>
  <c r="F6" i="1" s="1"/>
  <c r="C8" i="1"/>
  <c r="C9" i="1"/>
  <c r="C10" i="1" s="1"/>
  <c r="C11" i="1" s="1"/>
  <c r="C12" i="1" s="1"/>
  <c r="C13" i="1" s="1"/>
  <c r="C14" i="1" s="1"/>
  <c r="C15" i="1" s="1"/>
  <c r="C7" i="1"/>
  <c r="E12" i="10" l="1"/>
  <c r="D12" i="10" s="1"/>
  <c r="C12" i="10"/>
  <c r="E13" i="10"/>
  <c r="D13" i="10" s="1"/>
  <c r="C13" i="10" s="1"/>
  <c r="E14" i="10" s="1"/>
  <c r="C6" i="10"/>
  <c r="E15" i="9"/>
  <c r="F14" i="9"/>
  <c r="C14" i="6"/>
  <c r="E14" i="6"/>
  <c r="C14" i="5"/>
  <c r="E14" i="5"/>
  <c r="D6" i="3"/>
  <c r="C6" i="2"/>
  <c r="E7" i="2" s="1"/>
  <c r="D7" i="2" s="1"/>
  <c r="F16" i="1"/>
  <c r="E16" i="1"/>
  <c r="E9" i="4"/>
  <c r="F9" i="4" s="1"/>
  <c r="E8" i="4"/>
  <c r="F8" i="4" s="1"/>
  <c r="D10" i="11" l="1"/>
  <c r="E7" i="10"/>
  <c r="F7" i="10" s="1"/>
  <c r="F15" i="9"/>
  <c r="E16" i="9"/>
  <c r="E15" i="6"/>
  <c r="F15" i="6" s="1"/>
  <c r="C15" i="6"/>
  <c r="F14" i="6"/>
  <c r="E15" i="5"/>
  <c r="C15" i="5"/>
  <c r="D7" i="3"/>
  <c r="C7" i="2"/>
  <c r="E8" i="2" s="1"/>
  <c r="D8" i="2" s="1"/>
  <c r="D8" i="3" s="1"/>
  <c r="C6" i="3"/>
  <c r="F6" i="3"/>
  <c r="C7" i="3"/>
  <c r="E10" i="4"/>
  <c r="F10" i="4" s="1"/>
  <c r="C10" i="11" l="1"/>
  <c r="E17" i="9"/>
  <c r="C16" i="6"/>
  <c r="E16" i="6"/>
  <c r="C16" i="5"/>
  <c r="E16" i="5"/>
  <c r="C8" i="2"/>
  <c r="E9" i="2" s="1"/>
  <c r="D9" i="2" s="1"/>
  <c r="D9" i="3" s="1"/>
  <c r="F7" i="3"/>
  <c r="F8" i="3"/>
  <c r="E11" i="4"/>
  <c r="F11" i="4" s="1"/>
  <c r="C9" i="2" l="1"/>
  <c r="E10" i="2" s="1"/>
  <c r="D10" i="2" s="1"/>
  <c r="D10" i="3" s="1"/>
  <c r="E11" i="11"/>
  <c r="C7" i="10"/>
  <c r="F16" i="9"/>
  <c r="F17" i="9"/>
  <c r="E18" i="9"/>
  <c r="F16" i="6"/>
  <c r="E17" i="6"/>
  <c r="F17" i="6" s="1"/>
  <c r="C17" i="6"/>
  <c r="E17" i="5"/>
  <c r="C17" i="5"/>
  <c r="E12" i="4"/>
  <c r="C8" i="3"/>
  <c r="C10" i="2" l="1"/>
  <c r="E11" i="2" s="1"/>
  <c r="D11" i="2" s="1"/>
  <c r="D11" i="3" s="1"/>
  <c r="D11" i="11"/>
  <c r="E8" i="10"/>
  <c r="F8" i="10" s="1"/>
  <c r="F20" i="10" s="1"/>
  <c r="E19" i="9"/>
  <c r="F18" i="9"/>
  <c r="C18" i="6"/>
  <c r="E18" i="6"/>
  <c r="C18" i="5"/>
  <c r="E18" i="5"/>
  <c r="F12" i="4"/>
  <c r="E13" i="4"/>
  <c r="F13" i="4" s="1"/>
  <c r="F9" i="3"/>
  <c r="C11" i="2" l="1"/>
  <c r="E12" i="2" s="1"/>
  <c r="D12" i="2" s="1"/>
  <c r="D12" i="3" s="1"/>
  <c r="C11" i="11"/>
  <c r="F18" i="6"/>
  <c r="E19" i="6"/>
  <c r="F19" i="6" s="1"/>
  <c r="C19" i="6"/>
  <c r="E19" i="5"/>
  <c r="C19" i="5"/>
  <c r="E14" i="4"/>
  <c r="F14" i="4" s="1"/>
  <c r="C12" i="2" l="1"/>
  <c r="E13" i="2" s="1"/>
  <c r="D13" i="2" s="1"/>
  <c r="E12" i="11"/>
  <c r="C8" i="10"/>
  <c r="F19" i="9"/>
  <c r="F20" i="9" s="1"/>
  <c r="E20" i="9"/>
  <c r="D13" i="3"/>
  <c r="E15" i="4"/>
  <c r="C9" i="3"/>
  <c r="C13" i="2" l="1"/>
  <c r="E14" i="2" s="1"/>
  <c r="D14" i="2" s="1"/>
  <c r="D14" i="3" s="1"/>
  <c r="D12" i="11"/>
  <c r="C14" i="2"/>
  <c r="E15" i="2" s="1"/>
  <c r="F15" i="4"/>
  <c r="F16" i="4" s="1"/>
  <c r="E16" i="4"/>
  <c r="F10" i="3"/>
  <c r="F16" i="2"/>
  <c r="C12" i="11" l="1"/>
  <c r="D15" i="2"/>
  <c r="D15" i="3" s="1"/>
  <c r="E16" i="2"/>
  <c r="E13" i="11" l="1"/>
  <c r="C15" i="2"/>
  <c r="D16" i="2"/>
  <c r="C10" i="3"/>
  <c r="D13" i="11" l="1"/>
  <c r="F11" i="3"/>
  <c r="C13" i="11" l="1"/>
  <c r="D14" i="10"/>
  <c r="C14" i="10" s="1"/>
  <c r="E15" i="10" s="1"/>
  <c r="C11" i="3"/>
  <c r="E14" i="11" l="1"/>
  <c r="D14" i="11" s="1"/>
  <c r="F12" i="3"/>
  <c r="C12" i="3"/>
  <c r="C14" i="11" l="1"/>
  <c r="C15" i="10"/>
  <c r="E16" i="10" s="1"/>
  <c r="D15" i="10"/>
  <c r="E15" i="11" l="1"/>
  <c r="D15" i="11" s="1"/>
  <c r="C15" i="11" s="1"/>
  <c r="D16" i="10"/>
  <c r="C16" i="10" s="1"/>
  <c r="E17" i="10" s="1"/>
  <c r="C13" i="3"/>
  <c r="F13" i="3"/>
  <c r="E16" i="11" l="1"/>
  <c r="D16" i="11" s="1"/>
  <c r="C16" i="11" s="1"/>
  <c r="D17" i="10"/>
  <c r="C17" i="10" s="1"/>
  <c r="E18" i="10" s="1"/>
  <c r="C14" i="3"/>
  <c r="F14" i="3"/>
  <c r="F15" i="3"/>
  <c r="E17" i="11" l="1"/>
  <c r="D17" i="11" s="1"/>
  <c r="C17" i="11" s="1"/>
  <c r="D18" i="10"/>
  <c r="C18" i="10" s="1"/>
  <c r="E19" i="10" s="1"/>
  <c r="D19" i="10" s="1"/>
  <c r="F16" i="3"/>
  <c r="E16" i="3"/>
  <c r="E18" i="11" l="1"/>
  <c r="D18" i="11" s="1"/>
  <c r="C18" i="11" s="1"/>
  <c r="C19" i="10"/>
  <c r="E20" i="10"/>
  <c r="D16" i="3"/>
  <c r="C15" i="3"/>
  <c r="E19" i="11" l="1"/>
  <c r="D20" i="10"/>
  <c r="D19" i="11" l="1"/>
  <c r="E20" i="11"/>
  <c r="D20" i="11" l="1"/>
  <c r="C1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Victor</author>
  </authors>
  <commentList>
    <comment ref="D2" authorId="0" shapeId="0" xr:uid="{335C9D5C-DC6C-475A-905C-10BC8D6A2600}">
      <text>
        <r>
          <rPr>
            <b/>
            <sz val="9"/>
            <color indexed="81"/>
            <rFont val="Segoe UI"/>
            <family val="2"/>
          </rPr>
          <t xml:space="preserve">Daniel Victor:
Neste sistema, o valor da parcela é constante, isso é, o valor pago em cada mês é sempre o mesmo.
</t>
        </r>
        <r>
          <rPr>
            <sz val="9"/>
            <color indexed="81"/>
            <rFont val="Segoe UI"/>
            <family val="2"/>
          </rPr>
          <t xml:space="preserve">
Calcula-se o valor da parcela usando a fórmula de anuidade (A/P), isso é, encontrar o valor de uma parcela (A) dado um valor presente (P).
</t>
        </r>
        <r>
          <rPr>
            <b/>
            <sz val="9"/>
            <color indexed="81"/>
            <rFont val="Segoe UI"/>
            <family val="2"/>
          </rPr>
          <t>Fator de anuidade (A/P) = [ 1 - ( 1 + i ) ^ (-n) ] / i</t>
        </r>
        <r>
          <rPr>
            <sz val="9"/>
            <color indexed="81"/>
            <rFont val="Segoe UI"/>
            <family val="2"/>
          </rPr>
          <t xml:space="preserve">
Substituindo, temos Fator (A/P) = [ 1 - ( 1 + 0,140175 ) ^ (-10) ] / 0,140175
O resultado é que Fator (A/P) = 5,212555. Depois, deve-se usar esse fator para dividir o valor presente.
Como P = 100.000 e Fator (A/P) = 5,212555, o resultado será 19.184, que será usado como valor de todas as parcelas.
O juros continua sempre calculado a partir do último saldo devedor.
A amortização é dada por: parcela - juros.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Victor</author>
  </authors>
  <commentList>
    <comment ref="F4" authorId="0" shapeId="0" xr:uid="{566A159F-9A38-4C77-BC43-102B0B85BEEF}">
      <text>
        <r>
          <rPr>
            <b/>
            <sz val="9"/>
            <color indexed="81"/>
            <rFont val="Segoe UI"/>
            <family val="2"/>
          </rPr>
          <t>Daniel Victor:</t>
        </r>
        <r>
          <rPr>
            <sz val="9"/>
            <color indexed="81"/>
            <rFont val="Segoe UI"/>
            <family val="2"/>
          </rPr>
          <t xml:space="preserve">
Todos os valores são resultados da média entre os valores do SAC e os valores do SAF.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Victor</author>
  </authors>
  <commentList>
    <comment ref="E4" authorId="0" shapeId="0" xr:uid="{827DAFCF-D211-4176-BAC3-AFBFADDD7037}">
      <text>
        <r>
          <rPr>
            <b/>
            <sz val="9"/>
            <color indexed="81"/>
            <rFont val="Segoe UI"/>
            <family val="2"/>
          </rPr>
          <t>Daniel Victor:</t>
        </r>
        <r>
          <rPr>
            <sz val="9"/>
            <color indexed="81"/>
            <rFont val="Segoe UI"/>
            <family val="2"/>
          </rPr>
          <t xml:space="preserve">
No sistema americano, até o último período, o único valor pago será o do juros em cima do saldo devedor. Logo, a parcela será somente o juros.
No último período, a amortização é feita de forma integral, com o valor completo.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Victor</author>
  </authors>
  <commentList>
    <comment ref="E4" authorId="0" shapeId="0" xr:uid="{DCA35261-3D5D-470D-90D3-27C61B7FB94E}">
      <text>
        <r>
          <rPr>
            <b/>
            <sz val="9"/>
            <color indexed="81"/>
            <rFont val="Segoe UI"/>
            <family val="2"/>
          </rPr>
          <t>Daniel Victor:</t>
        </r>
        <r>
          <rPr>
            <sz val="9"/>
            <color indexed="81"/>
            <rFont val="Segoe UI"/>
            <family val="2"/>
          </rPr>
          <t xml:space="preserve">
Pagamento de juros durante o período de carência. 
O cálculo é feito em cima do saldo devedor inicial.
Após a carência, o restante da tabela continua igual.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Victor</author>
  </authors>
  <commentList>
    <comment ref="E4" authorId="0" shapeId="0" xr:uid="{E3FD27CD-F8D3-4703-B327-D4B61362E335}">
      <text>
        <r>
          <rPr>
            <b/>
            <sz val="9"/>
            <color indexed="81"/>
            <rFont val="Segoe UI"/>
            <family val="2"/>
          </rPr>
          <t>Daniel Victor:</t>
        </r>
        <r>
          <rPr>
            <sz val="9"/>
            <color indexed="81"/>
            <rFont val="Segoe UI"/>
            <family val="2"/>
          </rPr>
          <t xml:space="preserve">
Capitalização do juros durante período de carência.
Nos primeiros quatro anos, não há pagamento. 
Enquanto isso, o saldo devedor aumenta 14% a cada ano em cima do período anterior.
Ao terminar a carência, você irá pagar o juros referente ao último saldo devedor (B2 * C9), e também toda a diferença entre o último saldo devedor e o empréstimo inicial (C9 - B1).
É como se você pagasse todo o juros de uma vez na primeira parcela após a carência.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Victor</author>
  </authors>
  <commentList>
    <comment ref="E4" authorId="0" shapeId="0" xr:uid="{25EB1A7B-98D1-4D02-AA27-FFDEB8FD5722}">
      <text>
        <r>
          <rPr>
            <b/>
            <sz val="9"/>
            <color indexed="81"/>
            <rFont val="Segoe UI"/>
            <family val="2"/>
          </rPr>
          <t>Daniel Victor:</t>
        </r>
        <r>
          <rPr>
            <sz val="9"/>
            <color indexed="81"/>
            <rFont val="Segoe UI"/>
            <family val="2"/>
          </rPr>
          <t xml:space="preserve">
Juros capitalizados somados ao saldo devedor.
Durante o período de carência, o saldo devedor aumenta a cada ano, acrescentando o juros correspondente.
Ao final do período, o último valor do saldo devedor (R$168.999,75) é dividido igualmente nos próximos dez anos (como previsto no problema inicial) e o resultado é colocado como amortização.
Assim, o juros fica diluído nas parcelas restantes, diferentes do último método. Porém, o pagamento final total será maior.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Victor</author>
  </authors>
  <commentList>
    <comment ref="D2" authorId="0" shapeId="0" xr:uid="{8F06ABE3-395B-43E0-BD77-5456BC2C9E3D}">
      <text>
        <r>
          <rPr>
            <b/>
            <sz val="9"/>
            <color indexed="81"/>
            <rFont val="Segoe UI"/>
            <family val="2"/>
          </rPr>
          <t xml:space="preserve">Daniel Victor:
</t>
        </r>
        <r>
          <rPr>
            <sz val="9"/>
            <color indexed="81"/>
            <rFont val="Segoe UI"/>
            <family val="2"/>
          </rPr>
          <t>Durante o período de carência, ocorrerá pagamento de juros em cima do saldo devedor.
No primeiro período após a carência, a parcela será calculada com o fator de anuidade (A/P), como no último exemplo SAF.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Victor</author>
  </authors>
  <commentList>
    <comment ref="D2" authorId="0" shapeId="0" xr:uid="{1D41D774-9A07-40A4-B6BD-6B4BB8CC5913}">
      <text>
        <r>
          <rPr>
            <b/>
            <sz val="9"/>
            <color indexed="81"/>
            <rFont val="Segoe UI"/>
            <family val="2"/>
          </rPr>
          <t xml:space="preserve">Daniel Victor:
</t>
        </r>
        <r>
          <rPr>
            <sz val="9"/>
            <color indexed="81"/>
            <rFont val="Segoe UI"/>
            <family val="2"/>
          </rPr>
          <t>Similar ao SAF comum e ao SAC (Cap). Porém, a parcela será recalculada usando o último saldo devedor, em vez de usar o valor inicial do empréstimo.
Logo, usa-se o mesmo fator de anuidade (A/P) de 5,212555 para dividir o último saldo devedor de R$168.999,75.
O valor da nova parcela será de R$32.421,67. O restante é calculado da mesma forma como no SAF comum.</t>
        </r>
      </text>
    </comment>
  </commentList>
</comments>
</file>

<file path=xl/sharedStrings.xml><?xml version="1.0" encoding="utf-8"?>
<sst xmlns="http://schemas.openxmlformats.org/spreadsheetml/2006/main" count="84" uniqueCount="17">
  <si>
    <t>Período</t>
  </si>
  <si>
    <t>Saldo Devedor</t>
  </si>
  <si>
    <t>Amortização</t>
  </si>
  <si>
    <t>Juros</t>
  </si>
  <si>
    <t>Parcela</t>
  </si>
  <si>
    <t>Empréstimo</t>
  </si>
  <si>
    <t>Taxa</t>
  </si>
  <si>
    <t>Total</t>
  </si>
  <si>
    <t>Sistema de amortização constante (sem carência)</t>
  </si>
  <si>
    <t>Sistema de amortização misto (sem carência)</t>
  </si>
  <si>
    <t>Sistema de amortização francês (sem carência)</t>
  </si>
  <si>
    <t>Sistema de amortização americano (sem carência)</t>
  </si>
  <si>
    <t>Sistema de amortização constante (carência de 4 anos e pagamento de juros)</t>
  </si>
  <si>
    <t>Sistema de amortização constante (carência de 4 anos e capitalização dos juros)</t>
  </si>
  <si>
    <t>Sistema de amortização constante (carência de 4 anos e juros capitalizados somados ao SD)</t>
  </si>
  <si>
    <t>Sistema de amortização francês (carência de 4 anos e pagamento de juros)</t>
  </si>
  <si>
    <t>Sistema de amortização francês (carência de 4 anos e capitalização de juros)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</si>
</sst>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2" xfId="2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zoomScaleNormal="100" workbookViewId="0">
      <selection activeCell="J13" sqref="J13"/>
    </sheetView>
  </sheetViews>
  <sheetFormatPr defaultRowHeight="15" x14ac:dyDescent="0.25"/>
  <cols>
    <col min="1" max="1" width="10.85546875" style="2" bestFit="1" customWidth="1"/>
    <col min="2" max="2" width="13.5703125" style="2" bestFit="1" customWidth="1"/>
    <col min="3" max="4" width="14.140625" style="2" bestFit="1" customWidth="1"/>
    <col min="5" max="5" width="13.140625" style="2" bestFit="1" customWidth="1"/>
    <col min="6" max="6" width="14.140625" style="2" bestFit="1" customWidth="1"/>
  </cols>
  <sheetData>
    <row r="1" spans="1:6" x14ac:dyDescent="0.25">
      <c r="A1" s="3" t="s">
        <v>5</v>
      </c>
      <c r="B1" s="5">
        <v>100000</v>
      </c>
      <c r="C1" s="13" t="s">
        <v>8</v>
      </c>
      <c r="D1" s="13"/>
      <c r="E1" s="13"/>
      <c r="F1" s="13"/>
    </row>
    <row r="2" spans="1:6" x14ac:dyDescent="0.25">
      <c r="A2" s="3" t="s">
        <v>6</v>
      </c>
      <c r="B2" s="12">
        <v>0.14017499999999999</v>
      </c>
    </row>
    <row r="3" spans="1:6" x14ac:dyDescent="0.25">
      <c r="A3" s="1"/>
      <c r="B3" s="7"/>
    </row>
    <row r="4" spans="1:6" x14ac:dyDescent="0.25">
      <c r="B4" s="11" t="s">
        <v>0</v>
      </c>
      <c r="C4" s="8" t="s">
        <v>1</v>
      </c>
      <c r="D4" s="8" t="s">
        <v>2</v>
      </c>
      <c r="E4" s="8" t="s">
        <v>3</v>
      </c>
      <c r="F4" s="8" t="s">
        <v>4</v>
      </c>
    </row>
    <row r="5" spans="1:6" x14ac:dyDescent="0.25">
      <c r="B5" s="4">
        <v>0</v>
      </c>
      <c r="C5" s="5">
        <v>100000</v>
      </c>
      <c r="D5" s="5"/>
      <c r="E5" s="5"/>
      <c r="F5" s="5"/>
    </row>
    <row r="6" spans="1:6" x14ac:dyDescent="0.25">
      <c r="B6" s="4">
        <v>1</v>
      </c>
      <c r="C6" s="5">
        <v>90000</v>
      </c>
      <c r="D6" s="5">
        <v>10000</v>
      </c>
      <c r="E6" s="5">
        <f>C5*$B$2</f>
        <v>14017.5</v>
      </c>
      <c r="F6" s="5">
        <f>D6+E6</f>
        <v>24017.5</v>
      </c>
    </row>
    <row r="7" spans="1:6" x14ac:dyDescent="0.25">
      <c r="B7" s="4">
        <v>2</v>
      </c>
      <c r="C7" s="5">
        <f>C6-D6</f>
        <v>80000</v>
      </c>
      <c r="D7" s="5">
        <v>10000</v>
      </c>
      <c r="E7" s="5">
        <f t="shared" ref="E7:E15" si="0">C6*$B$2</f>
        <v>12615.75</v>
      </c>
      <c r="F7" s="5">
        <f t="shared" ref="F7:F15" si="1">D7+E7</f>
        <v>22615.75</v>
      </c>
    </row>
    <row r="8" spans="1:6" x14ac:dyDescent="0.25">
      <c r="B8" s="4">
        <v>3</v>
      </c>
      <c r="C8" s="5">
        <f t="shared" ref="C8:C15" si="2">C7-D7</f>
        <v>70000</v>
      </c>
      <c r="D8" s="5">
        <v>10000</v>
      </c>
      <c r="E8" s="5">
        <f t="shared" si="0"/>
        <v>11214</v>
      </c>
      <c r="F8" s="5">
        <f t="shared" si="1"/>
        <v>21214</v>
      </c>
    </row>
    <row r="9" spans="1:6" x14ac:dyDescent="0.25">
      <c r="B9" s="4">
        <v>4</v>
      </c>
      <c r="C9" s="5">
        <f t="shared" si="2"/>
        <v>60000</v>
      </c>
      <c r="D9" s="5">
        <v>10000</v>
      </c>
      <c r="E9" s="5">
        <f t="shared" si="0"/>
        <v>9812.25</v>
      </c>
      <c r="F9" s="5">
        <f t="shared" si="1"/>
        <v>19812.25</v>
      </c>
    </row>
    <row r="10" spans="1:6" x14ac:dyDescent="0.25">
      <c r="B10" s="4">
        <v>5</v>
      </c>
      <c r="C10" s="5">
        <f t="shared" si="2"/>
        <v>50000</v>
      </c>
      <c r="D10" s="5">
        <v>10000</v>
      </c>
      <c r="E10" s="5">
        <f t="shared" si="0"/>
        <v>8410.5</v>
      </c>
      <c r="F10" s="5">
        <f t="shared" si="1"/>
        <v>18410.5</v>
      </c>
    </row>
    <row r="11" spans="1:6" x14ac:dyDescent="0.25">
      <c r="B11" s="4">
        <v>6</v>
      </c>
      <c r="C11" s="5">
        <f t="shared" si="2"/>
        <v>40000</v>
      </c>
      <c r="D11" s="5">
        <v>10000</v>
      </c>
      <c r="E11" s="5">
        <f t="shared" si="0"/>
        <v>7008.75</v>
      </c>
      <c r="F11" s="5">
        <f t="shared" si="1"/>
        <v>17008.75</v>
      </c>
    </row>
    <row r="12" spans="1:6" x14ac:dyDescent="0.25">
      <c r="B12" s="4">
        <v>7</v>
      </c>
      <c r="C12" s="5">
        <f t="shared" si="2"/>
        <v>30000</v>
      </c>
      <c r="D12" s="5">
        <v>10000</v>
      </c>
      <c r="E12" s="5">
        <f t="shared" si="0"/>
        <v>5607</v>
      </c>
      <c r="F12" s="5">
        <f t="shared" si="1"/>
        <v>15607</v>
      </c>
    </row>
    <row r="13" spans="1:6" x14ac:dyDescent="0.25">
      <c r="B13" s="4">
        <v>8</v>
      </c>
      <c r="C13" s="5">
        <f t="shared" si="2"/>
        <v>20000</v>
      </c>
      <c r="D13" s="5">
        <v>10000</v>
      </c>
      <c r="E13" s="5">
        <f t="shared" si="0"/>
        <v>4205.25</v>
      </c>
      <c r="F13" s="5">
        <f t="shared" si="1"/>
        <v>14205.25</v>
      </c>
    </row>
    <row r="14" spans="1:6" x14ac:dyDescent="0.25">
      <c r="B14" s="4">
        <v>9</v>
      </c>
      <c r="C14" s="5">
        <f t="shared" si="2"/>
        <v>10000</v>
      </c>
      <c r="D14" s="5">
        <v>10000</v>
      </c>
      <c r="E14" s="5">
        <f t="shared" si="0"/>
        <v>2803.5</v>
      </c>
      <c r="F14" s="5">
        <f t="shared" si="1"/>
        <v>12803.5</v>
      </c>
    </row>
    <row r="15" spans="1:6" x14ac:dyDescent="0.25">
      <c r="B15" s="4">
        <v>10</v>
      </c>
      <c r="C15" s="5">
        <f t="shared" si="2"/>
        <v>0</v>
      </c>
      <c r="D15" s="5">
        <v>10000</v>
      </c>
      <c r="E15" s="5">
        <f t="shared" si="0"/>
        <v>1401.75</v>
      </c>
      <c r="F15" s="5">
        <f t="shared" si="1"/>
        <v>11401.75</v>
      </c>
    </row>
    <row r="16" spans="1:6" x14ac:dyDescent="0.25">
      <c r="B16" s="8" t="s">
        <v>7</v>
      </c>
      <c r="C16" s="9"/>
      <c r="D16" s="9">
        <f>SUM(D6:D15)</f>
        <v>100000</v>
      </c>
      <c r="E16" s="9">
        <f t="shared" ref="E16:F16" si="3">SUM(E6:E15)</f>
        <v>77096.25</v>
      </c>
      <c r="F16" s="9">
        <f t="shared" si="3"/>
        <v>177096.25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DFAFF-AA3D-47A2-8A50-53B0BD001234}">
  <dimension ref="A1:F16"/>
  <sheetViews>
    <sheetView zoomScaleNormal="100" workbookViewId="0">
      <selection activeCell="G5" sqref="G5"/>
    </sheetView>
  </sheetViews>
  <sheetFormatPr defaultRowHeight="15" x14ac:dyDescent="0.25"/>
  <cols>
    <col min="1" max="1" width="10.85546875" style="2" bestFit="1" customWidth="1"/>
    <col min="2" max="2" width="13.5703125" style="2" bestFit="1" customWidth="1"/>
    <col min="3" max="3" width="14.140625" style="2" bestFit="1" customWidth="1"/>
    <col min="4" max="4" width="13.5703125" style="2" bestFit="1" customWidth="1"/>
    <col min="5" max="5" width="13.140625" style="2" bestFit="1" customWidth="1"/>
    <col min="6" max="6" width="14.140625" style="2" bestFit="1" customWidth="1"/>
  </cols>
  <sheetData>
    <row r="1" spans="1:6" x14ac:dyDescent="0.25">
      <c r="A1" s="3" t="s">
        <v>5</v>
      </c>
      <c r="B1" s="5">
        <v>100000</v>
      </c>
      <c r="C1" s="13" t="s">
        <v>10</v>
      </c>
      <c r="D1" s="13"/>
      <c r="E1" s="13"/>
      <c r="F1" s="13"/>
    </row>
    <row r="2" spans="1:6" x14ac:dyDescent="0.25">
      <c r="A2" s="3" t="s">
        <v>6</v>
      </c>
      <c r="B2" s="12">
        <v>0.14017499999999999</v>
      </c>
      <c r="C2" s="1" t="s">
        <v>4</v>
      </c>
      <c r="D2" s="10">
        <f>B1/((1-(1+B2)^-10)/B2)</f>
        <v>19184.449212400017</v>
      </c>
    </row>
    <row r="3" spans="1:6" x14ac:dyDescent="0.25">
      <c r="A3" s="1"/>
      <c r="B3" s="7"/>
    </row>
    <row r="4" spans="1:6" x14ac:dyDescent="0.25">
      <c r="B4" s="11" t="s">
        <v>0</v>
      </c>
      <c r="C4" s="8" t="s">
        <v>1</v>
      </c>
      <c r="D4" s="8" t="s">
        <v>2</v>
      </c>
      <c r="E4" s="8" t="s">
        <v>3</v>
      </c>
      <c r="F4" s="8" t="s">
        <v>4</v>
      </c>
    </row>
    <row r="5" spans="1:6" x14ac:dyDescent="0.25">
      <c r="B5" s="4">
        <v>0</v>
      </c>
      <c r="C5" s="5">
        <v>100000</v>
      </c>
      <c r="D5" s="5"/>
      <c r="E5" s="5"/>
      <c r="F5" s="5"/>
    </row>
    <row r="6" spans="1:6" x14ac:dyDescent="0.25">
      <c r="B6" s="4">
        <v>1</v>
      </c>
      <c r="C6" s="5">
        <f>C5-D6</f>
        <v>94833.05078759999</v>
      </c>
      <c r="D6" s="5">
        <f>F6-E6</f>
        <v>5166.9492124000171</v>
      </c>
      <c r="E6" s="5">
        <f>C5*$B$2</f>
        <v>14017.5</v>
      </c>
      <c r="F6" s="5">
        <f t="shared" ref="F6:F15" si="0">$D$2</f>
        <v>19184.449212400017</v>
      </c>
    </row>
    <row r="7" spans="1:6" x14ac:dyDescent="0.25">
      <c r="B7" s="4">
        <v>2</v>
      </c>
      <c r="C7" s="5">
        <f t="shared" ref="C7:C15" si="1">C6-D7</f>
        <v>88941.824469351806</v>
      </c>
      <c r="D7" s="5">
        <f t="shared" ref="D7:D15" si="2">F7-E7</f>
        <v>5891.2263182481893</v>
      </c>
      <c r="E7" s="5">
        <f t="shared" ref="E7:E15" si="3">C6*$B$2</f>
        <v>13293.222894151828</v>
      </c>
      <c r="F7" s="5">
        <f t="shared" si="0"/>
        <v>19184.449212400017</v>
      </c>
    </row>
    <row r="8" spans="1:6" x14ac:dyDescent="0.25">
      <c r="B8" s="4">
        <v>3</v>
      </c>
      <c r="C8" s="5">
        <f t="shared" si="1"/>
        <v>82224.795501943183</v>
      </c>
      <c r="D8" s="5">
        <f t="shared" si="2"/>
        <v>6717.0289674086289</v>
      </c>
      <c r="E8" s="5">
        <f t="shared" si="3"/>
        <v>12467.420244991388</v>
      </c>
      <c r="F8" s="5">
        <f t="shared" si="0"/>
        <v>19184.449212400017</v>
      </c>
    </row>
    <row r="9" spans="1:6" x14ac:dyDescent="0.25">
      <c r="B9" s="4">
        <v>4</v>
      </c>
      <c r="C9" s="5">
        <f t="shared" si="1"/>
        <v>74566.206999028043</v>
      </c>
      <c r="D9" s="5">
        <f t="shared" si="2"/>
        <v>7658.5885029151323</v>
      </c>
      <c r="E9" s="5">
        <f t="shared" si="3"/>
        <v>11525.860709484885</v>
      </c>
      <c r="F9" s="5">
        <f t="shared" si="0"/>
        <v>19184.449212400017</v>
      </c>
    </row>
    <row r="10" spans="1:6" x14ac:dyDescent="0.25">
      <c r="B10" s="4">
        <v>5</v>
      </c>
      <c r="C10" s="5">
        <f t="shared" si="1"/>
        <v>65834.075852716778</v>
      </c>
      <c r="D10" s="5">
        <f t="shared" si="2"/>
        <v>8732.1311463112615</v>
      </c>
      <c r="E10" s="5">
        <f t="shared" si="3"/>
        <v>10452.318066088756</v>
      </c>
      <c r="F10" s="5">
        <f t="shared" si="0"/>
        <v>19184.449212400017</v>
      </c>
    </row>
    <row r="11" spans="1:6" x14ac:dyDescent="0.25">
      <c r="B11" s="4">
        <v>6</v>
      </c>
      <c r="C11" s="5">
        <f t="shared" si="1"/>
        <v>55877.918222971333</v>
      </c>
      <c r="D11" s="5">
        <f t="shared" si="2"/>
        <v>9956.157629745443</v>
      </c>
      <c r="E11" s="5">
        <f t="shared" si="3"/>
        <v>9228.2915826545741</v>
      </c>
      <c r="F11" s="5">
        <f t="shared" si="0"/>
        <v>19184.449212400017</v>
      </c>
    </row>
    <row r="12" spans="1:6" x14ac:dyDescent="0.25">
      <c r="B12" s="4">
        <v>7</v>
      </c>
      <c r="C12" s="5">
        <f t="shared" si="1"/>
        <v>44526.156197476324</v>
      </c>
      <c r="D12" s="5">
        <f t="shared" si="2"/>
        <v>11351.762025495011</v>
      </c>
      <c r="E12" s="5">
        <f t="shared" si="3"/>
        <v>7832.6871869050065</v>
      </c>
      <c r="F12" s="5">
        <f t="shared" si="0"/>
        <v>19184.449212400017</v>
      </c>
    </row>
    <row r="13" spans="1:6" x14ac:dyDescent="0.25">
      <c r="B13" s="4">
        <v>8</v>
      </c>
      <c r="C13" s="5">
        <f t="shared" si="1"/>
        <v>31583.160930057551</v>
      </c>
      <c r="D13" s="5">
        <f t="shared" si="2"/>
        <v>12942.995267418773</v>
      </c>
      <c r="E13" s="5">
        <f t="shared" si="3"/>
        <v>6241.4539449812437</v>
      </c>
      <c r="F13" s="5">
        <f t="shared" si="0"/>
        <v>19184.449212400017</v>
      </c>
    </row>
    <row r="14" spans="1:6" x14ac:dyDescent="0.25">
      <c r="B14" s="4">
        <v>9</v>
      </c>
      <c r="C14" s="5">
        <f t="shared" si="1"/>
        <v>16825.881301028352</v>
      </c>
      <c r="D14" s="5">
        <f t="shared" si="2"/>
        <v>14757.279629029199</v>
      </c>
      <c r="E14" s="5">
        <f t="shared" si="3"/>
        <v>4427.1695833708172</v>
      </c>
      <c r="F14" s="5">
        <f t="shared" si="0"/>
        <v>19184.449212400017</v>
      </c>
    </row>
    <row r="15" spans="1:6" x14ac:dyDescent="0.25">
      <c r="B15" s="4">
        <v>10</v>
      </c>
      <c r="C15" s="5">
        <f t="shared" si="1"/>
        <v>0</v>
      </c>
      <c r="D15" s="5">
        <f t="shared" si="2"/>
        <v>16825.881301028367</v>
      </c>
      <c r="E15" s="5">
        <f t="shared" si="3"/>
        <v>2358.5679113716492</v>
      </c>
      <c r="F15" s="5">
        <f t="shared" si="0"/>
        <v>19184.449212400017</v>
      </c>
    </row>
    <row r="16" spans="1:6" x14ac:dyDescent="0.25">
      <c r="B16" s="8" t="s">
        <v>7</v>
      </c>
      <c r="C16" s="9"/>
      <c r="D16" s="9">
        <f>SUM(D6:D15)</f>
        <v>100000.00000000001</v>
      </c>
      <c r="E16" s="9">
        <f t="shared" ref="E16:F16" si="4">SUM(E6:E15)</f>
        <v>91844.492124000157</v>
      </c>
      <c r="F16" s="9">
        <f t="shared" si="4"/>
        <v>191844.49212400013</v>
      </c>
    </row>
  </sheetData>
  <mergeCells count="1">
    <mergeCell ref="C1:F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E415-0520-499A-8ECA-398F3DE8589F}">
  <dimension ref="A1:F16"/>
  <sheetViews>
    <sheetView tabSelected="1" workbookViewId="0">
      <selection activeCell="K5" sqref="K5"/>
    </sheetView>
  </sheetViews>
  <sheetFormatPr defaultRowHeight="15" x14ac:dyDescent="0.25"/>
  <cols>
    <col min="1" max="1" width="10.85546875" style="2" bestFit="1" customWidth="1"/>
    <col min="2" max="4" width="14.140625" style="2" bestFit="1" customWidth="1"/>
    <col min="5" max="5" width="13.140625" style="2" bestFit="1" customWidth="1"/>
    <col min="6" max="6" width="14.140625" style="2" bestFit="1" customWidth="1"/>
  </cols>
  <sheetData>
    <row r="1" spans="1:6" x14ac:dyDescent="0.25">
      <c r="A1" s="3" t="s">
        <v>5</v>
      </c>
      <c r="B1" s="5">
        <v>100000</v>
      </c>
      <c r="C1" s="13" t="s">
        <v>9</v>
      </c>
      <c r="D1" s="13"/>
      <c r="E1" s="13"/>
      <c r="F1" s="13"/>
    </row>
    <row r="2" spans="1:6" x14ac:dyDescent="0.25">
      <c r="A2" s="3" t="s">
        <v>6</v>
      </c>
      <c r="B2" s="12">
        <v>0.14017499999999999</v>
      </c>
    </row>
    <row r="3" spans="1:6" x14ac:dyDescent="0.25">
      <c r="A3" s="1"/>
      <c r="B3" s="7"/>
    </row>
    <row r="4" spans="1:6" x14ac:dyDescent="0.25">
      <c r="B4" s="11" t="s">
        <v>0</v>
      </c>
      <c r="C4" s="8" t="s">
        <v>1</v>
      </c>
      <c r="D4" s="8" t="s">
        <v>2</v>
      </c>
      <c r="E4" s="8" t="s">
        <v>3</v>
      </c>
      <c r="F4" s="8" t="s">
        <v>4</v>
      </c>
    </row>
    <row r="5" spans="1:6" x14ac:dyDescent="0.25">
      <c r="B5" s="4">
        <v>0</v>
      </c>
      <c r="C5" s="5">
        <v>100000</v>
      </c>
      <c r="D5" s="5"/>
      <c r="E5" s="5"/>
      <c r="F5" s="5"/>
    </row>
    <row r="6" spans="1:6" x14ac:dyDescent="0.25">
      <c r="B6" s="4">
        <v>1</v>
      </c>
      <c r="C6" s="5">
        <f>C5-D6</f>
        <v>92416.525393799995</v>
      </c>
      <c r="D6" s="5">
        <f>(SAF!D6+SAC!D6)/2</f>
        <v>7583.4746062000086</v>
      </c>
      <c r="E6" s="5">
        <f>AVERAGE(SAC!E6,SAF!E6)</f>
        <v>14017.5</v>
      </c>
      <c r="F6" s="5">
        <f>D6+E6</f>
        <v>21600.974606200009</v>
      </c>
    </row>
    <row r="7" spans="1:6" x14ac:dyDescent="0.25">
      <c r="B7" s="4">
        <v>2</v>
      </c>
      <c r="C7" s="5">
        <f t="shared" ref="C7:C15" si="0">C6-D7</f>
        <v>84470.912234675896</v>
      </c>
      <c r="D7" s="5">
        <f>(SAF!D7+SAC!D7)/2</f>
        <v>7945.6131591240946</v>
      </c>
      <c r="E7" s="5">
        <f>AVERAGE(SAC!E7,SAF!E7)</f>
        <v>12954.486447075913</v>
      </c>
      <c r="F7" s="5">
        <f t="shared" ref="F7:F15" si="1">D7+E7</f>
        <v>20900.099606200009</v>
      </c>
    </row>
    <row r="8" spans="1:6" x14ac:dyDescent="0.25">
      <c r="B8" s="4">
        <v>3</v>
      </c>
      <c r="C8" s="5">
        <f t="shared" si="0"/>
        <v>76112.397750971577</v>
      </c>
      <c r="D8" s="5">
        <f>(SAF!D8+SAC!D8)/2</f>
        <v>8358.5144837043154</v>
      </c>
      <c r="E8" s="5">
        <f>AVERAGE(SAC!E8,SAF!E8)</f>
        <v>11840.710122495693</v>
      </c>
      <c r="F8" s="5">
        <f t="shared" si="1"/>
        <v>20199.224606200009</v>
      </c>
    </row>
    <row r="9" spans="1:6" x14ac:dyDescent="0.25">
      <c r="B9" s="4">
        <v>4</v>
      </c>
      <c r="C9" s="5">
        <f t="shared" si="0"/>
        <v>67283.103499514007</v>
      </c>
      <c r="D9" s="5">
        <f>(SAF!D9+SAC!D9)/2</f>
        <v>8829.2942514575661</v>
      </c>
      <c r="E9" s="5">
        <f>AVERAGE(SAC!E9,SAF!E9)</f>
        <v>10669.055354742442</v>
      </c>
      <c r="F9" s="5">
        <f t="shared" si="1"/>
        <v>19498.349606200009</v>
      </c>
    </row>
    <row r="10" spans="1:6" x14ac:dyDescent="0.25">
      <c r="B10" s="4">
        <v>5</v>
      </c>
      <c r="C10" s="5">
        <f t="shared" si="0"/>
        <v>57917.037926358375</v>
      </c>
      <c r="D10" s="5">
        <f>(SAF!D10+SAC!D10)/2</f>
        <v>9366.0655731556308</v>
      </c>
      <c r="E10" s="5">
        <f>AVERAGE(SAC!E10,SAF!E10)</f>
        <v>9431.4090330443778</v>
      </c>
      <c r="F10" s="5">
        <f t="shared" si="1"/>
        <v>18797.474606200009</v>
      </c>
    </row>
    <row r="11" spans="1:6" x14ac:dyDescent="0.25">
      <c r="B11" s="4">
        <v>6</v>
      </c>
      <c r="C11" s="5">
        <f t="shared" si="0"/>
        <v>47938.959111485652</v>
      </c>
      <c r="D11" s="5">
        <f>(SAF!D11+SAC!D11)/2</f>
        <v>9978.0788148727224</v>
      </c>
      <c r="E11" s="5">
        <f>AVERAGE(SAC!E11,SAF!E11)</f>
        <v>8118.520791327287</v>
      </c>
      <c r="F11" s="5">
        <f t="shared" si="1"/>
        <v>18096.599606200009</v>
      </c>
    </row>
    <row r="12" spans="1:6" x14ac:dyDescent="0.25">
      <c r="B12" s="4">
        <v>7</v>
      </c>
      <c r="C12" s="5">
        <f t="shared" si="0"/>
        <v>37263.078098738144</v>
      </c>
      <c r="D12" s="5">
        <f>(SAF!D12+SAC!D12)/2</f>
        <v>10675.881012747504</v>
      </c>
      <c r="E12" s="5">
        <f>AVERAGE(SAC!E12,SAF!E12)</f>
        <v>6719.8435934525032</v>
      </c>
      <c r="F12" s="5">
        <f t="shared" si="1"/>
        <v>17395.724606200009</v>
      </c>
    </row>
    <row r="13" spans="1:6" x14ac:dyDescent="0.25">
      <c r="B13" s="4">
        <v>8</v>
      </c>
      <c r="C13" s="5">
        <f t="shared" si="0"/>
        <v>25791.580465028757</v>
      </c>
      <c r="D13" s="5">
        <f>(SAF!D13+SAC!D13)/2</f>
        <v>11471.497633709387</v>
      </c>
      <c r="E13" s="5">
        <f>AVERAGE(SAC!E13,SAF!E13)</f>
        <v>5223.3519724906218</v>
      </c>
      <c r="F13" s="5">
        <f t="shared" si="1"/>
        <v>16694.849606200009</v>
      </c>
    </row>
    <row r="14" spans="1:6" x14ac:dyDescent="0.25">
      <c r="B14" s="4">
        <v>9</v>
      </c>
      <c r="C14" s="5">
        <f t="shared" si="0"/>
        <v>13412.940650514158</v>
      </c>
      <c r="D14" s="5">
        <f>(SAF!D14+SAC!D14)/2</f>
        <v>12378.639814514599</v>
      </c>
      <c r="E14" s="5">
        <f>AVERAGE(SAC!E14,SAF!E14)</f>
        <v>3615.3347916854086</v>
      </c>
      <c r="F14" s="5">
        <f t="shared" si="1"/>
        <v>15993.974606200009</v>
      </c>
    </row>
    <row r="15" spans="1:6" x14ac:dyDescent="0.25">
      <c r="B15" s="4">
        <v>10</v>
      </c>
      <c r="C15" s="5">
        <f t="shared" si="0"/>
        <v>-2.5465851649641991E-11</v>
      </c>
      <c r="D15" s="5">
        <f>(SAF!D15+SAC!D15)/2</f>
        <v>13412.940650514183</v>
      </c>
      <c r="E15" s="5">
        <f>AVERAGE(SAC!E15,SAF!E15)</f>
        <v>1880.1589556858246</v>
      </c>
      <c r="F15" s="5">
        <f t="shared" si="1"/>
        <v>15293.099606200009</v>
      </c>
    </row>
    <row r="16" spans="1:6" x14ac:dyDescent="0.25">
      <c r="B16" s="8" t="s">
        <v>7</v>
      </c>
      <c r="C16" s="9"/>
      <c r="D16" s="9">
        <f>SUM(D6:D15)</f>
        <v>100000</v>
      </c>
      <c r="E16" s="9">
        <f t="shared" ref="E16:F16" si="2">SUM(E6:E15)</f>
        <v>84470.371062000078</v>
      </c>
      <c r="F16" s="9">
        <f t="shared" si="2"/>
        <v>184470.37106200008</v>
      </c>
    </row>
  </sheetData>
  <mergeCells count="1">
    <mergeCell ref="C1:F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BC56-F426-4D7E-AD96-BA8B96D625D2}">
  <dimension ref="A1:F16"/>
  <sheetViews>
    <sheetView workbookViewId="0">
      <selection activeCell="I14" sqref="I14"/>
    </sheetView>
  </sheetViews>
  <sheetFormatPr defaultRowHeight="15" x14ac:dyDescent="0.25"/>
  <cols>
    <col min="1" max="1" width="10.85546875" style="2" bestFit="1" customWidth="1"/>
    <col min="2" max="3" width="13.5703125" style="2" bestFit="1" customWidth="1"/>
    <col min="4" max="5" width="13.7109375" style="2" bestFit="1" customWidth="1"/>
    <col min="6" max="6" width="14.140625" style="2" bestFit="1" customWidth="1"/>
  </cols>
  <sheetData>
    <row r="1" spans="1:6" x14ac:dyDescent="0.25">
      <c r="A1" s="3" t="s">
        <v>5</v>
      </c>
      <c r="B1" s="5">
        <v>100000</v>
      </c>
      <c r="C1" s="13" t="s">
        <v>11</v>
      </c>
      <c r="D1" s="13"/>
      <c r="E1" s="13"/>
      <c r="F1" s="13"/>
    </row>
    <row r="2" spans="1:6" x14ac:dyDescent="0.25">
      <c r="A2" s="3" t="s">
        <v>6</v>
      </c>
      <c r="B2" s="12">
        <v>0.14017499999999999</v>
      </c>
    </row>
    <row r="3" spans="1:6" x14ac:dyDescent="0.25">
      <c r="A3" s="1"/>
      <c r="B3" s="7"/>
    </row>
    <row r="4" spans="1:6" x14ac:dyDescent="0.25">
      <c r="B4" s="11" t="s">
        <v>0</v>
      </c>
      <c r="C4" s="8" t="s">
        <v>1</v>
      </c>
      <c r="D4" s="8" t="s">
        <v>2</v>
      </c>
      <c r="E4" s="8" t="s">
        <v>3</v>
      </c>
      <c r="F4" s="8" t="s">
        <v>4</v>
      </c>
    </row>
    <row r="5" spans="1:6" x14ac:dyDescent="0.25">
      <c r="B5" s="4">
        <v>0</v>
      </c>
      <c r="C5" s="5">
        <v>100000</v>
      </c>
      <c r="D5" s="5"/>
      <c r="E5" s="5"/>
      <c r="F5" s="5"/>
    </row>
    <row r="6" spans="1:6" x14ac:dyDescent="0.25">
      <c r="B6" s="4">
        <v>1</v>
      </c>
      <c r="C6" s="5">
        <v>100000</v>
      </c>
      <c r="D6" s="5">
        <v>0</v>
      </c>
      <c r="E6" s="5">
        <f>C5*$B$2</f>
        <v>14017.5</v>
      </c>
      <c r="F6" s="5">
        <f>D6+E6</f>
        <v>14017.5</v>
      </c>
    </row>
    <row r="7" spans="1:6" x14ac:dyDescent="0.25">
      <c r="B7" s="4">
        <v>2</v>
      </c>
      <c r="C7" s="5">
        <v>100000</v>
      </c>
      <c r="D7" s="5">
        <v>0</v>
      </c>
      <c r="E7" s="5">
        <f t="shared" ref="E7:E15" si="0">C6*$B$2</f>
        <v>14017.5</v>
      </c>
      <c r="F7" s="5">
        <f t="shared" ref="F7:F15" si="1">D7+E7</f>
        <v>14017.5</v>
      </c>
    </row>
    <row r="8" spans="1:6" x14ac:dyDescent="0.25">
      <c r="B8" s="4">
        <v>3</v>
      </c>
      <c r="C8" s="5">
        <v>100000</v>
      </c>
      <c r="D8" s="5">
        <v>0</v>
      </c>
      <c r="E8" s="5">
        <f t="shared" si="0"/>
        <v>14017.5</v>
      </c>
      <c r="F8" s="5">
        <f t="shared" si="1"/>
        <v>14017.5</v>
      </c>
    </row>
    <row r="9" spans="1:6" x14ac:dyDescent="0.25">
      <c r="B9" s="4">
        <v>4</v>
      </c>
      <c r="C9" s="5">
        <v>100000</v>
      </c>
      <c r="D9" s="5">
        <v>0</v>
      </c>
      <c r="E9" s="5">
        <f t="shared" si="0"/>
        <v>14017.5</v>
      </c>
      <c r="F9" s="5">
        <f t="shared" si="1"/>
        <v>14017.5</v>
      </c>
    </row>
    <row r="10" spans="1:6" x14ac:dyDescent="0.25">
      <c r="B10" s="4">
        <v>5</v>
      </c>
      <c r="C10" s="5">
        <v>100000</v>
      </c>
      <c r="D10" s="5">
        <v>0</v>
      </c>
      <c r="E10" s="5">
        <f t="shared" si="0"/>
        <v>14017.5</v>
      </c>
      <c r="F10" s="5">
        <f t="shared" si="1"/>
        <v>14017.5</v>
      </c>
    </row>
    <row r="11" spans="1:6" x14ac:dyDescent="0.25">
      <c r="B11" s="4">
        <v>6</v>
      </c>
      <c r="C11" s="5">
        <v>100000</v>
      </c>
      <c r="D11" s="5">
        <v>0</v>
      </c>
      <c r="E11" s="5">
        <f t="shared" si="0"/>
        <v>14017.5</v>
      </c>
      <c r="F11" s="5">
        <f t="shared" si="1"/>
        <v>14017.5</v>
      </c>
    </row>
    <row r="12" spans="1:6" x14ac:dyDescent="0.25">
      <c r="B12" s="4">
        <v>7</v>
      </c>
      <c r="C12" s="5">
        <v>100000</v>
      </c>
      <c r="D12" s="5">
        <v>0</v>
      </c>
      <c r="E12" s="5">
        <f t="shared" si="0"/>
        <v>14017.5</v>
      </c>
      <c r="F12" s="5">
        <f t="shared" si="1"/>
        <v>14017.5</v>
      </c>
    </row>
    <row r="13" spans="1:6" x14ac:dyDescent="0.25">
      <c r="B13" s="4">
        <v>8</v>
      </c>
      <c r="C13" s="5">
        <v>100000</v>
      </c>
      <c r="D13" s="5">
        <v>0</v>
      </c>
      <c r="E13" s="5">
        <f t="shared" si="0"/>
        <v>14017.5</v>
      </c>
      <c r="F13" s="5">
        <f t="shared" si="1"/>
        <v>14017.5</v>
      </c>
    </row>
    <row r="14" spans="1:6" x14ac:dyDescent="0.25">
      <c r="B14" s="4">
        <v>9</v>
      </c>
      <c r="C14" s="5">
        <v>100000</v>
      </c>
      <c r="D14" s="5">
        <v>0</v>
      </c>
      <c r="E14" s="5">
        <f t="shared" si="0"/>
        <v>14017.5</v>
      </c>
      <c r="F14" s="5">
        <f t="shared" si="1"/>
        <v>14017.5</v>
      </c>
    </row>
    <row r="15" spans="1:6" x14ac:dyDescent="0.25">
      <c r="B15" s="4">
        <v>10</v>
      </c>
      <c r="C15" s="5">
        <v>100000</v>
      </c>
      <c r="D15" s="5">
        <v>100000</v>
      </c>
      <c r="E15" s="5">
        <f t="shared" si="0"/>
        <v>14017.5</v>
      </c>
      <c r="F15" s="5">
        <f t="shared" si="1"/>
        <v>114017.5</v>
      </c>
    </row>
    <row r="16" spans="1:6" x14ac:dyDescent="0.25">
      <c r="B16" s="8" t="s">
        <v>7</v>
      </c>
      <c r="C16" s="9"/>
      <c r="D16" s="9">
        <f>SUM(D6:D15)</f>
        <v>100000</v>
      </c>
      <c r="E16" s="9">
        <f t="shared" ref="E16:F16" si="2">SUM(E6:E15)</f>
        <v>140175</v>
      </c>
      <c r="F16" s="9">
        <f t="shared" si="2"/>
        <v>240175</v>
      </c>
    </row>
  </sheetData>
  <mergeCells count="1">
    <mergeCell ref="C1:F1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BCF6-398D-43CE-BD4B-CAADCFCB522F}">
  <dimension ref="A1:H20"/>
  <sheetViews>
    <sheetView workbookViewId="0">
      <selection activeCell="D6" sqref="D6"/>
    </sheetView>
  </sheetViews>
  <sheetFormatPr defaultRowHeight="15" x14ac:dyDescent="0.25"/>
  <cols>
    <col min="1" max="1" width="10.85546875" style="2" bestFit="1" customWidth="1"/>
    <col min="2" max="4" width="13.5703125" style="2" bestFit="1" customWidth="1"/>
    <col min="5" max="5" width="13.7109375" style="2" bestFit="1" customWidth="1"/>
    <col min="6" max="6" width="13.5703125" style="2" bestFit="1" customWidth="1"/>
  </cols>
  <sheetData>
    <row r="1" spans="1:8" x14ac:dyDescent="0.25">
      <c r="A1" s="3" t="s">
        <v>5</v>
      </c>
      <c r="B1" s="5">
        <v>100000</v>
      </c>
      <c r="C1" s="13" t="s">
        <v>12</v>
      </c>
      <c r="D1" s="13"/>
      <c r="E1" s="13"/>
      <c r="F1" s="13"/>
      <c r="G1" s="13"/>
      <c r="H1" s="13"/>
    </row>
    <row r="2" spans="1:8" x14ac:dyDescent="0.25">
      <c r="A2" s="3" t="s">
        <v>6</v>
      </c>
      <c r="B2" s="12">
        <v>0.14017499999999999</v>
      </c>
    </row>
    <row r="3" spans="1:8" x14ac:dyDescent="0.25">
      <c r="A3" s="1"/>
      <c r="B3" s="7"/>
    </row>
    <row r="4" spans="1:8" x14ac:dyDescent="0.25">
      <c r="B4" s="11" t="s">
        <v>0</v>
      </c>
      <c r="C4" s="8" t="s">
        <v>1</v>
      </c>
      <c r="D4" s="8" t="s">
        <v>2</v>
      </c>
      <c r="E4" s="8" t="s">
        <v>3</v>
      </c>
      <c r="F4" s="8" t="s">
        <v>4</v>
      </c>
    </row>
    <row r="5" spans="1:8" x14ac:dyDescent="0.25">
      <c r="B5" s="4">
        <v>0</v>
      </c>
      <c r="C5" s="5">
        <v>100000</v>
      </c>
      <c r="D5" s="5">
        <v>0</v>
      </c>
      <c r="E5" s="5">
        <v>0</v>
      </c>
      <c r="F5" s="5">
        <f>D5+E5</f>
        <v>0</v>
      </c>
    </row>
    <row r="6" spans="1:8" x14ac:dyDescent="0.25">
      <c r="B6" s="4">
        <v>1</v>
      </c>
      <c r="C6" s="5">
        <v>100000</v>
      </c>
      <c r="D6" s="5">
        <v>0</v>
      </c>
      <c r="E6" s="5">
        <f>C5*$B$2</f>
        <v>14017.5</v>
      </c>
      <c r="F6" s="5">
        <f t="shared" ref="F6:F19" si="0">D6+E6</f>
        <v>14017.5</v>
      </c>
    </row>
    <row r="7" spans="1:8" x14ac:dyDescent="0.25">
      <c r="B7" s="4">
        <v>2</v>
      </c>
      <c r="C7" s="5">
        <v>100000</v>
      </c>
      <c r="D7" s="5">
        <v>0</v>
      </c>
      <c r="E7" s="5">
        <f t="shared" ref="E7:E9" si="1">C6*$B$2</f>
        <v>14017.5</v>
      </c>
      <c r="F7" s="5">
        <f t="shared" si="0"/>
        <v>14017.5</v>
      </c>
    </row>
    <row r="8" spans="1:8" x14ac:dyDescent="0.25">
      <c r="B8" s="4">
        <v>3</v>
      </c>
      <c r="C8" s="5">
        <v>100000</v>
      </c>
      <c r="D8" s="5">
        <v>0</v>
      </c>
      <c r="E8" s="5">
        <f t="shared" si="1"/>
        <v>14017.5</v>
      </c>
      <c r="F8" s="5">
        <f t="shared" si="0"/>
        <v>14017.5</v>
      </c>
    </row>
    <row r="9" spans="1:8" x14ac:dyDescent="0.25">
      <c r="B9" s="4">
        <v>4</v>
      </c>
      <c r="C9" s="5">
        <v>100000</v>
      </c>
      <c r="D9" s="5">
        <v>0</v>
      </c>
      <c r="E9" s="5">
        <f t="shared" si="1"/>
        <v>14017.5</v>
      </c>
      <c r="F9" s="5">
        <f t="shared" si="0"/>
        <v>14017.5</v>
      </c>
    </row>
    <row r="10" spans="1:8" x14ac:dyDescent="0.25">
      <c r="B10" s="4">
        <v>5</v>
      </c>
      <c r="C10" s="5">
        <v>90000</v>
      </c>
      <c r="D10" s="5">
        <v>10000</v>
      </c>
      <c r="E10" s="5">
        <f>C9*$B$2</f>
        <v>14017.5</v>
      </c>
      <c r="F10" s="5">
        <f t="shared" si="0"/>
        <v>24017.5</v>
      </c>
    </row>
    <row r="11" spans="1:8" x14ac:dyDescent="0.25">
      <c r="B11" s="4">
        <v>6</v>
      </c>
      <c r="C11" s="5">
        <f>C10-D10</f>
        <v>80000</v>
      </c>
      <c r="D11" s="5">
        <v>10000</v>
      </c>
      <c r="E11" s="5">
        <f t="shared" ref="E11:E19" si="2">C10*$B$2</f>
        <v>12615.75</v>
      </c>
      <c r="F11" s="5">
        <f t="shared" si="0"/>
        <v>22615.75</v>
      </c>
    </row>
    <row r="12" spans="1:8" x14ac:dyDescent="0.25">
      <c r="B12" s="4">
        <v>7</v>
      </c>
      <c r="C12" s="5">
        <f t="shared" ref="C12:C19" si="3">C11-D11</f>
        <v>70000</v>
      </c>
      <c r="D12" s="5">
        <v>10000</v>
      </c>
      <c r="E12" s="5">
        <f t="shared" si="2"/>
        <v>11214</v>
      </c>
      <c r="F12" s="5">
        <f t="shared" si="0"/>
        <v>21214</v>
      </c>
    </row>
    <row r="13" spans="1:8" x14ac:dyDescent="0.25">
      <c r="B13" s="4">
        <v>8</v>
      </c>
      <c r="C13" s="5">
        <f t="shared" si="3"/>
        <v>60000</v>
      </c>
      <c r="D13" s="5">
        <v>10000</v>
      </c>
      <c r="E13" s="5">
        <f t="shared" si="2"/>
        <v>9812.25</v>
      </c>
      <c r="F13" s="5">
        <f t="shared" si="0"/>
        <v>19812.25</v>
      </c>
    </row>
    <row r="14" spans="1:8" x14ac:dyDescent="0.25">
      <c r="B14" s="4">
        <v>9</v>
      </c>
      <c r="C14" s="5">
        <f t="shared" si="3"/>
        <v>50000</v>
      </c>
      <c r="D14" s="5">
        <v>10000</v>
      </c>
      <c r="E14" s="5">
        <f t="shared" si="2"/>
        <v>8410.5</v>
      </c>
      <c r="F14" s="5">
        <f t="shared" si="0"/>
        <v>18410.5</v>
      </c>
    </row>
    <row r="15" spans="1:8" x14ac:dyDescent="0.25">
      <c r="B15" s="4">
        <v>10</v>
      </c>
      <c r="C15" s="5">
        <f t="shared" si="3"/>
        <v>40000</v>
      </c>
      <c r="D15" s="5">
        <v>10000</v>
      </c>
      <c r="E15" s="5">
        <f t="shared" si="2"/>
        <v>7008.75</v>
      </c>
      <c r="F15" s="5">
        <f t="shared" si="0"/>
        <v>17008.75</v>
      </c>
    </row>
    <row r="16" spans="1:8" x14ac:dyDescent="0.25">
      <c r="B16" s="4">
        <v>11</v>
      </c>
      <c r="C16" s="5">
        <f t="shared" si="3"/>
        <v>30000</v>
      </c>
      <c r="D16" s="5">
        <v>10000</v>
      </c>
      <c r="E16" s="5">
        <f t="shared" si="2"/>
        <v>5607</v>
      </c>
      <c r="F16" s="5">
        <f t="shared" si="0"/>
        <v>15607</v>
      </c>
    </row>
    <row r="17" spans="2:6" x14ac:dyDescent="0.25">
      <c r="B17" s="4">
        <v>12</v>
      </c>
      <c r="C17" s="5">
        <f t="shared" si="3"/>
        <v>20000</v>
      </c>
      <c r="D17" s="5">
        <v>10000</v>
      </c>
      <c r="E17" s="5">
        <f t="shared" si="2"/>
        <v>4205.25</v>
      </c>
      <c r="F17" s="5">
        <f t="shared" si="0"/>
        <v>14205.25</v>
      </c>
    </row>
    <row r="18" spans="2:6" x14ac:dyDescent="0.25">
      <c r="B18" s="4">
        <v>13</v>
      </c>
      <c r="C18" s="5">
        <f t="shared" si="3"/>
        <v>10000</v>
      </c>
      <c r="D18" s="5">
        <v>10000</v>
      </c>
      <c r="E18" s="5">
        <f t="shared" si="2"/>
        <v>2803.5</v>
      </c>
      <c r="F18" s="5">
        <f t="shared" si="0"/>
        <v>12803.5</v>
      </c>
    </row>
    <row r="19" spans="2:6" x14ac:dyDescent="0.25">
      <c r="B19" s="4">
        <v>14</v>
      </c>
      <c r="C19" s="5">
        <f t="shared" si="3"/>
        <v>0</v>
      </c>
      <c r="D19" s="5">
        <v>10000</v>
      </c>
      <c r="E19" s="5">
        <f t="shared" si="2"/>
        <v>1401.75</v>
      </c>
      <c r="F19" s="5">
        <f t="shared" si="0"/>
        <v>11401.75</v>
      </c>
    </row>
    <row r="20" spans="2:6" x14ac:dyDescent="0.25">
      <c r="B20" s="8" t="s">
        <v>7</v>
      </c>
      <c r="C20" s="9"/>
      <c r="D20" s="9">
        <f>SUM(D5:D19)</f>
        <v>100000</v>
      </c>
      <c r="E20" s="9">
        <f>SUM(E5:E19)</f>
        <v>133166.25</v>
      </c>
      <c r="F20" s="9">
        <f>SUM(F5:F19)</f>
        <v>233166.25</v>
      </c>
    </row>
  </sheetData>
  <mergeCells count="1">
    <mergeCell ref="C1:H1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271A-A08F-410E-806D-FBC3480B3892}">
  <dimension ref="A1:H20"/>
  <sheetViews>
    <sheetView zoomScaleNormal="100" workbookViewId="0">
      <selection activeCell="D21" sqref="D21"/>
    </sheetView>
  </sheetViews>
  <sheetFormatPr defaultRowHeight="15" x14ac:dyDescent="0.25"/>
  <cols>
    <col min="1" max="1" width="10.85546875" style="2" bestFit="1" customWidth="1"/>
    <col min="2" max="4" width="13.5703125" style="2" bestFit="1" customWidth="1"/>
    <col min="5" max="5" width="13.7109375" style="2" bestFit="1" customWidth="1"/>
    <col min="6" max="6" width="13.5703125" style="2" bestFit="1" customWidth="1"/>
  </cols>
  <sheetData>
    <row r="1" spans="1:8" x14ac:dyDescent="0.25">
      <c r="A1" s="3" t="s">
        <v>5</v>
      </c>
      <c r="B1" s="5">
        <v>100000</v>
      </c>
      <c r="C1" s="13" t="s">
        <v>13</v>
      </c>
      <c r="D1" s="13"/>
      <c r="E1" s="13"/>
      <c r="F1" s="13"/>
      <c r="G1" s="13"/>
      <c r="H1" s="13"/>
    </row>
    <row r="2" spans="1:8" x14ac:dyDescent="0.25">
      <c r="A2" s="3" t="s">
        <v>6</v>
      </c>
      <c r="B2" s="12">
        <v>0.14017499999999999</v>
      </c>
    </row>
    <row r="3" spans="1:8" x14ac:dyDescent="0.25">
      <c r="A3" s="1"/>
      <c r="B3" s="7"/>
    </row>
    <row r="4" spans="1:8" x14ac:dyDescent="0.25">
      <c r="B4" s="11" t="s">
        <v>0</v>
      </c>
      <c r="C4" s="8" t="s">
        <v>1</v>
      </c>
      <c r="D4" s="8" t="s">
        <v>2</v>
      </c>
      <c r="E4" s="8" t="s">
        <v>3</v>
      </c>
      <c r="F4" s="8" t="s">
        <v>4</v>
      </c>
    </row>
    <row r="5" spans="1:8" x14ac:dyDescent="0.25">
      <c r="B5" s="4">
        <v>0</v>
      </c>
      <c r="C5" s="5">
        <v>100000</v>
      </c>
      <c r="D5" s="5">
        <v>0</v>
      </c>
      <c r="E5" s="5">
        <v>0</v>
      </c>
      <c r="F5" s="5">
        <f>D5+E5</f>
        <v>0</v>
      </c>
    </row>
    <row r="6" spans="1:8" x14ac:dyDescent="0.25">
      <c r="B6" s="4">
        <v>1</v>
      </c>
      <c r="C6" s="5">
        <f>C5+C5*$B$2</f>
        <v>114017.5</v>
      </c>
      <c r="D6" s="5">
        <v>0</v>
      </c>
      <c r="E6" s="5">
        <v>0</v>
      </c>
      <c r="F6" s="5">
        <f t="shared" ref="F6:F19" si="0">D6+E6</f>
        <v>0</v>
      </c>
    </row>
    <row r="7" spans="1:8" x14ac:dyDescent="0.25">
      <c r="B7" s="4">
        <v>2</v>
      </c>
      <c r="C7" s="5">
        <f t="shared" ref="C7:C9" si="1">C6+C6*$B$2</f>
        <v>129999.9030625</v>
      </c>
      <c r="D7" s="5">
        <v>0</v>
      </c>
      <c r="E7" s="5">
        <v>0</v>
      </c>
      <c r="F7" s="5">
        <f t="shared" si="0"/>
        <v>0</v>
      </c>
    </row>
    <row r="8" spans="1:8" x14ac:dyDescent="0.25">
      <c r="B8" s="4">
        <v>3</v>
      </c>
      <c r="C8" s="5">
        <f t="shared" si="1"/>
        <v>148222.63947428594</v>
      </c>
      <c r="D8" s="5">
        <v>0</v>
      </c>
      <c r="E8" s="5">
        <v>0</v>
      </c>
      <c r="F8" s="5">
        <f t="shared" si="0"/>
        <v>0</v>
      </c>
    </row>
    <row r="9" spans="1:8" x14ac:dyDescent="0.25">
      <c r="B9" s="4">
        <v>4</v>
      </c>
      <c r="C9" s="5">
        <f t="shared" si="1"/>
        <v>168999.74796259397</v>
      </c>
      <c r="D9" s="5">
        <v>0</v>
      </c>
      <c r="E9" s="5">
        <v>0</v>
      </c>
      <c r="F9" s="5">
        <f t="shared" si="0"/>
        <v>0</v>
      </c>
    </row>
    <row r="10" spans="1:8" x14ac:dyDescent="0.25">
      <c r="B10" s="4">
        <v>5</v>
      </c>
      <c r="C10" s="5">
        <v>90000</v>
      </c>
      <c r="D10" s="5">
        <v>10000</v>
      </c>
      <c r="E10" s="5">
        <f>C9*B2+C9-B1</f>
        <v>92689.287633250584</v>
      </c>
      <c r="F10" s="5">
        <f t="shared" si="0"/>
        <v>102689.28763325058</v>
      </c>
    </row>
    <row r="11" spans="1:8" x14ac:dyDescent="0.25">
      <c r="B11" s="4">
        <v>6</v>
      </c>
      <c r="C11" s="5">
        <f>C10-D10</f>
        <v>80000</v>
      </c>
      <c r="D11" s="5">
        <v>10000</v>
      </c>
      <c r="E11" s="5">
        <f t="shared" ref="E11:E19" si="2">C10*$B$2</f>
        <v>12615.75</v>
      </c>
      <c r="F11" s="5">
        <f t="shared" si="0"/>
        <v>22615.75</v>
      </c>
    </row>
    <row r="12" spans="1:8" x14ac:dyDescent="0.25">
      <c r="B12" s="4">
        <v>7</v>
      </c>
      <c r="C12" s="5">
        <f t="shared" ref="C12:C19" si="3">C11-D11</f>
        <v>70000</v>
      </c>
      <c r="D12" s="5">
        <v>10000</v>
      </c>
      <c r="E12" s="5">
        <f t="shared" si="2"/>
        <v>11214</v>
      </c>
      <c r="F12" s="5">
        <f t="shared" si="0"/>
        <v>21214</v>
      </c>
    </row>
    <row r="13" spans="1:8" x14ac:dyDescent="0.25">
      <c r="B13" s="4">
        <v>8</v>
      </c>
      <c r="C13" s="5">
        <f t="shared" si="3"/>
        <v>60000</v>
      </c>
      <c r="D13" s="5">
        <v>10000</v>
      </c>
      <c r="E13" s="5">
        <f t="shared" si="2"/>
        <v>9812.25</v>
      </c>
      <c r="F13" s="5">
        <f t="shared" si="0"/>
        <v>19812.25</v>
      </c>
    </row>
    <row r="14" spans="1:8" x14ac:dyDescent="0.25">
      <c r="B14" s="4">
        <v>9</v>
      </c>
      <c r="C14" s="5">
        <f t="shared" si="3"/>
        <v>50000</v>
      </c>
      <c r="D14" s="5">
        <v>10000</v>
      </c>
      <c r="E14" s="5">
        <f t="shared" si="2"/>
        <v>8410.5</v>
      </c>
      <c r="F14" s="5">
        <f t="shared" si="0"/>
        <v>18410.5</v>
      </c>
    </row>
    <row r="15" spans="1:8" x14ac:dyDescent="0.25">
      <c r="B15" s="4">
        <v>10</v>
      </c>
      <c r="C15" s="5">
        <f t="shared" si="3"/>
        <v>40000</v>
      </c>
      <c r="D15" s="5">
        <v>10000</v>
      </c>
      <c r="E15" s="5">
        <f t="shared" si="2"/>
        <v>7008.75</v>
      </c>
      <c r="F15" s="5">
        <f t="shared" si="0"/>
        <v>17008.75</v>
      </c>
    </row>
    <row r="16" spans="1:8" x14ac:dyDescent="0.25">
      <c r="B16" s="4">
        <v>11</v>
      </c>
      <c r="C16" s="5">
        <f t="shared" si="3"/>
        <v>30000</v>
      </c>
      <c r="D16" s="5">
        <v>10000</v>
      </c>
      <c r="E16" s="5">
        <f t="shared" si="2"/>
        <v>5607</v>
      </c>
      <c r="F16" s="5">
        <f t="shared" si="0"/>
        <v>15607</v>
      </c>
    </row>
    <row r="17" spans="2:6" x14ac:dyDescent="0.25">
      <c r="B17" s="4">
        <v>12</v>
      </c>
      <c r="C17" s="5">
        <f t="shared" si="3"/>
        <v>20000</v>
      </c>
      <c r="D17" s="5">
        <v>10000</v>
      </c>
      <c r="E17" s="5">
        <f t="shared" si="2"/>
        <v>4205.25</v>
      </c>
      <c r="F17" s="5">
        <f t="shared" si="0"/>
        <v>14205.25</v>
      </c>
    </row>
    <row r="18" spans="2:6" x14ac:dyDescent="0.25">
      <c r="B18" s="4">
        <v>13</v>
      </c>
      <c r="C18" s="5">
        <f t="shared" si="3"/>
        <v>10000</v>
      </c>
      <c r="D18" s="5">
        <v>10000</v>
      </c>
      <c r="E18" s="5">
        <f t="shared" si="2"/>
        <v>2803.5</v>
      </c>
      <c r="F18" s="5">
        <f t="shared" si="0"/>
        <v>12803.5</v>
      </c>
    </row>
    <row r="19" spans="2:6" x14ac:dyDescent="0.25">
      <c r="B19" s="4">
        <v>14</v>
      </c>
      <c r="C19" s="5">
        <f t="shared" si="3"/>
        <v>0</v>
      </c>
      <c r="D19" s="5">
        <v>10000</v>
      </c>
      <c r="E19" s="5">
        <f t="shared" si="2"/>
        <v>1401.75</v>
      </c>
      <c r="F19" s="5">
        <f t="shared" si="0"/>
        <v>11401.75</v>
      </c>
    </row>
    <row r="20" spans="2:6" x14ac:dyDescent="0.25">
      <c r="B20" s="8" t="s">
        <v>7</v>
      </c>
      <c r="C20" s="9"/>
      <c r="D20" s="9">
        <f>SUM(D5:D19)</f>
        <v>100000</v>
      </c>
      <c r="E20" s="9">
        <f>SUM(E5:E19)</f>
        <v>155768.03763325058</v>
      </c>
      <c r="F20" s="9">
        <f>SUM(F5:F19)</f>
        <v>255768.03763325058</v>
      </c>
    </row>
  </sheetData>
  <mergeCells count="1">
    <mergeCell ref="C1:H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28130-CCF7-4032-89A8-37A1611B8173}">
  <dimension ref="A1:I20"/>
  <sheetViews>
    <sheetView zoomScaleNormal="100" workbookViewId="0">
      <selection activeCell="H19" sqref="H19"/>
    </sheetView>
  </sheetViews>
  <sheetFormatPr defaultRowHeight="15" x14ac:dyDescent="0.25"/>
  <cols>
    <col min="1" max="1" width="10.85546875" style="2" bestFit="1" customWidth="1"/>
    <col min="2" max="4" width="13.5703125" style="2" bestFit="1" customWidth="1"/>
    <col min="5" max="5" width="13.7109375" style="2" bestFit="1" customWidth="1"/>
    <col min="6" max="6" width="13.5703125" style="2" bestFit="1" customWidth="1"/>
  </cols>
  <sheetData>
    <row r="1" spans="1:9" x14ac:dyDescent="0.25">
      <c r="A1" s="3" t="s">
        <v>5</v>
      </c>
      <c r="B1" s="5">
        <v>100000</v>
      </c>
      <c r="C1" s="14" t="s">
        <v>14</v>
      </c>
      <c r="D1" s="15"/>
      <c r="E1" s="15"/>
      <c r="F1" s="15"/>
      <c r="G1" s="15"/>
      <c r="H1" s="15"/>
      <c r="I1" s="15"/>
    </row>
    <row r="2" spans="1:9" x14ac:dyDescent="0.25">
      <c r="A2" s="3" t="s">
        <v>6</v>
      </c>
      <c r="B2" s="12">
        <v>0.14017499999999999</v>
      </c>
    </row>
    <row r="3" spans="1:9" x14ac:dyDescent="0.25">
      <c r="A3" s="1"/>
      <c r="B3" s="7"/>
    </row>
    <row r="4" spans="1:9" x14ac:dyDescent="0.25">
      <c r="B4" s="11" t="s">
        <v>0</v>
      </c>
      <c r="C4" s="8" t="s">
        <v>1</v>
      </c>
      <c r="D4" s="8" t="s">
        <v>2</v>
      </c>
      <c r="E4" s="8" t="s">
        <v>3</v>
      </c>
      <c r="F4" s="8" t="s">
        <v>4</v>
      </c>
    </row>
    <row r="5" spans="1:9" x14ac:dyDescent="0.25">
      <c r="B5" s="4">
        <v>0</v>
      </c>
      <c r="C5" s="5">
        <v>100000</v>
      </c>
      <c r="D5" s="5">
        <v>0</v>
      </c>
      <c r="E5" s="5">
        <v>0</v>
      </c>
      <c r="F5" s="5">
        <f>D5+E5</f>
        <v>0</v>
      </c>
    </row>
    <row r="6" spans="1:9" x14ac:dyDescent="0.25">
      <c r="B6" s="4">
        <v>1</v>
      </c>
      <c r="C6" s="5">
        <f>C5+C5*$B$2</f>
        <v>114017.5</v>
      </c>
      <c r="D6" s="5">
        <v>0</v>
      </c>
      <c r="E6" s="5">
        <v>0</v>
      </c>
      <c r="F6" s="5">
        <f t="shared" ref="F6:F19" si="0">D6+E6</f>
        <v>0</v>
      </c>
    </row>
    <row r="7" spans="1:9" x14ac:dyDescent="0.25">
      <c r="B7" s="4">
        <v>2</v>
      </c>
      <c r="C7" s="5">
        <f t="shared" ref="C7:C8" si="1">C6+C6*$B$2</f>
        <v>129999.9030625</v>
      </c>
      <c r="D7" s="5">
        <v>0</v>
      </c>
      <c r="E7" s="5">
        <v>0</v>
      </c>
      <c r="F7" s="5">
        <f t="shared" si="0"/>
        <v>0</v>
      </c>
    </row>
    <row r="8" spans="1:9" x14ac:dyDescent="0.25">
      <c r="B8" s="4">
        <v>3</v>
      </c>
      <c r="C8" s="5">
        <f t="shared" si="1"/>
        <v>148222.63947428594</v>
      </c>
      <c r="D8" s="5">
        <v>0</v>
      </c>
      <c r="E8" s="5">
        <v>0</v>
      </c>
      <c r="F8" s="5">
        <f t="shared" si="0"/>
        <v>0</v>
      </c>
    </row>
    <row r="9" spans="1:9" x14ac:dyDescent="0.25">
      <c r="B9" s="4">
        <v>4</v>
      </c>
      <c r="C9" s="5">
        <f>C8+C8*$B$2</f>
        <v>168999.74796259397</v>
      </c>
      <c r="D9" s="5">
        <v>0</v>
      </c>
      <c r="E9" s="5">
        <v>0</v>
      </c>
      <c r="F9" s="5">
        <f t="shared" si="0"/>
        <v>0</v>
      </c>
    </row>
    <row r="10" spans="1:9" x14ac:dyDescent="0.25">
      <c r="B10" s="4">
        <v>5</v>
      </c>
      <c r="C10" s="5">
        <f>C9-D10</f>
        <v>152099.77316633458</v>
      </c>
      <c r="D10" s="5">
        <f>$C$9/10</f>
        <v>16899.974796259397</v>
      </c>
      <c r="E10" s="5">
        <f>C9*$B$2</f>
        <v>23689.53967065661</v>
      </c>
      <c r="F10" s="5">
        <f t="shared" si="0"/>
        <v>40589.514466916007</v>
      </c>
    </row>
    <row r="11" spans="1:9" x14ac:dyDescent="0.25">
      <c r="B11" s="4">
        <v>6</v>
      </c>
      <c r="C11" s="5">
        <f t="shared" ref="C11:C19" si="2">C10-D11</f>
        <v>135199.79837007518</v>
      </c>
      <c r="D11" s="5">
        <f t="shared" ref="D11:D19" si="3">$C$9/10</f>
        <v>16899.974796259397</v>
      </c>
      <c r="E11" s="5">
        <f t="shared" ref="E11:E19" si="4">C10*$B$2</f>
        <v>21320.585703590947</v>
      </c>
      <c r="F11" s="5">
        <f t="shared" si="0"/>
        <v>38220.56049985034</v>
      </c>
    </row>
    <row r="12" spans="1:9" x14ac:dyDescent="0.25">
      <c r="B12" s="4">
        <v>7</v>
      </c>
      <c r="C12" s="5">
        <f t="shared" si="2"/>
        <v>118299.82357381578</v>
      </c>
      <c r="D12" s="5">
        <f t="shared" si="3"/>
        <v>16899.974796259397</v>
      </c>
      <c r="E12" s="5">
        <f t="shared" si="4"/>
        <v>18951.631736525287</v>
      </c>
      <c r="F12" s="5">
        <f t="shared" si="0"/>
        <v>35851.606532784688</v>
      </c>
    </row>
    <row r="13" spans="1:9" x14ac:dyDescent="0.25">
      <c r="B13" s="4">
        <v>8</v>
      </c>
      <c r="C13" s="5">
        <f t="shared" si="2"/>
        <v>101399.84877755638</v>
      </c>
      <c r="D13" s="5">
        <f t="shared" si="3"/>
        <v>16899.974796259397</v>
      </c>
      <c r="E13" s="5">
        <f t="shared" si="4"/>
        <v>16582.677769459628</v>
      </c>
      <c r="F13" s="5">
        <f t="shared" si="0"/>
        <v>33482.652565719021</v>
      </c>
    </row>
    <row r="14" spans="1:9" x14ac:dyDescent="0.25">
      <c r="B14" s="4">
        <v>9</v>
      </c>
      <c r="C14" s="5">
        <f t="shared" si="2"/>
        <v>84499.873981296987</v>
      </c>
      <c r="D14" s="5">
        <f t="shared" si="3"/>
        <v>16899.974796259397</v>
      </c>
      <c r="E14" s="5">
        <f t="shared" si="4"/>
        <v>14213.723802393966</v>
      </c>
      <c r="F14" s="5">
        <f t="shared" si="0"/>
        <v>31113.698598653362</v>
      </c>
    </row>
    <row r="15" spans="1:9" x14ac:dyDescent="0.25">
      <c r="B15" s="4">
        <v>10</v>
      </c>
      <c r="C15" s="5">
        <f t="shared" si="2"/>
        <v>67599.89918503759</v>
      </c>
      <c r="D15" s="5">
        <f t="shared" si="3"/>
        <v>16899.974796259397</v>
      </c>
      <c r="E15" s="5">
        <f t="shared" si="4"/>
        <v>11844.769835328305</v>
      </c>
      <c r="F15" s="5">
        <f t="shared" si="0"/>
        <v>28744.744631587702</v>
      </c>
    </row>
    <row r="16" spans="1:9" x14ac:dyDescent="0.25">
      <c r="B16" s="4">
        <v>11</v>
      </c>
      <c r="C16" s="5">
        <f t="shared" si="2"/>
        <v>50699.924388778192</v>
      </c>
      <c r="D16" s="5">
        <f t="shared" si="3"/>
        <v>16899.974796259397</v>
      </c>
      <c r="E16" s="5">
        <f t="shared" si="4"/>
        <v>9475.8158682626436</v>
      </c>
      <c r="F16" s="5">
        <f t="shared" si="0"/>
        <v>26375.790664522043</v>
      </c>
    </row>
    <row r="17" spans="2:6" x14ac:dyDescent="0.25">
      <c r="B17" s="4">
        <v>12</v>
      </c>
      <c r="C17" s="5">
        <f t="shared" si="2"/>
        <v>33799.949592518795</v>
      </c>
      <c r="D17" s="5">
        <f t="shared" si="3"/>
        <v>16899.974796259397</v>
      </c>
      <c r="E17" s="5">
        <f t="shared" si="4"/>
        <v>7106.8619011969831</v>
      </c>
      <c r="F17" s="5">
        <f t="shared" si="0"/>
        <v>24006.83669745638</v>
      </c>
    </row>
    <row r="18" spans="2:6" x14ac:dyDescent="0.25">
      <c r="B18" s="4">
        <v>13</v>
      </c>
      <c r="C18" s="5">
        <f t="shared" si="2"/>
        <v>16899.974796259397</v>
      </c>
      <c r="D18" s="5">
        <f t="shared" si="3"/>
        <v>16899.974796259397</v>
      </c>
      <c r="E18" s="5">
        <f t="shared" si="4"/>
        <v>4737.9079341313218</v>
      </c>
      <c r="F18" s="5">
        <f t="shared" si="0"/>
        <v>21637.88273039072</v>
      </c>
    </row>
    <row r="19" spans="2:6" x14ac:dyDescent="0.25">
      <c r="B19" s="4">
        <v>14</v>
      </c>
      <c r="C19" s="5">
        <f t="shared" si="2"/>
        <v>0</v>
      </c>
      <c r="D19" s="5">
        <f t="shared" si="3"/>
        <v>16899.974796259397</v>
      </c>
      <c r="E19" s="5">
        <f t="shared" si="4"/>
        <v>2368.9539670656609</v>
      </c>
      <c r="F19" s="5">
        <f t="shared" si="0"/>
        <v>19268.928763325057</v>
      </c>
    </row>
    <row r="20" spans="2:6" x14ac:dyDescent="0.25">
      <c r="B20" s="8" t="s">
        <v>7</v>
      </c>
      <c r="C20" s="9"/>
      <c r="D20" s="9">
        <f>SUM(D10:D19)</f>
        <v>168999.74796259397</v>
      </c>
      <c r="E20" s="9">
        <f>SUM(E5:E19)</f>
        <v>130292.46818861135</v>
      </c>
      <c r="F20" s="9">
        <f>SUM(F5:F19)</f>
        <v>299292.2161512053</v>
      </c>
    </row>
  </sheetData>
  <mergeCells count="1">
    <mergeCell ref="C1:I1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2229A-6164-40FE-98E6-03D250E5A4F2}">
  <dimension ref="A1:G20"/>
  <sheetViews>
    <sheetView workbookViewId="0">
      <selection activeCell="I12" sqref="I12"/>
    </sheetView>
  </sheetViews>
  <sheetFormatPr defaultRowHeight="15" x14ac:dyDescent="0.25"/>
  <cols>
    <col min="1" max="1" width="10.85546875" style="2" bestFit="1" customWidth="1"/>
    <col min="2" max="4" width="13.5703125" style="2" bestFit="1" customWidth="1"/>
    <col min="5" max="5" width="13.7109375" style="2" bestFit="1" customWidth="1"/>
    <col min="6" max="6" width="14.140625" style="2" bestFit="1" customWidth="1"/>
  </cols>
  <sheetData>
    <row r="1" spans="1:7" x14ac:dyDescent="0.25">
      <c r="A1" s="3" t="s">
        <v>5</v>
      </c>
      <c r="B1" s="5">
        <v>100000</v>
      </c>
      <c r="C1" s="13" t="s">
        <v>15</v>
      </c>
      <c r="D1" s="13"/>
      <c r="E1" s="13"/>
      <c r="F1" s="13"/>
      <c r="G1" s="13"/>
    </row>
    <row r="2" spans="1:7" x14ac:dyDescent="0.25">
      <c r="A2" s="3" t="s">
        <v>6</v>
      </c>
      <c r="B2" s="6">
        <v>0.14017499999999999</v>
      </c>
      <c r="C2" s="1" t="s">
        <v>4</v>
      </c>
      <c r="D2" s="10">
        <f>B1/((1-(1+B2)^-10)/B2)</f>
        <v>19184.449212400017</v>
      </c>
    </row>
    <row r="3" spans="1:7" x14ac:dyDescent="0.25">
      <c r="A3" s="1"/>
      <c r="B3" s="7"/>
    </row>
    <row r="4" spans="1:7" x14ac:dyDescent="0.25">
      <c r="B4" s="11" t="s">
        <v>0</v>
      </c>
      <c r="C4" s="8" t="s">
        <v>1</v>
      </c>
      <c r="D4" s="8" t="s">
        <v>2</v>
      </c>
      <c r="E4" s="8" t="s">
        <v>3</v>
      </c>
      <c r="F4" s="8" t="s">
        <v>4</v>
      </c>
    </row>
    <row r="5" spans="1:7" x14ac:dyDescent="0.25">
      <c r="B5" s="4">
        <v>0</v>
      </c>
      <c r="C5" s="5">
        <v>100000</v>
      </c>
      <c r="D5" s="5">
        <v>0</v>
      </c>
      <c r="E5" s="5">
        <v>0</v>
      </c>
      <c r="F5" s="5">
        <v>0</v>
      </c>
    </row>
    <row r="6" spans="1:7" x14ac:dyDescent="0.25">
      <c r="B6" s="4">
        <v>1</v>
      </c>
      <c r="C6" s="5">
        <f>C5-D6</f>
        <v>100000</v>
      </c>
      <c r="D6" s="5">
        <v>0</v>
      </c>
      <c r="E6" s="5">
        <f>C5*$B$2</f>
        <v>14017.5</v>
      </c>
      <c r="F6" s="5">
        <f>E6</f>
        <v>14017.5</v>
      </c>
    </row>
    <row r="7" spans="1:7" x14ac:dyDescent="0.25">
      <c r="B7" s="4">
        <v>2</v>
      </c>
      <c r="C7" s="5">
        <f t="shared" ref="C7:C8" si="0">C6-D7</f>
        <v>100000</v>
      </c>
      <c r="D7" s="5">
        <v>0</v>
      </c>
      <c r="E7" s="5">
        <f t="shared" ref="E7:E8" si="1">C6*$B$2</f>
        <v>14017.5</v>
      </c>
      <c r="F7" s="5">
        <f t="shared" ref="F7:F9" si="2">E7</f>
        <v>14017.5</v>
      </c>
    </row>
    <row r="8" spans="1:7" x14ac:dyDescent="0.25">
      <c r="B8" s="4">
        <v>3</v>
      </c>
      <c r="C8" s="5">
        <f t="shared" si="0"/>
        <v>100000</v>
      </c>
      <c r="D8" s="5">
        <v>0</v>
      </c>
      <c r="E8" s="5">
        <f t="shared" si="1"/>
        <v>14017.5</v>
      </c>
      <c r="F8" s="5">
        <f t="shared" si="2"/>
        <v>14017.5</v>
      </c>
    </row>
    <row r="9" spans="1:7" x14ac:dyDescent="0.25">
      <c r="B9" s="4">
        <v>4</v>
      </c>
      <c r="C9" s="5">
        <f t="shared" ref="C9" si="3">C8-D9</f>
        <v>100000</v>
      </c>
      <c r="D9" s="5">
        <v>0</v>
      </c>
      <c r="E9" s="5">
        <f t="shared" ref="E9" si="4">C8*$B$2</f>
        <v>14017.5</v>
      </c>
      <c r="F9" s="5">
        <f t="shared" si="2"/>
        <v>14017.5</v>
      </c>
    </row>
    <row r="10" spans="1:7" x14ac:dyDescent="0.25">
      <c r="B10" s="4">
        <v>5</v>
      </c>
      <c r="C10" s="5">
        <f>C9-D10</f>
        <v>94833.05078759999</v>
      </c>
      <c r="D10" s="5">
        <f>F10-E10</f>
        <v>5166.9492124000171</v>
      </c>
      <c r="E10" s="5">
        <f>C9*$B$2</f>
        <v>14017.5</v>
      </c>
      <c r="F10" s="5">
        <f>$D$2</f>
        <v>19184.449212400017</v>
      </c>
    </row>
    <row r="11" spans="1:7" x14ac:dyDescent="0.25">
      <c r="B11" s="4">
        <v>6</v>
      </c>
      <c r="C11" s="5">
        <f t="shared" ref="C11:C19" si="5">C10-D11</f>
        <v>88941.824469351806</v>
      </c>
      <c r="D11" s="5">
        <f t="shared" ref="D11:D19" si="6">F11-E11</f>
        <v>5891.2263182481893</v>
      </c>
      <c r="E11" s="5">
        <f t="shared" ref="E11:E19" si="7">C10*$B$2</f>
        <v>13293.222894151828</v>
      </c>
      <c r="F11" s="5">
        <f t="shared" ref="F11:F12" si="8">$D$2</f>
        <v>19184.449212400017</v>
      </c>
    </row>
    <row r="12" spans="1:7" x14ac:dyDescent="0.25">
      <c r="B12" s="4">
        <v>7</v>
      </c>
      <c r="C12" s="5">
        <f t="shared" si="5"/>
        <v>82224.795501943183</v>
      </c>
      <c r="D12" s="5">
        <f t="shared" si="6"/>
        <v>6717.0289674086289</v>
      </c>
      <c r="E12" s="5">
        <f t="shared" si="7"/>
        <v>12467.420244991388</v>
      </c>
      <c r="F12" s="5">
        <f t="shared" si="8"/>
        <v>19184.449212400017</v>
      </c>
    </row>
    <row r="13" spans="1:7" x14ac:dyDescent="0.25">
      <c r="B13" s="4">
        <v>8</v>
      </c>
      <c r="C13" s="5">
        <f t="shared" si="5"/>
        <v>74566.206999028043</v>
      </c>
      <c r="D13" s="5">
        <f t="shared" si="6"/>
        <v>7658.5885029151323</v>
      </c>
      <c r="E13" s="5">
        <f t="shared" si="7"/>
        <v>11525.860709484885</v>
      </c>
      <c r="F13" s="5">
        <f t="shared" ref="F13:F19" si="9">$D$2</f>
        <v>19184.449212400017</v>
      </c>
    </row>
    <row r="14" spans="1:7" x14ac:dyDescent="0.25">
      <c r="B14" s="4">
        <v>9</v>
      </c>
      <c r="C14" s="5">
        <f t="shared" si="5"/>
        <v>65834.075852716778</v>
      </c>
      <c r="D14" s="5">
        <f t="shared" si="6"/>
        <v>8732.1311463112615</v>
      </c>
      <c r="E14" s="5">
        <f t="shared" si="7"/>
        <v>10452.318066088756</v>
      </c>
      <c r="F14" s="5">
        <f t="shared" si="9"/>
        <v>19184.449212400017</v>
      </c>
    </row>
    <row r="15" spans="1:7" x14ac:dyDescent="0.25">
      <c r="B15" s="4">
        <v>10</v>
      </c>
      <c r="C15" s="5">
        <f t="shared" si="5"/>
        <v>55877.918222971333</v>
      </c>
      <c r="D15" s="5">
        <f t="shared" si="6"/>
        <v>9956.157629745443</v>
      </c>
      <c r="E15" s="5">
        <f t="shared" si="7"/>
        <v>9228.2915826545741</v>
      </c>
      <c r="F15" s="5">
        <f t="shared" si="9"/>
        <v>19184.449212400017</v>
      </c>
    </row>
    <row r="16" spans="1:7" x14ac:dyDescent="0.25">
      <c r="B16" s="4">
        <v>11</v>
      </c>
      <c r="C16" s="5">
        <f t="shared" si="5"/>
        <v>44526.156197476324</v>
      </c>
      <c r="D16" s="5">
        <f t="shared" si="6"/>
        <v>11351.762025495011</v>
      </c>
      <c r="E16" s="5">
        <f t="shared" si="7"/>
        <v>7832.6871869050065</v>
      </c>
      <c r="F16" s="5">
        <f t="shared" si="9"/>
        <v>19184.449212400017</v>
      </c>
    </row>
    <row r="17" spans="2:6" x14ac:dyDescent="0.25">
      <c r="B17" s="4">
        <v>12</v>
      </c>
      <c r="C17" s="5">
        <f t="shared" si="5"/>
        <v>31583.160930057551</v>
      </c>
      <c r="D17" s="5">
        <f t="shared" si="6"/>
        <v>12942.995267418773</v>
      </c>
      <c r="E17" s="5">
        <f t="shared" si="7"/>
        <v>6241.4539449812437</v>
      </c>
      <c r="F17" s="5">
        <f t="shared" si="9"/>
        <v>19184.449212400017</v>
      </c>
    </row>
    <row r="18" spans="2:6" x14ac:dyDescent="0.25">
      <c r="B18" s="4">
        <v>13</v>
      </c>
      <c r="C18" s="5">
        <f t="shared" si="5"/>
        <v>16825.881301028352</v>
      </c>
      <c r="D18" s="5">
        <f t="shared" si="6"/>
        <v>14757.279629029199</v>
      </c>
      <c r="E18" s="5">
        <f t="shared" si="7"/>
        <v>4427.1695833708172</v>
      </c>
      <c r="F18" s="5">
        <f t="shared" si="9"/>
        <v>19184.449212400017</v>
      </c>
    </row>
    <row r="19" spans="2:6" x14ac:dyDescent="0.25">
      <c r="B19" s="4">
        <v>14</v>
      </c>
      <c r="C19" s="5">
        <f t="shared" si="5"/>
        <v>0</v>
      </c>
      <c r="D19" s="5">
        <f t="shared" si="6"/>
        <v>16825.881301028367</v>
      </c>
      <c r="E19" s="5">
        <f t="shared" si="7"/>
        <v>2358.5679113716492</v>
      </c>
      <c r="F19" s="5">
        <f t="shared" si="9"/>
        <v>19184.449212400017</v>
      </c>
    </row>
    <row r="20" spans="2:6" x14ac:dyDescent="0.25">
      <c r="B20" s="8" t="s">
        <v>7</v>
      </c>
      <c r="C20" s="9"/>
      <c r="D20" s="9">
        <f>SUM(D6:D19)</f>
        <v>100000.00000000001</v>
      </c>
      <c r="E20" s="9">
        <f>SUM(E6:E19)</f>
        <v>147914.49212400016</v>
      </c>
      <c r="F20" s="9">
        <f>SUM(F6:F19)</f>
        <v>247914.4921240001</v>
      </c>
    </row>
  </sheetData>
  <mergeCells count="1">
    <mergeCell ref="C1:G1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AC59-20E2-4E7D-8A88-E37B94C544B4}">
  <dimension ref="A1:G20"/>
  <sheetViews>
    <sheetView workbookViewId="0">
      <selection activeCell="C11" sqref="C11"/>
    </sheetView>
  </sheetViews>
  <sheetFormatPr defaultRowHeight="15" x14ac:dyDescent="0.25"/>
  <cols>
    <col min="1" max="1" width="10.85546875" style="2" bestFit="1" customWidth="1"/>
    <col min="2" max="2" width="13.5703125" style="2" bestFit="1" customWidth="1"/>
    <col min="3" max="4" width="14.140625" style="2" bestFit="1" customWidth="1"/>
    <col min="5" max="5" width="13.7109375" style="2" bestFit="1" customWidth="1"/>
    <col min="6" max="6" width="14.140625" style="2" bestFit="1" customWidth="1"/>
  </cols>
  <sheetData>
    <row r="1" spans="1:7" x14ac:dyDescent="0.25">
      <c r="A1" s="3" t="s">
        <v>5</v>
      </c>
      <c r="B1" s="5">
        <v>100000</v>
      </c>
      <c r="C1" s="13" t="s">
        <v>16</v>
      </c>
      <c r="D1" s="13"/>
      <c r="E1" s="13"/>
      <c r="F1" s="13"/>
      <c r="G1" s="13"/>
    </row>
    <row r="2" spans="1:7" x14ac:dyDescent="0.25">
      <c r="A2" s="3" t="s">
        <v>6</v>
      </c>
      <c r="B2" s="6">
        <v>0.14017499999999999</v>
      </c>
      <c r="C2" s="1" t="s">
        <v>4</v>
      </c>
      <c r="D2" s="10">
        <f>C9/((1-(1+B2)^-10)/B2)</f>
        <v>32421.670816967875</v>
      </c>
    </row>
    <row r="3" spans="1:7" x14ac:dyDescent="0.25">
      <c r="A3" s="1"/>
      <c r="B3" s="7"/>
    </row>
    <row r="4" spans="1:7" x14ac:dyDescent="0.25">
      <c r="B4" s="11" t="s">
        <v>0</v>
      </c>
      <c r="C4" s="8" t="s">
        <v>1</v>
      </c>
      <c r="D4" s="8" t="s">
        <v>2</v>
      </c>
      <c r="E4" s="8" t="s">
        <v>3</v>
      </c>
      <c r="F4" s="8" t="s">
        <v>4</v>
      </c>
    </row>
    <row r="5" spans="1:7" x14ac:dyDescent="0.25">
      <c r="B5" s="4">
        <v>0</v>
      </c>
      <c r="C5" s="5">
        <f>B1</f>
        <v>100000</v>
      </c>
      <c r="D5" s="5">
        <v>0</v>
      </c>
      <c r="E5" s="5">
        <v>0</v>
      </c>
      <c r="F5" s="5">
        <v>0</v>
      </c>
    </row>
    <row r="6" spans="1:7" x14ac:dyDescent="0.25">
      <c r="B6" s="4">
        <v>1</v>
      </c>
      <c r="C6" s="5">
        <f>C5+C5*$B$2</f>
        <v>114017.5</v>
      </c>
      <c r="D6" s="5">
        <v>0</v>
      </c>
      <c r="E6" s="5">
        <v>0</v>
      </c>
      <c r="F6" s="5">
        <v>0</v>
      </c>
    </row>
    <row r="7" spans="1:7" x14ac:dyDescent="0.25">
      <c r="B7" s="4">
        <v>2</v>
      </c>
      <c r="C7" s="5">
        <f t="shared" ref="C7:C9" si="0">C6+C6*$B$2</f>
        <v>129999.9030625</v>
      </c>
      <c r="D7" s="5">
        <v>0</v>
      </c>
      <c r="E7" s="5">
        <v>0</v>
      </c>
      <c r="F7" s="5">
        <v>0</v>
      </c>
    </row>
    <row r="8" spans="1:7" x14ac:dyDescent="0.25">
      <c r="B8" s="4">
        <v>3</v>
      </c>
      <c r="C8" s="5">
        <f t="shared" si="0"/>
        <v>148222.63947428594</v>
      </c>
      <c r="D8" s="5">
        <v>0</v>
      </c>
      <c r="E8" s="5">
        <v>0</v>
      </c>
      <c r="F8" s="5">
        <v>0</v>
      </c>
    </row>
    <row r="9" spans="1:7" x14ac:dyDescent="0.25">
      <c r="B9" s="4">
        <v>4</v>
      </c>
      <c r="C9" s="5">
        <f t="shared" si="0"/>
        <v>168999.74796259397</v>
      </c>
      <c r="D9" s="5">
        <v>0</v>
      </c>
      <c r="E9" s="5">
        <v>0</v>
      </c>
      <c r="F9" s="5">
        <v>0</v>
      </c>
    </row>
    <row r="10" spans="1:7" x14ac:dyDescent="0.25">
      <c r="B10" s="4">
        <v>5</v>
      </c>
      <c r="C10" s="5">
        <f>C9-D10</f>
        <v>160267.61681628271</v>
      </c>
      <c r="D10" s="5">
        <f>F10-E10</f>
        <v>8732.1311463112652</v>
      </c>
      <c r="E10" s="5">
        <f>C9*$B$2</f>
        <v>23689.53967065661</v>
      </c>
      <c r="F10" s="5">
        <f>$D$2</f>
        <v>32421.670816967875</v>
      </c>
    </row>
    <row r="11" spans="1:7" x14ac:dyDescent="0.25">
      <c r="B11" s="4">
        <v>6</v>
      </c>
      <c r="C11" s="5">
        <f t="shared" ref="C11:C19" si="1">C10-D11</f>
        <v>150311.45918653725</v>
      </c>
      <c r="D11" s="5">
        <f t="shared" ref="D11:D19" si="2">F11-E11</f>
        <v>9956.1576297454485</v>
      </c>
      <c r="E11" s="5">
        <f t="shared" ref="E11:E19" si="3">C10*$B$2</f>
        <v>22465.513187222426</v>
      </c>
      <c r="F11" s="5">
        <f t="shared" ref="F11:F12" si="4">$D$2</f>
        <v>32421.670816967875</v>
      </c>
    </row>
    <row r="12" spans="1:7" x14ac:dyDescent="0.25">
      <c r="B12" s="4">
        <v>7</v>
      </c>
      <c r="C12" s="5">
        <f t="shared" si="1"/>
        <v>138959.69716104225</v>
      </c>
      <c r="D12" s="5">
        <f t="shared" si="2"/>
        <v>11351.762025495016</v>
      </c>
      <c r="E12" s="5">
        <f t="shared" si="3"/>
        <v>21069.908791472859</v>
      </c>
      <c r="F12" s="5">
        <f t="shared" si="4"/>
        <v>32421.670816967875</v>
      </c>
    </row>
    <row r="13" spans="1:7" x14ac:dyDescent="0.25">
      <c r="B13" s="4">
        <v>8</v>
      </c>
      <c r="C13" s="5">
        <f t="shared" si="1"/>
        <v>126016.70189362347</v>
      </c>
      <c r="D13" s="5">
        <f t="shared" si="2"/>
        <v>12942.995267418777</v>
      </c>
      <c r="E13" s="5">
        <f t="shared" si="3"/>
        <v>19478.675549549098</v>
      </c>
      <c r="F13" s="5">
        <f t="shared" ref="F13:F19" si="5">$D$2</f>
        <v>32421.670816967875</v>
      </c>
    </row>
    <row r="14" spans="1:7" x14ac:dyDescent="0.25">
      <c r="B14" s="4">
        <v>9</v>
      </c>
      <c r="C14" s="5">
        <f t="shared" si="1"/>
        <v>111259.42226459426</v>
      </c>
      <c r="D14" s="5">
        <f t="shared" si="2"/>
        <v>14757.279629029206</v>
      </c>
      <c r="E14" s="5">
        <f t="shared" si="3"/>
        <v>17664.391187938669</v>
      </c>
      <c r="F14" s="5">
        <f t="shared" si="5"/>
        <v>32421.670816967875</v>
      </c>
    </row>
    <row r="15" spans="1:7" x14ac:dyDescent="0.25">
      <c r="B15" s="4">
        <v>10</v>
      </c>
      <c r="C15" s="5">
        <f t="shared" si="1"/>
        <v>94433.540963565887</v>
      </c>
      <c r="D15" s="5">
        <f t="shared" si="2"/>
        <v>16825.881301028374</v>
      </c>
      <c r="E15" s="5">
        <f t="shared" si="3"/>
        <v>15595.789515939501</v>
      </c>
      <c r="F15" s="5">
        <f t="shared" si="5"/>
        <v>32421.670816967875</v>
      </c>
    </row>
    <row r="16" spans="1:7" x14ac:dyDescent="0.25">
      <c r="B16" s="4">
        <v>11</v>
      </c>
      <c r="C16" s="5">
        <f t="shared" si="1"/>
        <v>75249.091751165863</v>
      </c>
      <c r="D16" s="5">
        <f t="shared" si="2"/>
        <v>19184.449212400028</v>
      </c>
      <c r="E16" s="5">
        <f t="shared" si="3"/>
        <v>13237.221604567847</v>
      </c>
      <c r="F16" s="5">
        <f t="shared" si="5"/>
        <v>32421.670816967875</v>
      </c>
    </row>
    <row r="17" spans="2:6" x14ac:dyDescent="0.25">
      <c r="B17" s="4">
        <v>12</v>
      </c>
      <c r="C17" s="5">
        <f t="shared" si="1"/>
        <v>53375.462370417663</v>
      </c>
      <c r="D17" s="5">
        <f t="shared" si="2"/>
        <v>21873.6293807482</v>
      </c>
      <c r="E17" s="5">
        <f t="shared" si="3"/>
        <v>10548.041436219675</v>
      </c>
      <c r="F17" s="5">
        <f t="shared" si="5"/>
        <v>32421.670816967875</v>
      </c>
    </row>
    <row r="18" spans="2:6" x14ac:dyDescent="0.25">
      <c r="B18" s="4">
        <v>13</v>
      </c>
      <c r="C18" s="5">
        <f t="shared" si="1"/>
        <v>28435.696991223085</v>
      </c>
      <c r="D18" s="5">
        <f t="shared" si="2"/>
        <v>24939.765379194578</v>
      </c>
      <c r="E18" s="5">
        <f t="shared" si="3"/>
        <v>7481.9054377732955</v>
      </c>
      <c r="F18" s="5">
        <f t="shared" si="5"/>
        <v>32421.670816967875</v>
      </c>
    </row>
    <row r="19" spans="2:6" x14ac:dyDescent="0.25">
      <c r="B19" s="4">
        <v>14</v>
      </c>
      <c r="C19" s="5">
        <f t="shared" si="1"/>
        <v>-9.4587448984384537E-11</v>
      </c>
      <c r="D19" s="5">
        <f t="shared" si="2"/>
        <v>28435.69699122318</v>
      </c>
      <c r="E19" s="5">
        <f t="shared" si="3"/>
        <v>3985.9738257446957</v>
      </c>
      <c r="F19" s="5">
        <f t="shared" si="5"/>
        <v>32421.670816967875</v>
      </c>
    </row>
    <row r="20" spans="2:6" x14ac:dyDescent="0.25">
      <c r="B20" s="8" t="s">
        <v>7</v>
      </c>
      <c r="C20" s="9"/>
      <c r="D20" s="9">
        <f>SUM(D6:D19)</f>
        <v>168999.74796259406</v>
      </c>
      <c r="E20" s="9">
        <f>SUM(E6:E19)</f>
        <v>155216.96020708469</v>
      </c>
      <c r="F20" s="9">
        <f>SUM(F6:F19)</f>
        <v>324216.70816967869</v>
      </c>
    </row>
  </sheetData>
  <mergeCells count="1">
    <mergeCell ref="C1:G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SAC</vt:lpstr>
      <vt:lpstr>SAF</vt:lpstr>
      <vt:lpstr>Misto</vt:lpstr>
      <vt:lpstr>Americano</vt:lpstr>
      <vt:lpstr>SAC (Pag)</vt:lpstr>
      <vt:lpstr>SAC (Cap)</vt:lpstr>
      <vt:lpstr>SAC (Soma)</vt:lpstr>
      <vt:lpstr>SAF (Pag)</vt:lpstr>
      <vt:lpstr>SAF (Cap)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Medeiros</dc:creator>
  <cp:lastModifiedBy>Daniel Victor</cp:lastModifiedBy>
  <dcterms:created xsi:type="dcterms:W3CDTF">2015-06-05T18:19:34Z</dcterms:created>
  <dcterms:modified xsi:type="dcterms:W3CDTF">2022-11-19T23:40:59Z</dcterms:modified>
</cp:coreProperties>
</file>