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 data\Buyers Edge excel sheet\"/>
    </mc:Choice>
  </mc:AlternateContent>
  <xr:revisionPtr revIDLastSave="0" documentId="13_ncr:1_{8947C3D8-892A-49F7-B474-2D0A33D0E89D}" xr6:coauthVersionLast="36" xr6:coauthVersionMax="36" xr10:uidLastSave="{00000000-0000-0000-0000-000000000000}"/>
  <bookViews>
    <workbookView xWindow="0" yWindow="0" windowWidth="28800" windowHeight="12225" xr2:uid="{B3EB7B15-DAA1-4892-A538-64029A1C2EC9}"/>
  </bookViews>
  <sheets>
    <sheet name="Summary" sheetId="5" r:id="rId1"/>
    <sheet name="Price Finder" sheetId="6" r:id="rId2"/>
    <sheet name="Merged Table" sheetId="3" r:id="rId3"/>
  </sheets>
  <definedNames>
    <definedName name="ExternalData_1" localSheetId="2" hidden="1">'Merged Table'!$A$7:$K$72</definedName>
  </definedNames>
  <calcPr calcId="191029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3" l="1"/>
  <c r="L73" i="3"/>
  <c r="K73" i="3"/>
  <c r="I73" i="3"/>
  <c r="D80" i="5"/>
  <c r="J71" i="3" l="1"/>
  <c r="J47" i="3"/>
  <c r="J31" i="3"/>
  <c r="J24" i="3"/>
  <c r="J45" i="3"/>
  <c r="J58" i="3"/>
  <c r="J51" i="3"/>
  <c r="J67" i="3"/>
  <c r="J13" i="3"/>
  <c r="J17" i="3"/>
  <c r="J62" i="3"/>
  <c r="J43" i="3"/>
  <c r="J63" i="3"/>
  <c r="J65" i="3"/>
  <c r="J64" i="3"/>
  <c r="J28" i="3"/>
  <c r="J68" i="3"/>
  <c r="J46" i="3"/>
  <c r="J9" i="3"/>
  <c r="J54" i="3"/>
  <c r="J61" i="3"/>
  <c r="J30" i="3"/>
  <c r="J66" i="3"/>
  <c r="J69" i="3"/>
  <c r="J14" i="3"/>
  <c r="J25" i="3"/>
  <c r="J70" i="3"/>
  <c r="J26" i="3"/>
  <c r="J33" i="3"/>
  <c r="J72" i="3"/>
  <c r="J42" i="3"/>
  <c r="J11" i="3"/>
  <c r="J53" i="3"/>
  <c r="J60" i="3"/>
  <c r="J59" i="3"/>
  <c r="J18" i="3"/>
  <c r="J21" i="3"/>
  <c r="J57" i="3"/>
  <c r="J23" i="3"/>
  <c r="J19" i="3"/>
  <c r="J44" i="3"/>
  <c r="J20" i="3"/>
  <c r="J32" i="3"/>
  <c r="J16" i="3"/>
  <c r="J39" i="3"/>
  <c r="J52" i="3"/>
  <c r="J22" i="3"/>
  <c r="J10" i="3"/>
  <c r="J36" i="3"/>
  <c r="J37" i="3"/>
  <c r="J8" i="3"/>
  <c r="J38" i="3"/>
  <c r="J40" i="3"/>
  <c r="J35" i="3"/>
  <c r="J27" i="3"/>
  <c r="J34" i="3"/>
  <c r="J41" i="3"/>
  <c r="J55" i="3"/>
  <c r="J48" i="3"/>
  <c r="J49" i="3"/>
  <c r="J15" i="3"/>
  <c r="J50" i="3"/>
  <c r="J12" i="3"/>
  <c r="J29" i="3"/>
  <c r="J56" i="3"/>
  <c r="L71" i="3"/>
  <c r="L47" i="3"/>
  <c r="L31" i="3"/>
  <c r="L24" i="3"/>
  <c r="L45" i="3"/>
  <c r="L58" i="3"/>
  <c r="L51" i="3"/>
  <c r="L67" i="3"/>
  <c r="L13" i="3"/>
  <c r="L17" i="3"/>
  <c r="L62" i="3"/>
  <c r="L43" i="3"/>
  <c r="L63" i="3"/>
  <c r="L65" i="3"/>
  <c r="L64" i="3"/>
  <c r="L28" i="3"/>
  <c r="L68" i="3"/>
  <c r="L46" i="3"/>
  <c r="L9" i="3"/>
  <c r="L54" i="3"/>
  <c r="L61" i="3"/>
  <c r="L30" i="3"/>
  <c r="L66" i="3"/>
  <c r="L69" i="3"/>
  <c r="L14" i="3"/>
  <c r="L25" i="3"/>
  <c r="L70" i="3"/>
  <c r="L26" i="3"/>
  <c r="L33" i="3"/>
  <c r="L72" i="3"/>
  <c r="L42" i="3"/>
  <c r="L11" i="3"/>
  <c r="L53" i="3"/>
  <c r="L60" i="3"/>
  <c r="L59" i="3"/>
  <c r="L18" i="3"/>
  <c r="L21" i="3"/>
  <c r="L57" i="3"/>
  <c r="L23" i="3"/>
  <c r="L19" i="3"/>
  <c r="L44" i="3"/>
  <c r="L20" i="3"/>
  <c r="L32" i="3"/>
  <c r="L16" i="3"/>
  <c r="L39" i="3"/>
  <c r="L52" i="3"/>
  <c r="L22" i="3"/>
  <c r="L10" i="3"/>
  <c r="L36" i="3"/>
  <c r="L37" i="3"/>
  <c r="L8" i="3"/>
  <c r="L38" i="3"/>
  <c r="L40" i="3"/>
  <c r="L35" i="3"/>
  <c r="L27" i="3"/>
  <c r="L34" i="3"/>
  <c r="L41" i="3"/>
  <c r="L55" i="3"/>
  <c r="L48" i="3"/>
  <c r="L49" i="3"/>
  <c r="L15" i="3"/>
  <c r="L50" i="3"/>
  <c r="L12" i="3"/>
  <c r="L29" i="3"/>
  <c r="L56" i="3"/>
  <c r="M71" i="3"/>
  <c r="M47" i="3"/>
  <c r="M31" i="3"/>
  <c r="M24" i="3"/>
  <c r="M45" i="3"/>
  <c r="M58" i="3"/>
  <c r="N58" i="3" s="1"/>
  <c r="M51" i="3"/>
  <c r="M67" i="3"/>
  <c r="M13" i="3"/>
  <c r="M17" i="3"/>
  <c r="N17" i="3" s="1"/>
  <c r="M62" i="3"/>
  <c r="M43" i="3"/>
  <c r="M63" i="3"/>
  <c r="M65" i="3"/>
  <c r="M64" i="3"/>
  <c r="M28" i="3"/>
  <c r="M68" i="3"/>
  <c r="M46" i="3"/>
  <c r="M9" i="3"/>
  <c r="M54" i="3"/>
  <c r="M61" i="3"/>
  <c r="N61" i="3" s="1"/>
  <c r="M30" i="3"/>
  <c r="N30" i="3" s="1"/>
  <c r="M66" i="3"/>
  <c r="M69" i="3"/>
  <c r="M14" i="3"/>
  <c r="M25" i="3"/>
  <c r="M70" i="3"/>
  <c r="M26" i="3"/>
  <c r="M33" i="3"/>
  <c r="M72" i="3"/>
  <c r="M42" i="3"/>
  <c r="M11" i="3"/>
  <c r="M53" i="3"/>
  <c r="M60" i="3"/>
  <c r="M59" i="3"/>
  <c r="M18" i="3"/>
  <c r="M21" i="3"/>
  <c r="M57" i="3"/>
  <c r="M23" i="3"/>
  <c r="M19" i="3"/>
  <c r="M44" i="3"/>
  <c r="M20" i="3"/>
  <c r="M32" i="3"/>
  <c r="M16" i="3"/>
  <c r="M39" i="3"/>
  <c r="M52" i="3"/>
  <c r="M22" i="3"/>
  <c r="M10" i="3"/>
  <c r="M36" i="3"/>
  <c r="M37" i="3"/>
  <c r="M8" i="3"/>
  <c r="M38" i="3"/>
  <c r="M40" i="3"/>
  <c r="M35" i="3"/>
  <c r="M27" i="3"/>
  <c r="M34" i="3"/>
  <c r="M41" i="3"/>
  <c r="N41" i="3" s="1"/>
  <c r="M55" i="3"/>
  <c r="M48" i="3"/>
  <c r="M49" i="3"/>
  <c r="M15" i="3"/>
  <c r="M50" i="3"/>
  <c r="M12" i="3"/>
  <c r="M29" i="3"/>
  <c r="M56" i="3"/>
  <c r="B8" i="6"/>
  <c r="J73" i="3" l="1"/>
  <c r="N50" i="3"/>
  <c r="N37" i="3"/>
  <c r="N57" i="3"/>
  <c r="N25" i="3"/>
  <c r="N65" i="3"/>
  <c r="N47" i="3"/>
  <c r="N15" i="3"/>
  <c r="N36" i="3"/>
  <c r="N21" i="3"/>
  <c r="N14" i="3"/>
  <c r="N63" i="3"/>
  <c r="N71" i="3"/>
  <c r="N53" i="3"/>
  <c r="N49" i="3"/>
  <c r="N10" i="3"/>
  <c r="N18" i="3"/>
  <c r="N69" i="3"/>
  <c r="N43" i="3"/>
  <c r="N8" i="3"/>
  <c r="N62" i="3"/>
  <c r="N26" i="3"/>
  <c r="N59" i="3"/>
  <c r="N12" i="3"/>
  <c r="N48" i="3"/>
  <c r="N55" i="3"/>
  <c r="N52" i="3"/>
  <c r="N60" i="3"/>
  <c r="N54" i="3"/>
  <c r="N39" i="3"/>
  <c r="N13" i="3"/>
  <c r="N38" i="3"/>
  <c r="N23" i="3"/>
  <c r="N29" i="3"/>
  <c r="N64" i="3"/>
  <c r="N22" i="3"/>
  <c r="N34" i="3"/>
  <c r="N11" i="3"/>
  <c r="N32" i="3"/>
  <c r="N70" i="3"/>
  <c r="N66" i="3"/>
  <c r="N16" i="3"/>
  <c r="N67" i="3"/>
  <c r="N27" i="3"/>
  <c r="N42" i="3"/>
  <c r="N9" i="3"/>
  <c r="N51" i="3"/>
  <c r="N31" i="3"/>
  <c r="N35" i="3"/>
  <c r="N20" i="3"/>
  <c r="N72" i="3"/>
  <c r="N46" i="3"/>
  <c r="N56" i="3"/>
  <c r="N40" i="3"/>
  <c r="N44" i="3"/>
  <c r="N33" i="3"/>
  <c r="N68" i="3"/>
  <c r="N45" i="3"/>
  <c r="N19" i="3"/>
  <c r="N28" i="3"/>
  <c r="N24" i="3"/>
  <c r="B6" i="6"/>
  <c r="B14" i="6"/>
  <c r="B12" i="6"/>
  <c r="E4" i="6"/>
  <c r="E6" i="6"/>
  <c r="B10" i="6"/>
  <c r="E8" i="6"/>
  <c r="E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8411F9-9BD0-4459-BEBA-B735EAA7D261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  <connection id="2" xr16:uid="{D072C73D-27DE-46E3-93C5-0C7ED3C81771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<sst xmlns="http://schemas.openxmlformats.org/spreadsheetml/2006/main" count="431" uniqueCount="144">
  <si>
    <t>Item</t>
  </si>
  <si>
    <t>Manufacturer</t>
  </si>
  <si>
    <t>M.Code</t>
  </si>
  <si>
    <t>Description</t>
  </si>
  <si>
    <t>Brand</t>
  </si>
  <si>
    <t>Pack</t>
  </si>
  <si>
    <t>Unit</t>
  </si>
  <si>
    <t>Monthly  usage</t>
  </si>
  <si>
    <t>ACH Food</t>
  </si>
  <si>
    <t>SEASONING  PLTRY SPICE</t>
  </si>
  <si>
    <t>MONARCH</t>
  </si>
  <si>
    <t>10 OZ</t>
  </si>
  <si>
    <t>EACH</t>
  </si>
  <si>
    <t>SPICE  CLOVE WHL</t>
  </si>
  <si>
    <t>11 OZ</t>
  </si>
  <si>
    <t>SPICE  PRSL FLK</t>
  </si>
  <si>
    <t>McCormick &amp;</t>
  </si>
  <si>
    <t>SPICE  JNIPR BRRY PLST</t>
  </si>
  <si>
    <t>MCCORMICK</t>
  </si>
  <si>
    <t>SPICE  BAY LEAF WHL</t>
  </si>
  <si>
    <t>12 OZ</t>
  </si>
  <si>
    <t>FULL</t>
  </si>
  <si>
    <t>SPICE  PPR RED CRSD</t>
  </si>
  <si>
    <t>SPICE  GUMBO FILE</t>
  </si>
  <si>
    <t>SPICE  FENL SEED WHL</t>
  </si>
  <si>
    <t>14 OZ</t>
  </si>
  <si>
    <t>SEASONING  PKLG SPICE BLN</t>
  </si>
  <si>
    <t>SPICE  CRNDR GRND</t>
  </si>
  <si>
    <t>SPICE, GROUND CORIANDER CAN</t>
  </si>
  <si>
    <t>14oz</t>
  </si>
  <si>
    <t>SPICE  GNGR GRND</t>
  </si>
  <si>
    <t>15 OZ</t>
  </si>
  <si>
    <t>MUSTARD GROUND 16 OZ PER</t>
  </si>
  <si>
    <t>16 OZ</t>
  </si>
  <si>
    <t>SPICE  PPR CHILE CHPTLE G</t>
  </si>
  <si>
    <t>SPICE  CUMIN GRND</t>
  </si>
  <si>
    <t>SPICE  CURRY PWDR</t>
  </si>
  <si>
    <t>SPICE  NUTMG GRND</t>
  </si>
  <si>
    <t>SPICE  PPR CYN GRND</t>
  </si>
  <si>
    <t>SPICE  TURMC GRND SESG</t>
  </si>
  <si>
    <t>SPICE  CLOVE GRND</t>
  </si>
  <si>
    <t>SPICE  CHILI HOT PWDR PLS</t>
  </si>
  <si>
    <t>18 OZ</t>
  </si>
  <si>
    <t>SPICE  CIN GRND</t>
  </si>
  <si>
    <t>SPICE  PPR WHT GRND</t>
  </si>
  <si>
    <t>SPICE  CHILI PWDR DARK</t>
  </si>
  <si>
    <t>20 OZ</t>
  </si>
  <si>
    <t>SEASONING  STK RUB PLST B</t>
  </si>
  <si>
    <t>26 OZ</t>
  </si>
  <si>
    <t>PEPPER,BLK GRD SHKR</t>
  </si>
  <si>
    <t>3/2 LB</t>
  </si>
  <si>
    <t>SPICE  THYME LEAF PLST</t>
  </si>
  <si>
    <t>33 OZ</t>
  </si>
  <si>
    <t>SPICE, CELERY SALT</t>
  </si>
  <si>
    <t>35 OZ</t>
  </si>
  <si>
    <t>PAPRIKA,SPANISH</t>
  </si>
  <si>
    <t>5 LB</t>
  </si>
  <si>
    <t>SPICE  PPKA SPN PWDR PLST</t>
  </si>
  <si>
    <t>SPICE  PPKA HNGAR PWDR PL</t>
  </si>
  <si>
    <t>SPICE  PPR BLK GRND</t>
  </si>
  <si>
    <t>SPICE  PPR BLK CRCKD</t>
  </si>
  <si>
    <t>SPICE  OREG LEAF PAIL</t>
  </si>
  <si>
    <t>5.5 LB</t>
  </si>
  <si>
    <t>SPICE  BASL SWT LEAF WHL</t>
  </si>
  <si>
    <t>5.5 OZ</t>
  </si>
  <si>
    <t>SPICE  DILL WEED PLST</t>
  </si>
  <si>
    <t>SPICE  ONION PWDR PLST BT</t>
  </si>
  <si>
    <t>6 LB</t>
  </si>
  <si>
    <t>SPICE  PPR BLK WHL</t>
  </si>
  <si>
    <t>SPICE  RSMRY LEAF WHL PLS</t>
  </si>
  <si>
    <t>6 OZ</t>
  </si>
  <si>
    <t>SPICE  SAGE RUBD PLST BTL</t>
  </si>
  <si>
    <t>CHIVES,CHOP FRZDRY</t>
  </si>
  <si>
    <t>6/1 OZ</t>
  </si>
  <si>
    <t>SPICE  CRNDR WHL</t>
  </si>
  <si>
    <t>6/11 OZ</t>
  </si>
  <si>
    <t>WHOLE ALLSPPICE</t>
  </si>
  <si>
    <t>6/12OZ</t>
  </si>
  <si>
    <t>GROUND MUSTARD</t>
  </si>
  <si>
    <t>6/15OZ</t>
  </si>
  <si>
    <t>CUMIN,GRD</t>
  </si>
  <si>
    <t>6/16 OZ</t>
  </si>
  <si>
    <t>SPICE  CARWY SEED WHL</t>
  </si>
  <si>
    <t>CASE</t>
  </si>
  <si>
    <t>SPICE CELRY SEED</t>
  </si>
  <si>
    <t>PEPPERCORN MELANGE</t>
  </si>
  <si>
    <t>SPICE,PPR BLK GRND</t>
  </si>
  <si>
    <t>SPICE,ALSPC GRND</t>
  </si>
  <si>
    <t>SPICE,CHINESE 5 K</t>
  </si>
  <si>
    <t>CUMIN,SEED WHL K</t>
  </si>
  <si>
    <t>PEPPER,CHILS ANCHO</t>
  </si>
  <si>
    <t>GRND CHIPOLTE CHILI PEPPER</t>
  </si>
  <si>
    <t>6/16OZ</t>
  </si>
  <si>
    <t>SESAME SEED HULLED</t>
  </si>
  <si>
    <t>6/18 OZ</t>
  </si>
  <si>
    <t>SESAME SEED,HULLED</t>
  </si>
  <si>
    <t>ANISE,SEED K</t>
  </si>
  <si>
    <t>SEASONING LEMON PEPPER NO MSG</t>
  </si>
  <si>
    <t>6/19 OZ</t>
  </si>
  <si>
    <t>SEASON,CAJUN</t>
  </si>
  <si>
    <t>6/22 OZ</t>
  </si>
  <si>
    <t>SEASON,JAMCN JERK</t>
  </si>
  <si>
    <t>6/25 OZ</t>
  </si>
  <si>
    <t>TARRAGON LEAF</t>
  </si>
  <si>
    <t>6/4 OZ</t>
  </si>
  <si>
    <t>SPICE  MJRAM LEAF WHL PLS</t>
  </si>
  <si>
    <t>6/4OZ</t>
  </si>
  <si>
    <t>SPICE  GRLC GRAN PLST BTL</t>
  </si>
  <si>
    <t>7.25 LB</t>
  </si>
  <si>
    <t>SPICE  CIN STICK 2.75</t>
  </si>
  <si>
    <t>8 OZ</t>
  </si>
  <si>
    <t>Dist1 Unit Price</t>
  </si>
  <si>
    <t>Table3.Dist2 Unit Price</t>
  </si>
  <si>
    <t>Grand Total</t>
  </si>
  <si>
    <t>Distributor 2 Total</t>
  </si>
  <si>
    <t>Distributor 1 Total</t>
  </si>
  <si>
    <t>Spices</t>
  </si>
  <si>
    <t>Item Number:</t>
  </si>
  <si>
    <t>Distributor 1 Price:</t>
  </si>
  <si>
    <t>Distributor 2 Price:</t>
  </si>
  <si>
    <t>Quantity:</t>
  </si>
  <si>
    <t>Distributor 1 Total:</t>
  </si>
  <si>
    <t>Distributor 2 Total:</t>
  </si>
  <si>
    <t>(All)</t>
  </si>
  <si>
    <t>Item Name:</t>
  </si>
  <si>
    <t>Pack Size:</t>
  </si>
  <si>
    <t>Brand:</t>
  </si>
  <si>
    <t>Manufacturer:</t>
  </si>
  <si>
    <t>Min Unit Cost</t>
  </si>
  <si>
    <t>Minimum Total Cost</t>
  </si>
  <si>
    <t>Best Price Total</t>
  </si>
  <si>
    <t>DIST 2 Total</t>
  </si>
  <si>
    <t>DIST 1 Total</t>
  </si>
  <si>
    <t>Column1</t>
  </si>
  <si>
    <t>Note: This table is created using 'Merge' function of excel to have the comparison of unit prices and total price of distributor 1 and 2 for each item.</t>
  </si>
  <si>
    <t>It may be seen that total cost of quoted by distributor 1 works out to 3523525 for all items together, while the same for distributor 2 works out to 13451354</t>
  </si>
  <si>
    <t>Quotes by distributor 1 and 2</t>
  </si>
  <si>
    <t>Itemwise total cost by both distributors and lowest cost for individual items</t>
  </si>
  <si>
    <t>This sheet is prepared by retriveing respective fields from merged table sheet by using pivot table</t>
  </si>
  <si>
    <t>Lowest cost for individual items between distributor 1 and distributor 2 has been highlighted in below table by using conditional formatting</t>
  </si>
  <si>
    <t xml:space="preserve">lowest cost for each individual item is also shown in column D. </t>
  </si>
  <si>
    <t xml:space="preserve">options available for customer: </t>
  </si>
  <si>
    <t>1. To place order for all items on distibutor 1 for all items for $ 54491.33, basis overall lowest bidder</t>
  </si>
  <si>
    <r>
      <t xml:space="preserve">2. Place order on Distributor 1 and Distributor 2 seperately for highlighted items in column B&amp;C where they are lowest for individual Item basis 
this will result into significant savings to customer as total value works out to </t>
    </r>
    <r>
      <rPr>
        <b/>
        <i/>
        <sz val="11"/>
        <color theme="1"/>
        <rFont val="Calibri"/>
        <family val="2"/>
        <scheme val="minor"/>
      </rPr>
      <t>53170.51</t>
    </r>
    <r>
      <rPr>
        <sz val="11"/>
        <color theme="1"/>
        <rFont val="Calibri"/>
        <family val="2"/>
        <scheme val="minor"/>
      </rPr>
      <t xml:space="preserve"> and customer would save </t>
    </r>
    <r>
      <rPr>
        <b/>
        <i/>
        <sz val="11"/>
        <color theme="1"/>
        <rFont val="Calibri"/>
        <family val="2"/>
        <scheme val="minor"/>
      </rPr>
      <t>1320.82 hence this option is recommended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</si>
</sst>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* #,##0.00_);_(* \(#,##0.00\);_(* \-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3" fillId="0" borderId="0"/>
  </cellStyleXfs>
  <cellXfs count="23">
    <xf numFmtId="0" fontId="0" fillId="0" borderId="0" xfId="0"/>
    <xf numFmtId="44" fontId="0" fillId="0" borderId="0" xfId="1" applyFont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3" borderId="0" xfId="0" applyFill="1"/>
    <xf numFmtId="44" fontId="0" fillId="0" borderId="0" xfId="1" applyNumberFormat="1" applyFont="1"/>
    <xf numFmtId="0" fontId="2" fillId="0" borderId="0" xfId="0" applyFont="1"/>
    <xf numFmtId="0" fontId="0" fillId="3" borderId="0" xfId="0" applyFill="1" applyAlignment="1"/>
    <xf numFmtId="0" fontId="0" fillId="0" borderId="0" xfId="0" applyAlignment="1"/>
    <xf numFmtId="0" fontId="2" fillId="0" borderId="0" xfId="0" pivotButton="1" applyFont="1"/>
    <xf numFmtId="0" fontId="0" fillId="3" borderId="2" xfId="0" applyFill="1" applyBorder="1" applyAlignment="1"/>
    <xf numFmtId="0" fontId="0" fillId="3" borderId="1" xfId="0" applyFill="1" applyBorder="1"/>
    <xf numFmtId="0" fontId="2" fillId="3" borderId="1" xfId="0" applyFont="1" applyFill="1" applyBorder="1"/>
    <xf numFmtId="44" fontId="0" fillId="3" borderId="1" xfId="1" applyFont="1" applyFill="1" applyBorder="1" applyAlignment="1"/>
    <xf numFmtId="0" fontId="0" fillId="3" borderId="1" xfId="0" applyFill="1" applyBorder="1" applyAlignment="1">
      <alignment horizontal="right"/>
    </xf>
    <xf numFmtId="44" fontId="0" fillId="3" borderId="1" xfId="1" applyFont="1" applyFill="1" applyBorder="1"/>
    <xf numFmtId="44" fontId="0" fillId="2" borderId="0" xfId="1" applyNumberFormat="1" applyFont="1" applyFill="1"/>
    <xf numFmtId="0" fontId="0" fillId="4" borderId="0" xfId="0" applyFill="1"/>
    <xf numFmtId="44" fontId="0" fillId="4" borderId="0" xfId="0" applyNumberFormat="1" applyFill="1"/>
    <xf numFmtId="0" fontId="0" fillId="0" borderId="0" xfId="0" applyAlignment="1">
      <alignment wrapText="1"/>
    </xf>
  </cellXfs>
  <cellStyles count="3">
    <cellStyle name="Comma 2" xfId="2" xr:uid="{B2271D15-5E89-4F79-93AE-DF2F5517EDC9}"/>
    <cellStyle name="Currency" xfId="1" builtinId="4"/>
    <cellStyle name="Normal" xfId="0" builtinId="0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raj Pattan" refreshedDate="44188.457053356484" createdVersion="6" refreshedVersion="6" minRefreshableVersion="3" recordCount="65" xr:uid="{3348A063-645F-414C-B186-EE95FD7B4036}">
  <cacheSource type="worksheet">
    <worksheetSource name="Dist1_2"/>
  </cacheSource>
  <cacheFields count="14">
    <cacheField name="Item" numFmtId="0">
      <sharedItems containsSemiMixedTypes="0" containsString="0" containsNumber="1" containsInteger="1" minValue="1020600030" maxValue="1020600243"/>
    </cacheField>
    <cacheField name="Manufacturer" numFmtId="0">
      <sharedItems/>
    </cacheField>
    <cacheField name="M.Code" numFmtId="0">
      <sharedItems containsSemiMixedTypes="0" containsString="0" containsNumber="1" containsInteger="1" minValue="203068" maxValue="5810822377"/>
    </cacheField>
    <cacheField name="Description" numFmtId="0">
      <sharedItems count="64">
        <s v="CUMIN,GRD"/>
        <s v="MUSTARD GROUND 16 OZ PER"/>
        <s v="PAPRIKA,SPANISH"/>
        <s v="SPICE  CHILI PWDR DARK"/>
        <s v="TARRAGON LEAF"/>
        <s v="SPICE, GROUND CORIANDER CAN"/>
        <s v="SPICE  PPR CHILE CHPTLE G"/>
        <s v="SESAME SEED HULLED"/>
        <s v="CHIVES,CHOP FRZDRY"/>
        <s v="SPICE  BAY LEAF WHL"/>
        <s v="SPICE  BASL SWT LEAF WHL"/>
        <s v="SPICE  CARWY SEED WHL"/>
        <s v="SPICE CELRY SEED"/>
        <s v="SPICE  CHILI HOT PWDR PLS"/>
        <s v="SPICE  CIN STICK 2.75"/>
        <s v="SPICE  CIN GRND"/>
        <s v="SPICE  CLOVE WHL"/>
        <s v="SPICE  CUMIN GRND"/>
        <s v="SPICE  CURRY PWDR"/>
        <s v="SPICE  DILL WEED PLST"/>
        <s v="SPICE  FENL SEED WHL"/>
        <s v="SPICE  GRLC GRAN PLST BTL"/>
        <s v="SPICE  GNGR GRND"/>
        <s v="GROUND MUSTARD"/>
        <s v="SEASONING  STK RUB PLST B"/>
        <s v="SPICE  NUTMG GRND"/>
        <s v="SPICE  ONION PWDR PLST BT"/>
        <s v="SPICE  OREG LEAF PAIL"/>
        <s v="SPICE  PPKA SPN PWDR PLST"/>
        <s v="SPICE  PPKA HNGAR PWDR PL"/>
        <s v="SPICE  PPR BLK GRND"/>
        <s v="PEPPER,BLK GRD SHKR"/>
        <s v="SPICE  PPR BLK CRCKD"/>
        <s v="SPICE  PPR BLK WHL"/>
        <s v="SPICE  PPR CYN GRND"/>
        <s v="SPICE  PPR RED CRSD"/>
        <s v="SPICE  PPR WHT GRND"/>
        <s v="PEPPERCORN MELANGE"/>
        <s v="SEASONING  PKLG SPICE BLN"/>
        <s v="SEASONING  PLTRY SPICE"/>
        <s v="SPICE  RSMRY LEAF WHL PLS"/>
        <s v="SPICE  SAGE RUBD PLST BTL"/>
        <s v="SESAME SEED,HULLED"/>
        <s v="SPICE  THYME LEAF PLST"/>
        <s v="SPICE  TURMC GRND SESG"/>
        <s v="SPICE  CRNDR GRND"/>
        <s v="SPICE,PPR BLK GRND"/>
        <s v="SEASON,JAMCN JERK"/>
        <s v="SEASON,CAJUN"/>
        <s v="SPICE  PRSL FLK"/>
        <s v="SPICE  CLOVE GRND"/>
        <s v="SPICE,ALSPC GRND"/>
        <s v="ANISE,SEED K"/>
        <s v="SPICE,CHINESE 5 K"/>
        <s v="SPICE  CRNDR WHL"/>
        <s v="CUMIN,SEED WHL K"/>
        <s v="SPICE  GUMBO FILE"/>
        <s v="SEASONING LEMON PEPPER NO MSG"/>
        <s v="SPICE  JNIPR BRRY PLST"/>
        <s v="SPICE  MJRAM LEAF WHL PLS"/>
        <s v="PEPPER,CHILS ANCHO"/>
        <s v="GRND CHIPOLTE CHILI PEPPER"/>
        <s v="WHOLE ALLSPPICE"/>
        <s v="SPICE, CELERY SALT"/>
      </sharedItems>
    </cacheField>
    <cacheField name="Brand" numFmtId="0">
      <sharedItems count="2">
        <s v="MONARCH"/>
        <s v="MCCORMICK"/>
      </sharedItems>
    </cacheField>
    <cacheField name="Pack" numFmtId="0">
      <sharedItems/>
    </cacheField>
    <cacheField name="Unit" numFmtId="0">
      <sharedItems/>
    </cacheField>
    <cacheField name="Monthly  usage" numFmtId="0">
      <sharedItems containsSemiMixedTypes="0" containsString="0" containsNumber="1" containsInteger="1" minValue="1" maxValue="638"/>
    </cacheField>
    <cacheField name="Dist1 Unit Price" numFmtId="44">
      <sharedItems containsSemiMixedTypes="0" containsString="0" containsNumber="1" minValue="2.62" maxValue="56.28"/>
    </cacheField>
    <cacheField name="Distributor 1 Total" numFmtId="44">
      <sharedItems containsSemiMixedTypes="0" containsString="0" containsNumber="1" minValue="4.5599999999999996" maxValue="14546.29"/>
    </cacheField>
    <cacheField name="Table3.Dist2 Unit Price" numFmtId="44">
      <sharedItems containsSemiMixedTypes="0" containsString="0" containsNumber="1" minValue="2.35" maxValue="58.5"/>
    </cacheField>
    <cacheField name="Distributor 2 Total" numFmtId="44">
      <sharedItems containsSemiMixedTypes="0" containsString="0" containsNumber="1" minValue="5.16" maxValue="13769.46"/>
    </cacheField>
    <cacheField name="Min Unit Cost" numFmtId="44">
      <sharedItems containsSemiMixedTypes="0" containsString="0" containsNumber="1" minValue="2.35" maxValue="47.21"/>
    </cacheField>
    <cacheField name="Minimum Total Cost" numFmtId="44">
      <sharedItems containsSemiMixedTypes="0" containsString="0" containsNumber="1" minValue="4.5599999999999996" maxValue="13769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020600030"/>
    <s v="ACH Food"/>
    <n v="5810808723"/>
    <x v="0"/>
    <x v="0"/>
    <s v="6/16 OZ"/>
    <s v="FULL"/>
    <n v="16"/>
    <n v="30.08"/>
    <n v="481.28"/>
    <n v="30.1"/>
    <n v="481.6"/>
    <n v="30.08"/>
    <n v="481.28"/>
  </r>
  <r>
    <n v="1020600045"/>
    <s v="McCormick &amp;"/>
    <n v="932424"/>
    <x v="1"/>
    <x v="1"/>
    <s v="16 OZ"/>
    <s v="EACH"/>
    <n v="1"/>
    <n v="4.5599999999999996"/>
    <n v="4.5599999999999996"/>
    <n v="5.16"/>
    <n v="5.16"/>
    <n v="4.5599999999999996"/>
    <n v="4.5599999999999996"/>
  </r>
  <r>
    <n v="1020600050"/>
    <s v="ACH Food"/>
    <n v="5810808795"/>
    <x v="2"/>
    <x v="0"/>
    <s v="5 LB"/>
    <s v="FULL"/>
    <n v="16"/>
    <n v="20.079999999999998"/>
    <n v="321.27999999999997"/>
    <n v="20.02"/>
    <n v="320.32"/>
    <n v="20.02"/>
    <n v="320.32"/>
  </r>
  <r>
    <n v="1020600070"/>
    <s v="McCormick &amp;"/>
    <n v="900210220"/>
    <x v="3"/>
    <x v="1"/>
    <s v="20 OZ"/>
    <s v="EACH"/>
    <n v="1"/>
    <n v="5.46"/>
    <n v="5.46"/>
    <n v="5.35"/>
    <n v="5.35"/>
    <n v="5.35"/>
    <n v="5.35"/>
  </r>
  <r>
    <n v="1020600074"/>
    <s v="ACH Food"/>
    <n v="5810808773"/>
    <x v="4"/>
    <x v="0"/>
    <s v="6/4 OZ"/>
    <s v="FULL"/>
    <n v="7"/>
    <n v="40.450000000000003"/>
    <n v="283.15000000000003"/>
    <n v="40.450000000000003"/>
    <n v="283.15000000000003"/>
    <n v="40.450000000000003"/>
    <n v="283.15000000000003"/>
  </r>
  <r>
    <n v="1020600080"/>
    <s v="ACH Food"/>
    <n v="760181"/>
    <x v="5"/>
    <x v="0"/>
    <s v="14oz"/>
    <s v="EACH"/>
    <n v="2"/>
    <n v="40.42"/>
    <n v="80.84"/>
    <n v="40.42"/>
    <n v="80.84"/>
    <n v="40.42"/>
    <n v="80.84"/>
  </r>
  <r>
    <n v="1020600082"/>
    <s v="McCormick &amp;"/>
    <n v="932983"/>
    <x v="6"/>
    <x v="1"/>
    <s v="16 OZ"/>
    <s v="EACH"/>
    <n v="24"/>
    <n v="7.6"/>
    <n v="182.39999999999998"/>
    <n v="58.5"/>
    <n v="1404"/>
    <n v="7.6"/>
    <n v="182.39999999999998"/>
  </r>
  <r>
    <n v="1020600093"/>
    <s v="ACH Food"/>
    <n v="5810808770"/>
    <x v="7"/>
    <x v="0"/>
    <s v="6/18 OZ"/>
    <s v="FULL"/>
    <n v="2"/>
    <n v="21.33"/>
    <n v="42.66"/>
    <n v="21.33"/>
    <n v="42.66"/>
    <n v="21.33"/>
    <n v="42.66"/>
  </r>
  <r>
    <n v="1020600128"/>
    <s v="ACH Food"/>
    <n v="5810808715"/>
    <x v="8"/>
    <x v="0"/>
    <s v="6/1 OZ"/>
    <s v="FULL"/>
    <n v="21"/>
    <n v="9.7799999999999994"/>
    <n v="205.38"/>
    <n v="9.4499999999999993"/>
    <n v="198.45"/>
    <n v="9.4499999999999993"/>
    <n v="198.45"/>
  </r>
  <r>
    <n v="1020600129"/>
    <s v="ACH Food"/>
    <n v="5810808783"/>
    <x v="9"/>
    <x v="0"/>
    <s v="12 OZ"/>
    <s v="FULL"/>
    <n v="14"/>
    <n v="17.82"/>
    <n v="249.48000000000002"/>
    <n v="17.8"/>
    <n v="249.20000000000002"/>
    <n v="17.8"/>
    <n v="249.20000000000002"/>
  </r>
  <r>
    <n v="1020600130"/>
    <s v="ACH Food"/>
    <n v="5810808702"/>
    <x v="10"/>
    <x v="0"/>
    <s v="5.5 OZ"/>
    <s v="EACH"/>
    <n v="66"/>
    <n v="2.75"/>
    <n v="181.5"/>
    <n v="2.5499999999999998"/>
    <n v="168.29999999999998"/>
    <n v="2.5499999999999998"/>
    <n v="168.29999999999998"/>
  </r>
  <r>
    <n v="1020600131"/>
    <s v="ACH Food"/>
    <n v="5810808705"/>
    <x v="11"/>
    <x v="0"/>
    <s v="6/16 OZ"/>
    <s v="CASE"/>
    <n v="24"/>
    <n v="21.81"/>
    <n v="523.43999999999994"/>
    <n v="20.8"/>
    <n v="499.20000000000005"/>
    <n v="20.8"/>
    <n v="499.20000000000005"/>
  </r>
  <r>
    <n v="1020600132"/>
    <s v="ACH Food"/>
    <n v="5810808712"/>
    <x v="12"/>
    <x v="0"/>
    <s v="6/16 OZ"/>
    <s v="FULL"/>
    <n v="1"/>
    <n v="21.3"/>
    <n v="21.3"/>
    <n v="21.28"/>
    <n v="21.28"/>
    <n v="21.28"/>
    <n v="21.28"/>
  </r>
  <r>
    <n v="1020600133"/>
    <s v="ACH Food"/>
    <n v="5810808713"/>
    <x v="13"/>
    <x v="0"/>
    <s v="18 OZ"/>
    <s v="EACH"/>
    <n v="2"/>
    <n v="5.63"/>
    <n v="11.26"/>
    <n v="5.55"/>
    <n v="11.1"/>
    <n v="5.55"/>
    <n v="11.1"/>
  </r>
  <r>
    <n v="1020600134"/>
    <s v="ACH Food"/>
    <n v="5810808718"/>
    <x v="14"/>
    <x v="0"/>
    <s v="8 OZ"/>
    <s v="EACH"/>
    <n v="68"/>
    <n v="4.72"/>
    <n v="320.95999999999998"/>
    <n v="4.7"/>
    <n v="319.60000000000002"/>
    <n v="4.7"/>
    <n v="319.60000000000002"/>
  </r>
  <r>
    <n v="1020600135"/>
    <s v="ACH Food"/>
    <n v="5810808716"/>
    <x v="15"/>
    <x v="0"/>
    <s v="18 OZ"/>
    <s v="EACH"/>
    <n v="150"/>
    <n v="4.21"/>
    <n v="631.5"/>
    <n v="4.1500000000000004"/>
    <n v="622.5"/>
    <n v="4.1500000000000004"/>
    <n v="622.5"/>
  </r>
  <r>
    <n v="1020600136"/>
    <s v="ACH Food"/>
    <n v="5810808720"/>
    <x v="16"/>
    <x v="0"/>
    <s v="11 OZ"/>
    <s v="EACH"/>
    <n v="16"/>
    <n v="10.27"/>
    <n v="164.32"/>
    <n v="10.01"/>
    <n v="160.16"/>
    <n v="10.01"/>
    <n v="160.16"/>
  </r>
  <r>
    <n v="1020600137"/>
    <s v="ACH Food"/>
    <n v="5810808723"/>
    <x v="17"/>
    <x v="0"/>
    <s v="16 OZ"/>
    <s v="EACH"/>
    <n v="12"/>
    <n v="4.41"/>
    <n v="52.92"/>
    <n v="4.4000000000000004"/>
    <n v="52.800000000000004"/>
    <n v="4.4000000000000004"/>
    <n v="52.800000000000004"/>
  </r>
  <r>
    <n v="1020600138"/>
    <s v="ACH Food"/>
    <n v="5810808724"/>
    <x v="18"/>
    <x v="0"/>
    <s v="16 OZ"/>
    <s v="EACH"/>
    <n v="66"/>
    <n v="3.75"/>
    <n v="247.5"/>
    <n v="3.44"/>
    <n v="227.04"/>
    <n v="3.44"/>
    <n v="227.04"/>
  </r>
  <r>
    <n v="1020600139"/>
    <s v="ACH Food"/>
    <n v="5810808725"/>
    <x v="19"/>
    <x v="0"/>
    <s v="5.5 OZ"/>
    <s v="EACH"/>
    <n v="30"/>
    <n v="5.53"/>
    <n v="165.9"/>
    <n v="5.62"/>
    <n v="168.6"/>
    <n v="5.53"/>
    <n v="165.9"/>
  </r>
  <r>
    <n v="1020600140"/>
    <s v="ACH Food"/>
    <n v="5810808726"/>
    <x v="20"/>
    <x v="0"/>
    <s v="14 OZ"/>
    <s v="EACH"/>
    <n v="18"/>
    <n v="4.33"/>
    <n v="77.94"/>
    <n v="4.21"/>
    <n v="75.78"/>
    <n v="4.21"/>
    <n v="75.78"/>
  </r>
  <r>
    <n v="1020600141"/>
    <s v="ACH Food"/>
    <n v="5810808789"/>
    <x v="21"/>
    <x v="0"/>
    <s v="7.25 LB"/>
    <s v="FULL"/>
    <n v="350"/>
    <n v="26.55"/>
    <n v="9292.5"/>
    <n v="26.55"/>
    <n v="9292.5"/>
    <n v="26.55"/>
    <n v="9292.5"/>
  </r>
  <r>
    <n v="1020600149"/>
    <s v="ACH Food"/>
    <n v="5810808738"/>
    <x v="22"/>
    <x v="0"/>
    <s v="15 OZ"/>
    <s v="EACH"/>
    <n v="36"/>
    <n v="4.13"/>
    <n v="148.68"/>
    <n v="4.75"/>
    <n v="171"/>
    <n v="4.13"/>
    <n v="148.68"/>
  </r>
  <r>
    <n v="1020600153"/>
    <s v="MONARCH"/>
    <n v="207180"/>
    <x v="23"/>
    <x v="0"/>
    <s v="6/15OZ"/>
    <s v="FULL"/>
    <n v="1"/>
    <n v="25.65"/>
    <n v="25.65"/>
    <n v="26.21"/>
    <n v="26.21"/>
    <n v="25.65"/>
    <n v="25.65"/>
  </r>
  <r>
    <n v="1020600156"/>
    <s v="ACH Food"/>
    <n v="5810808771"/>
    <x v="24"/>
    <x v="0"/>
    <s v="26 OZ"/>
    <s v="EACH"/>
    <n v="638"/>
    <n v="6.02"/>
    <n v="3840.7599999999998"/>
    <n v="6"/>
    <n v="3828"/>
    <n v="6"/>
    <n v="3828"/>
  </r>
  <r>
    <n v="1020600158"/>
    <s v="ACH Food"/>
    <n v="5810808744"/>
    <x v="25"/>
    <x v="0"/>
    <s v="16 OZ"/>
    <s v="EACH"/>
    <n v="48"/>
    <n v="8.6999999999999993"/>
    <n v="417.59999999999997"/>
    <n v="8.69"/>
    <n v="417.12"/>
    <n v="8.69"/>
    <n v="417.12"/>
  </r>
  <r>
    <n v="1020600159"/>
    <s v="ACH Food"/>
    <n v="5810822373"/>
    <x v="26"/>
    <x v="0"/>
    <s v="6 LB"/>
    <s v="FULL"/>
    <n v="174"/>
    <n v="19.75"/>
    <n v="3436.5"/>
    <n v="19.75"/>
    <n v="3436.5"/>
    <n v="19.75"/>
    <n v="3436.5"/>
  </r>
  <r>
    <n v="1020600160"/>
    <s v="ACH Food"/>
    <n v="5810808818"/>
    <x v="27"/>
    <x v="0"/>
    <s v="5.5 LB"/>
    <s v="FULL"/>
    <n v="52"/>
    <n v="34.71"/>
    <n v="1804.92"/>
    <n v="35.020000000000003"/>
    <n v="1821.0400000000002"/>
    <n v="34.71"/>
    <n v="1804.92"/>
  </r>
  <r>
    <n v="1020600161"/>
    <s v="ACH Food"/>
    <n v="5810808795"/>
    <x v="28"/>
    <x v="0"/>
    <s v="5 LB"/>
    <s v="FULL"/>
    <n v="63"/>
    <n v="20.079999999999998"/>
    <n v="1265.04"/>
    <n v="20.02"/>
    <n v="1261.26"/>
    <n v="20.02"/>
    <n v="1261.26"/>
  </r>
  <r>
    <n v="1020600162"/>
    <s v="ACH Food"/>
    <n v="5810808794"/>
    <x v="29"/>
    <x v="0"/>
    <s v="5 LB"/>
    <s v="FULL"/>
    <n v="42"/>
    <n v="21.13"/>
    <n v="887.45999999999992"/>
    <n v="21.69"/>
    <n v="910.98"/>
    <n v="21.13"/>
    <n v="887.45999999999992"/>
  </r>
  <r>
    <n v="1020600165"/>
    <s v="ACH Food"/>
    <n v="5810808800"/>
    <x v="30"/>
    <x v="0"/>
    <s v="5 LB"/>
    <s v="FULL"/>
    <n v="593"/>
    <n v="24.53"/>
    <n v="14546.29"/>
    <n v="23.22"/>
    <n v="13769.46"/>
    <n v="23.22"/>
    <n v="13769.46"/>
  </r>
  <r>
    <n v="1020600168"/>
    <s v="ACH Food"/>
    <n v="5810813389"/>
    <x v="31"/>
    <x v="0"/>
    <s v="3/2 LB"/>
    <s v="FULL"/>
    <n v="39"/>
    <n v="33.06"/>
    <n v="1289.3400000000001"/>
    <n v="33.75"/>
    <n v="1316.25"/>
    <n v="33.06"/>
    <n v="1289.3400000000001"/>
  </r>
  <r>
    <n v="1020600187"/>
    <s v="ACH Food"/>
    <n v="5810808799"/>
    <x v="32"/>
    <x v="0"/>
    <s v="5 LB"/>
    <s v="FULL"/>
    <n v="74"/>
    <n v="26.49"/>
    <n v="1960.26"/>
    <n v="26.5"/>
    <n v="1961"/>
    <n v="26.49"/>
    <n v="1960.26"/>
  </r>
  <r>
    <n v="1020600190"/>
    <s v="ACH Food"/>
    <n v="5810808797"/>
    <x v="33"/>
    <x v="0"/>
    <s v="6 LB"/>
    <s v="FULL"/>
    <n v="63"/>
    <n v="29.45"/>
    <n v="1855.35"/>
    <n v="29.45"/>
    <n v="1855.35"/>
    <n v="29.45"/>
    <n v="1855.35"/>
  </r>
  <r>
    <n v="1020600191"/>
    <s v="ACH Food"/>
    <n v="5810808759"/>
    <x v="34"/>
    <x v="0"/>
    <s v="16 OZ"/>
    <s v="EACH"/>
    <n v="48"/>
    <n v="4.76"/>
    <n v="228.48"/>
    <n v="4.6900000000000004"/>
    <n v="225.12"/>
    <n v="4.6900000000000004"/>
    <n v="225.12"/>
  </r>
  <r>
    <n v="1020600192"/>
    <s v="ACH Food"/>
    <n v="5810808760"/>
    <x v="35"/>
    <x v="0"/>
    <s v="12 OZ"/>
    <s v="EACH"/>
    <n v="264"/>
    <n v="3.75"/>
    <n v="990"/>
    <n v="3.44"/>
    <n v="908.16"/>
    <n v="3.44"/>
    <n v="908.16"/>
  </r>
  <r>
    <n v="1020600193"/>
    <s v="ACH Food"/>
    <n v="5810808762"/>
    <x v="36"/>
    <x v="0"/>
    <s v="18 OZ"/>
    <s v="EACH"/>
    <n v="114"/>
    <n v="9.59"/>
    <n v="1093.26"/>
    <n v="9.4499999999999993"/>
    <n v="1077.3"/>
    <n v="9.4499999999999993"/>
    <n v="1077.3"/>
  </r>
  <r>
    <n v="1020600194"/>
    <s v="MONARCH"/>
    <n v="207388"/>
    <x v="37"/>
    <x v="0"/>
    <s v="6/16 OZ"/>
    <s v="CASE"/>
    <n v="1"/>
    <n v="46.35"/>
    <n v="46.35"/>
    <n v="48.44"/>
    <n v="48.44"/>
    <n v="46.35"/>
    <n v="46.35"/>
  </r>
  <r>
    <n v="1020600195"/>
    <s v="ACH Food"/>
    <n v="5810808763"/>
    <x v="38"/>
    <x v="0"/>
    <s v="14 OZ"/>
    <s v="EACH"/>
    <n v="25"/>
    <n v="5.2"/>
    <n v="130"/>
    <n v="5.0199999999999996"/>
    <n v="125.49999999999999"/>
    <n v="5.0199999999999996"/>
    <n v="125.49999999999999"/>
  </r>
  <r>
    <n v="1020600196"/>
    <s v="ACH Food"/>
    <n v="5810808765"/>
    <x v="39"/>
    <x v="0"/>
    <s v="10 OZ"/>
    <s v="EACH"/>
    <n v="24"/>
    <n v="4.4800000000000004"/>
    <n v="107.52000000000001"/>
    <n v="4.3499999999999996"/>
    <n v="104.39999999999999"/>
    <n v="4.3499999999999996"/>
    <n v="104.39999999999999"/>
  </r>
  <r>
    <n v="1020600197"/>
    <s v="ACH Food"/>
    <n v="5810808766"/>
    <x v="40"/>
    <x v="0"/>
    <s v="6 OZ"/>
    <s v="EACH"/>
    <n v="6"/>
    <n v="2.62"/>
    <n v="15.72"/>
    <n v="2.35"/>
    <n v="14.100000000000001"/>
    <n v="2.35"/>
    <n v="14.100000000000001"/>
  </r>
  <r>
    <n v="1020600198"/>
    <s v="ACH Food"/>
    <n v="5810808768"/>
    <x v="41"/>
    <x v="0"/>
    <s v="6 OZ"/>
    <s v="EACH"/>
    <n v="24"/>
    <n v="8.57"/>
    <n v="205.68"/>
    <n v="8.99"/>
    <n v="215.76"/>
    <n v="8.57"/>
    <n v="205.68"/>
  </r>
  <r>
    <n v="1020600199"/>
    <s v="ACH Food"/>
    <n v="5810808770"/>
    <x v="42"/>
    <x v="0"/>
    <s v="6/18 OZ"/>
    <s v="FULL"/>
    <n v="13"/>
    <n v="21.33"/>
    <n v="277.28999999999996"/>
    <n v="21.63"/>
    <n v="281.19"/>
    <n v="21.33"/>
    <n v="277.28999999999996"/>
  </r>
  <r>
    <n v="1020600200"/>
    <s v="ACH Food"/>
    <n v="208629"/>
    <x v="4"/>
    <x v="0"/>
    <s v="6/4OZ"/>
    <s v="FULL"/>
    <n v="1"/>
    <n v="40.479999999999997"/>
    <n v="40.479999999999997"/>
    <n v="40.770000000000003"/>
    <n v="40.770000000000003"/>
    <n v="40.479999999999997"/>
    <n v="40.479999999999997"/>
  </r>
  <r>
    <n v="1020600201"/>
    <s v="ACH Food"/>
    <n v="5810808807"/>
    <x v="43"/>
    <x v="0"/>
    <s v="33 OZ"/>
    <s v="FULL"/>
    <n v="51"/>
    <n v="10.87"/>
    <n v="554.37"/>
    <n v="10.75"/>
    <n v="548.25"/>
    <n v="10.75"/>
    <n v="548.25"/>
  </r>
  <r>
    <n v="1020600202"/>
    <s v="ACH Food"/>
    <n v="5810808776"/>
    <x v="44"/>
    <x v="0"/>
    <s v="16 OZ"/>
    <s v="EACH"/>
    <n v="12"/>
    <n v="3.75"/>
    <n v="45"/>
    <n v="3.44"/>
    <n v="41.28"/>
    <n v="3.44"/>
    <n v="41.28"/>
  </r>
  <r>
    <n v="1020600203"/>
    <s v="ACH Food"/>
    <n v="5810808721"/>
    <x v="45"/>
    <x v="0"/>
    <s v="14 OZ"/>
    <s v="EACH"/>
    <n v="6"/>
    <n v="3.42"/>
    <n v="20.52"/>
    <n v="3.42"/>
    <n v="20.52"/>
    <n v="3.42"/>
    <n v="20.52"/>
  </r>
  <r>
    <n v="1020600204"/>
    <s v="ACH Food"/>
    <n v="5810808757"/>
    <x v="46"/>
    <x v="0"/>
    <s v="6/16 OZ"/>
    <s v="FULL"/>
    <n v="19"/>
    <n v="42.38"/>
    <n v="805.22"/>
    <n v="42.14"/>
    <n v="800.66"/>
    <n v="42.14"/>
    <n v="800.66"/>
  </r>
  <r>
    <n v="1020600205"/>
    <s v="ACH Food"/>
    <n v="5810822377"/>
    <x v="47"/>
    <x v="0"/>
    <s v="6/25 OZ"/>
    <s v="FULL"/>
    <n v="12"/>
    <n v="47.21"/>
    <n v="566.52"/>
    <n v="47.35"/>
    <n v="568.20000000000005"/>
    <n v="47.21"/>
    <n v="566.52"/>
  </r>
  <r>
    <n v="1020600206"/>
    <s v="ACH Food"/>
    <n v="5810808704"/>
    <x v="48"/>
    <x v="0"/>
    <s v="6/22 OZ"/>
    <s v="FULL"/>
    <n v="34"/>
    <n v="39.36"/>
    <n v="1338.24"/>
    <n v="39.25"/>
    <n v="1334.5"/>
    <n v="39.25"/>
    <n v="1334.5"/>
  </r>
  <r>
    <n v="1020600207"/>
    <s v="ACH Food"/>
    <n v="5810808796"/>
    <x v="49"/>
    <x v="0"/>
    <s v="11 OZ"/>
    <s v="EACH"/>
    <n v="91"/>
    <n v="6.65"/>
    <n v="605.15"/>
    <n v="6.75"/>
    <n v="614.25"/>
    <n v="6.65"/>
    <n v="605.15"/>
  </r>
  <r>
    <n v="1020600208"/>
    <s v="ACH Food"/>
    <n v="5810808719"/>
    <x v="50"/>
    <x v="0"/>
    <s v="16 OZ"/>
    <s v="EACH"/>
    <n v="36"/>
    <n v="6.21"/>
    <n v="223.56"/>
    <n v="6.02"/>
    <n v="216.71999999999997"/>
    <n v="6.02"/>
    <n v="216.71999999999997"/>
  </r>
  <r>
    <n v="1020600209"/>
    <s v="ACH Food"/>
    <n v="5810808697"/>
    <x v="51"/>
    <x v="0"/>
    <s v="6/16 OZ"/>
    <s v="FULL"/>
    <n v="5"/>
    <n v="38.020000000000003"/>
    <n v="190.10000000000002"/>
    <n v="37.99"/>
    <n v="189.95000000000002"/>
    <n v="37.99"/>
    <n v="189.95000000000002"/>
  </r>
  <r>
    <n v="1020600210"/>
    <s v="McCormick &amp;"/>
    <n v="932632"/>
    <x v="52"/>
    <x v="1"/>
    <s v="6/18 OZ"/>
    <s v="FULL"/>
    <n v="1"/>
    <n v="47.06"/>
    <n v="47.06"/>
    <n v="47.55"/>
    <n v="47.55"/>
    <n v="47.06"/>
    <n v="47.06"/>
  </r>
  <r>
    <n v="1020600211"/>
    <s v="McCormick &amp;"/>
    <n v="931966"/>
    <x v="53"/>
    <x v="1"/>
    <s v="6/16 OZ"/>
    <s v="FULL"/>
    <n v="10"/>
    <n v="29.88"/>
    <n v="298.8"/>
    <n v="29.45"/>
    <n v="294.5"/>
    <n v="29.45"/>
    <n v="294.5"/>
  </r>
  <r>
    <n v="1020600212"/>
    <s v="McCormick &amp;"/>
    <n v="932317"/>
    <x v="54"/>
    <x v="1"/>
    <s v="6/11 OZ"/>
    <s v="FULL"/>
    <n v="18"/>
    <n v="24.59"/>
    <n v="442.62"/>
    <n v="24.58"/>
    <n v="442.43999999999994"/>
    <n v="24.58"/>
    <n v="442.43999999999994"/>
  </r>
  <r>
    <n v="1020600213"/>
    <s v="McCormick &amp;"/>
    <n v="932318"/>
    <x v="55"/>
    <x v="1"/>
    <s v="6/16 OZ"/>
    <s v="FULL"/>
    <n v="1"/>
    <n v="32.340000000000003"/>
    <n v="32.340000000000003"/>
    <n v="31.31"/>
    <n v="31.31"/>
    <n v="31.31"/>
    <n v="31.31"/>
  </r>
  <r>
    <n v="1020600214"/>
    <s v="McCormick &amp;"/>
    <n v="932800"/>
    <x v="56"/>
    <x v="1"/>
    <s v="12 OZ"/>
    <s v="EACH"/>
    <n v="36"/>
    <n v="4.55"/>
    <n v="163.79999999999998"/>
    <n v="4.5"/>
    <n v="162"/>
    <n v="4.5"/>
    <n v="162"/>
  </r>
  <r>
    <n v="1020600215"/>
    <s v="McCormick &amp;"/>
    <n v="932903"/>
    <x v="57"/>
    <x v="1"/>
    <s v="6/19 OZ"/>
    <s v="FULL"/>
    <n v="12"/>
    <n v="32.090000000000003"/>
    <n v="385.08000000000004"/>
    <n v="32.770000000000003"/>
    <n v="393.24"/>
    <n v="32.090000000000003"/>
    <n v="385.08000000000004"/>
  </r>
  <r>
    <n v="1020600216"/>
    <s v="McCormick &amp;"/>
    <n v="957189"/>
    <x v="58"/>
    <x v="1"/>
    <s v="11 OZ"/>
    <s v="EACH"/>
    <n v="5"/>
    <n v="5.3"/>
    <n v="26.5"/>
    <n v="5"/>
    <n v="25"/>
    <n v="5"/>
    <n v="25"/>
  </r>
  <r>
    <n v="1020600217"/>
    <s v="McCormick &amp;"/>
    <n v="932322"/>
    <x v="59"/>
    <x v="1"/>
    <s v="6/4 OZ"/>
    <s v="FULL"/>
    <n v="4"/>
    <n v="17.760000000000002"/>
    <n v="71.040000000000006"/>
    <n v="16.5"/>
    <n v="66"/>
    <n v="16.5"/>
    <n v="66"/>
  </r>
  <r>
    <n v="1020600218"/>
    <s v="McCormick &amp;"/>
    <n v="932981"/>
    <x v="60"/>
    <x v="1"/>
    <s v="6/16 OZ"/>
    <s v="FULL"/>
    <n v="6"/>
    <n v="56.28"/>
    <n v="337.68"/>
    <n v="7.75"/>
    <n v="46.5"/>
    <n v="7.75"/>
    <n v="46.5"/>
  </r>
  <r>
    <n v="1020600219"/>
    <s v="McCormick &amp;"/>
    <n v="932983"/>
    <x v="61"/>
    <x v="1"/>
    <s v="6/16OZ"/>
    <s v="FULL"/>
    <n v="2"/>
    <n v="45.6"/>
    <n v="91.2"/>
    <n v="44.23"/>
    <n v="88.46"/>
    <n v="44.23"/>
    <n v="88.46"/>
  </r>
  <r>
    <n v="1020600220"/>
    <s v="McCormick &amp;"/>
    <n v="203068"/>
    <x v="62"/>
    <x v="1"/>
    <s v="6/12OZ"/>
    <s v="FULL"/>
    <n v="2"/>
    <n v="36.18"/>
    <n v="72.36"/>
    <n v="36.15"/>
    <n v="72.3"/>
    <n v="36.15"/>
    <n v="72.3"/>
  </r>
  <r>
    <n v="1020600243"/>
    <s v="MONARCH"/>
    <n v="6353429"/>
    <x v="63"/>
    <x v="0"/>
    <s v="35 OZ"/>
    <s v="EACH"/>
    <n v="3"/>
    <n v="4.67"/>
    <n v="14.01"/>
    <n v="4.5199999999999996"/>
    <n v="13.559999999999999"/>
    <n v="4.5199999999999996"/>
    <n v="13.55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ECA56-C97D-4A28-A0EA-3806895D2177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pices">
  <location ref="A14:D79" firstHeaderRow="0" firstDataRow="1" firstDataCol="1" rowPageCount="1" colPageCount="1"/>
  <pivotFields count="14">
    <pivotField showAll="0"/>
    <pivotField showAll="0"/>
    <pivotField showAll="0"/>
    <pivotField axis="axisRow" showAll="0">
      <items count="65">
        <item x="52"/>
        <item x="8"/>
        <item x="0"/>
        <item x="55"/>
        <item x="61"/>
        <item x="23"/>
        <item x="1"/>
        <item x="2"/>
        <item x="31"/>
        <item x="60"/>
        <item x="37"/>
        <item x="48"/>
        <item x="47"/>
        <item x="38"/>
        <item x="39"/>
        <item x="24"/>
        <item x="57"/>
        <item x="7"/>
        <item x="42"/>
        <item x="10"/>
        <item x="9"/>
        <item x="11"/>
        <item x="13"/>
        <item x="3"/>
        <item x="15"/>
        <item x="14"/>
        <item x="50"/>
        <item x="16"/>
        <item x="45"/>
        <item x="54"/>
        <item x="17"/>
        <item x="18"/>
        <item x="19"/>
        <item x="20"/>
        <item x="22"/>
        <item x="21"/>
        <item x="56"/>
        <item x="58"/>
        <item x="59"/>
        <item x="25"/>
        <item x="26"/>
        <item x="27"/>
        <item x="29"/>
        <item x="28"/>
        <item x="32"/>
        <item x="30"/>
        <item x="33"/>
        <item x="6"/>
        <item x="34"/>
        <item x="35"/>
        <item x="36"/>
        <item x="49"/>
        <item x="40"/>
        <item x="41"/>
        <item x="43"/>
        <item x="44"/>
        <item x="12"/>
        <item x="63"/>
        <item x="5"/>
        <item x="51"/>
        <item x="53"/>
        <item x="46"/>
        <item x="4"/>
        <item x="62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dataField="1" numFmtId="44" showAll="0"/>
    <pivotField numFmtId="44" showAll="0"/>
    <pivotField dataField="1" numFmtId="44" showAll="0"/>
  </pivotFields>
  <rowFields count="1">
    <field x="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DIST 1 Total" fld="9" baseField="0" baseItem="0" numFmtId="44"/>
    <dataField name="DIST 2 Total" fld="11" baseField="3" baseItem="10" numFmtId="44"/>
    <dataField name="Best Price Total" fld="13" baseField="0" baseItem="0" numFmtId="44"/>
  </dataFields>
  <formats count="7">
    <format dxfId="19">
      <pivotArea field="4" type="button" dataOnly="0" labelOnly="1" outline="0" axis="axisPage" fieldPosition="0"/>
    </format>
    <format dxfId="20">
      <pivotArea dataOnly="0" labelOnly="1" outline="0" fieldPosition="0">
        <references count="1">
          <reference field="4" count="0"/>
        </references>
      </pivotArea>
    </format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A9827E-F31B-417E-9766-271B62837AEC}" autoFormatId="16" applyNumberFormats="0" applyBorderFormats="0" applyFontFormats="0" applyPatternFormats="0" applyAlignmentFormats="0" applyWidthHeightFormats="0">
  <queryTableRefresh nextId="20" unboundColumnsRight="4">
    <queryTableFields count="15">
      <queryTableField id="1" name="Item" tableColumnId="1"/>
      <queryTableField id="2" name="Manufacturer" tableColumnId="2"/>
      <queryTableField id="3" name="M.Code" tableColumnId="3"/>
      <queryTableField id="4" name="Description" tableColumnId="4"/>
      <queryTableField id="5" name="Brand" tableColumnId="5"/>
      <queryTableField id="6" name="Pack" tableColumnId="6"/>
      <queryTableField id="7" name="Unit" tableColumnId="7"/>
      <queryTableField id="8" name="Monthly  usage" tableColumnId="8"/>
      <queryTableField id="9" name="Dist1 Unit Price" tableColumnId="9"/>
      <queryTableField id="11" dataBound="0" tableColumnId="11"/>
      <queryTableField id="10" name="Table3.Dist2 Unit Price" tableColumnId="14"/>
      <queryTableField id="14" dataBound="0" tableColumnId="15"/>
      <queryTableField id="15" dataBound="0" tableColumnId="16"/>
      <queryTableField id="16" dataBound="0" tableColumnId="17"/>
      <queryTableField id="19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87A3B-B40A-49C9-98AC-4E284C0084E6}" name="Dist1_2" displayName="Dist1_2" ref="A7:O73" tableType="queryTable" totalsRowCount="1">
  <autoFilter ref="A7:O72" xr:uid="{90A9ACE5-C29A-47F6-9A69-D877FC34B81E}"/>
  <sortState ref="A8:N72">
    <sortCondition ref="A7:A72"/>
  </sortState>
  <tableColumns count="15">
    <tableColumn id="1" xr3:uid="{F2C4081A-36EA-44F7-B9DC-1BA266E10D42}" uniqueName="1" name="Item" queryTableFieldId="1"/>
    <tableColumn id="2" xr3:uid="{4C709948-98BA-4651-A650-139AE7ADD64C}" uniqueName="2" name="Manufacturer" queryTableFieldId="2" dataDxfId="120" totalsRowDxfId="11"/>
    <tableColumn id="3" xr3:uid="{99B44541-37B1-45CC-80BF-75F2358C7B91}" uniqueName="3" name="M.Code" queryTableFieldId="3"/>
    <tableColumn id="4" xr3:uid="{BA7C12D9-26C0-4B9F-B60E-1757E1E6D397}" uniqueName="4" name="Description" queryTableFieldId="4" dataDxfId="119" totalsRowDxfId="10"/>
    <tableColumn id="5" xr3:uid="{AC116E47-0706-49C5-A28C-67A6F810B73D}" uniqueName="5" name="Brand" queryTableFieldId="5" dataDxfId="118" totalsRowDxfId="9"/>
    <tableColumn id="6" xr3:uid="{7CD64638-1236-4370-A2BB-F819B6542DC1}" uniqueName="6" name="Pack" queryTableFieldId="6" dataDxfId="117" totalsRowDxfId="8"/>
    <tableColumn id="7" xr3:uid="{F7FE4F63-AC98-4CB7-BDB9-A7EB4F4990CC}" uniqueName="7" name="Unit" queryTableFieldId="7" dataDxfId="116" totalsRowDxfId="7"/>
    <tableColumn id="8" xr3:uid="{BD091E67-60EC-46F8-8622-DF90CAA9C6A8}" uniqueName="8" name="Monthly  usage" queryTableFieldId="8"/>
    <tableColumn id="9" xr3:uid="{9287F20E-4BA4-4C77-A760-EA2DCB29F58B}" uniqueName="9" name="Dist1 Unit Price" totalsRowFunction="sum" queryTableFieldId="9" dataDxfId="115" totalsRowDxfId="6" dataCellStyle="Currency" totalsRowCellStyle="Currency"/>
    <tableColumn id="11" xr3:uid="{684DFF19-3A67-416A-A99A-53F7CDCD2D55}" uniqueName="11" name="Distributor 1 Total" totalsRowFunction="sum" queryTableFieldId="11" dataDxfId="114" totalsRowDxfId="5" dataCellStyle="Currency" totalsRowCellStyle="Currency">
      <calculatedColumnFormula>Dist1_2[[#This Row],[Dist1 Unit Price]]*Dist1_2[[#This Row],[Monthly  usage]]</calculatedColumnFormula>
    </tableColumn>
    <tableColumn id="14" xr3:uid="{6998DEB5-2D78-416A-8B1F-92A4AA7EF02E}" uniqueName="14" name="Table3.Dist2 Unit Price" totalsRowFunction="sum" queryTableFieldId="10" dataDxfId="113" totalsRowDxfId="4" dataCellStyle="Currency" totalsRowCellStyle="Currency"/>
    <tableColumn id="15" xr3:uid="{3FB4FC11-EBF8-477C-82C9-D1BED297FE62}" uniqueName="15" name="Distributor 2 Total" totalsRowFunction="sum" queryTableFieldId="14" dataDxfId="112" totalsRowDxfId="3" dataCellStyle="Currency" totalsRowCellStyle="Currency">
      <calculatedColumnFormula>Dist1_2[[#This Row],[Table3.Dist2 Unit Price]]*Dist1_2[[#This Row],[Monthly  usage]]</calculatedColumnFormula>
    </tableColumn>
    <tableColumn id="16" xr3:uid="{369EE30F-F4F3-40F9-BFC5-F1793FD1947E}" uniqueName="16" name="Min Unit Cost" totalsRowFunction="sum" queryTableFieldId="15" dataDxfId="111" totalsRowDxfId="2" dataCellStyle="Currency" totalsRowCellStyle="Currency">
      <calculatedColumnFormula>MIN(Dist1_2[[#This Row],[Dist1 Unit Price]],Dist1_2[[#This Row],[Table3.Dist2 Unit Price]])</calculatedColumnFormula>
    </tableColumn>
    <tableColumn id="17" xr3:uid="{E5C7F5EB-A6CD-4007-A844-4A09BB49E9AC}" uniqueName="17" name="Minimum Total Cost" queryTableFieldId="16" dataDxfId="110" totalsRowDxfId="1" dataCellStyle="Currency" totalsRowCellStyle="Currency">
      <calculatedColumnFormula>Dist1_2[[#This Row],[Min Unit Cost]]*Dist1_2[[#This Row],[Monthly  usage]]</calculatedColumnFormula>
    </tableColumn>
    <tableColumn id="13" xr3:uid="{196D7758-687F-4799-BF4B-3368866FA478}" uniqueName="13" name="Column1" queryTableFieldId="19" dataDxfId="47" totalsRowDxfId="0" dataCellStyle="Currency" totalsRow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6980-0838-48D7-9A4E-5756F9B2C362}">
  <dimension ref="A2:F144"/>
  <sheetViews>
    <sheetView tabSelected="1" workbookViewId="0">
      <selection activeCell="A9" sqref="A9"/>
    </sheetView>
  </sheetViews>
  <sheetFormatPr defaultRowHeight="15" x14ac:dyDescent="0.25"/>
  <cols>
    <col min="1" max="1" width="33.85546875" bestFit="1" customWidth="1"/>
    <col min="2" max="3" width="11.5703125" style="1" bestFit="1" customWidth="1"/>
    <col min="4" max="4" width="14.7109375" bestFit="1" customWidth="1"/>
    <col min="5" max="5" width="8" bestFit="1" customWidth="1"/>
    <col min="6" max="6" width="11" customWidth="1"/>
    <col min="7" max="22" width="8" bestFit="1" customWidth="1"/>
    <col min="23" max="55" width="9" bestFit="1" customWidth="1"/>
    <col min="56" max="65" width="10.5703125" bestFit="1" customWidth="1"/>
    <col min="66" max="66" width="11.5703125" bestFit="1" customWidth="1"/>
    <col min="67" max="67" width="12.7109375" bestFit="1" customWidth="1"/>
  </cols>
  <sheetData>
    <row r="2" spans="1:6" x14ac:dyDescent="0.25">
      <c r="A2" t="s">
        <v>137</v>
      </c>
    </row>
    <row r="4" spans="1:6" x14ac:dyDescent="0.25">
      <c r="A4" t="s">
        <v>138</v>
      </c>
    </row>
    <row r="5" spans="1:6" x14ac:dyDescent="0.25">
      <c r="A5" t="s">
        <v>139</v>
      </c>
    </row>
    <row r="6" spans="1:6" x14ac:dyDescent="0.25">
      <c r="A6" t="s">
        <v>140</v>
      </c>
    </row>
    <row r="7" spans="1:6" x14ac:dyDescent="0.25">
      <c r="A7" t="s">
        <v>141</v>
      </c>
    </row>
    <row r="8" spans="1:6" x14ac:dyDescent="0.25">
      <c r="A8" t="s">
        <v>142</v>
      </c>
    </row>
    <row r="9" spans="1:6" ht="150" x14ac:dyDescent="0.25">
      <c r="A9" s="22" t="s">
        <v>143</v>
      </c>
    </row>
    <row r="12" spans="1:6" x14ac:dyDescent="0.25">
      <c r="A12" s="12" t="s">
        <v>4</v>
      </c>
      <c r="B12" s="9" t="s">
        <v>123</v>
      </c>
    </row>
    <row r="14" spans="1:6" x14ac:dyDescent="0.25">
      <c r="A14" s="4" t="s">
        <v>116</v>
      </c>
      <c r="B14" t="s">
        <v>132</v>
      </c>
      <c r="C14" t="s">
        <v>131</v>
      </c>
      <c r="D14" s="20" t="s">
        <v>130</v>
      </c>
    </row>
    <row r="15" spans="1:6" x14ac:dyDescent="0.25">
      <c r="A15" s="5" t="s">
        <v>96</v>
      </c>
      <c r="B15" s="6">
        <v>47.06</v>
      </c>
      <c r="C15" s="6">
        <v>47.55</v>
      </c>
      <c r="D15" s="21">
        <v>47.06</v>
      </c>
    </row>
    <row r="16" spans="1:6" x14ac:dyDescent="0.25">
      <c r="A16" s="5" t="s">
        <v>72</v>
      </c>
      <c r="B16" s="6">
        <v>205.38</v>
      </c>
      <c r="C16" s="6">
        <v>198.45</v>
      </c>
      <c r="D16" s="21">
        <v>198.45</v>
      </c>
      <c r="F16" s="3"/>
    </row>
    <row r="17" spans="1:4" x14ac:dyDescent="0.25">
      <c r="A17" s="5" t="s">
        <v>80</v>
      </c>
      <c r="B17" s="6">
        <v>481.28</v>
      </c>
      <c r="C17" s="6">
        <v>481.6</v>
      </c>
      <c r="D17" s="21">
        <v>481.28</v>
      </c>
    </row>
    <row r="18" spans="1:4" x14ac:dyDescent="0.25">
      <c r="A18" s="5" t="s">
        <v>89</v>
      </c>
      <c r="B18" s="6">
        <v>32.340000000000003</v>
      </c>
      <c r="C18" s="6">
        <v>31.31</v>
      </c>
      <c r="D18" s="21">
        <v>31.31</v>
      </c>
    </row>
    <row r="19" spans="1:4" x14ac:dyDescent="0.25">
      <c r="A19" s="5" t="s">
        <v>91</v>
      </c>
      <c r="B19" s="6">
        <v>91.2</v>
      </c>
      <c r="C19" s="6">
        <v>88.46</v>
      </c>
      <c r="D19" s="21">
        <v>88.46</v>
      </c>
    </row>
    <row r="20" spans="1:4" x14ac:dyDescent="0.25">
      <c r="A20" s="5" t="s">
        <v>78</v>
      </c>
      <c r="B20" s="6">
        <v>25.65</v>
      </c>
      <c r="C20" s="6">
        <v>26.21</v>
      </c>
      <c r="D20" s="21">
        <v>25.65</v>
      </c>
    </row>
    <row r="21" spans="1:4" x14ac:dyDescent="0.25">
      <c r="A21" s="5" t="s">
        <v>32</v>
      </c>
      <c r="B21" s="6">
        <v>4.5599999999999996</v>
      </c>
      <c r="C21" s="6">
        <v>5.16</v>
      </c>
      <c r="D21" s="21">
        <v>4.5599999999999996</v>
      </c>
    </row>
    <row r="22" spans="1:4" x14ac:dyDescent="0.25">
      <c r="A22" s="5" t="s">
        <v>55</v>
      </c>
      <c r="B22" s="6">
        <v>321.27999999999997</v>
      </c>
      <c r="C22" s="6">
        <v>320.32</v>
      </c>
      <c r="D22" s="21">
        <v>320.32</v>
      </c>
    </row>
    <row r="23" spans="1:4" x14ac:dyDescent="0.25">
      <c r="A23" s="5" t="s">
        <v>49</v>
      </c>
      <c r="B23" s="6">
        <v>1289.3400000000001</v>
      </c>
      <c r="C23" s="6">
        <v>1316.25</v>
      </c>
      <c r="D23" s="21">
        <v>1289.3400000000001</v>
      </c>
    </row>
    <row r="24" spans="1:4" x14ac:dyDescent="0.25">
      <c r="A24" s="5" t="s">
        <v>90</v>
      </c>
      <c r="B24" s="6">
        <v>337.68</v>
      </c>
      <c r="C24" s="6">
        <v>46.5</v>
      </c>
      <c r="D24" s="21">
        <v>46.5</v>
      </c>
    </row>
    <row r="25" spans="1:4" x14ac:dyDescent="0.25">
      <c r="A25" s="5" t="s">
        <v>85</v>
      </c>
      <c r="B25" s="6">
        <v>46.35</v>
      </c>
      <c r="C25" s="6">
        <v>48.44</v>
      </c>
      <c r="D25" s="21">
        <v>46.35</v>
      </c>
    </row>
    <row r="26" spans="1:4" x14ac:dyDescent="0.25">
      <c r="A26" s="5" t="s">
        <v>99</v>
      </c>
      <c r="B26" s="6">
        <v>1338.24</v>
      </c>
      <c r="C26" s="6">
        <v>1334.5</v>
      </c>
      <c r="D26" s="21">
        <v>1334.5</v>
      </c>
    </row>
    <row r="27" spans="1:4" x14ac:dyDescent="0.25">
      <c r="A27" s="5" t="s">
        <v>101</v>
      </c>
      <c r="B27" s="6">
        <v>566.52</v>
      </c>
      <c r="C27" s="6">
        <v>568.20000000000005</v>
      </c>
      <c r="D27" s="21">
        <v>566.52</v>
      </c>
    </row>
    <row r="28" spans="1:4" x14ac:dyDescent="0.25">
      <c r="A28" s="5" t="s">
        <v>26</v>
      </c>
      <c r="B28" s="6">
        <v>130</v>
      </c>
      <c r="C28" s="6">
        <v>125.49999999999999</v>
      </c>
      <c r="D28" s="21">
        <v>125.49999999999999</v>
      </c>
    </row>
    <row r="29" spans="1:4" x14ac:dyDescent="0.25">
      <c r="A29" s="5" t="s">
        <v>9</v>
      </c>
      <c r="B29" s="6">
        <v>107.52000000000001</v>
      </c>
      <c r="C29" s="6">
        <v>104.39999999999999</v>
      </c>
      <c r="D29" s="21">
        <v>104.39999999999999</v>
      </c>
    </row>
    <row r="30" spans="1:4" x14ac:dyDescent="0.25">
      <c r="A30" s="5" t="s">
        <v>47</v>
      </c>
      <c r="B30" s="6">
        <v>3840.7599999999998</v>
      </c>
      <c r="C30" s="6">
        <v>3828</v>
      </c>
      <c r="D30" s="21">
        <v>3828</v>
      </c>
    </row>
    <row r="31" spans="1:4" x14ac:dyDescent="0.25">
      <c r="A31" s="5" t="s">
        <v>97</v>
      </c>
      <c r="B31" s="6">
        <v>385.08000000000004</v>
      </c>
      <c r="C31" s="6">
        <v>393.24</v>
      </c>
      <c r="D31" s="21">
        <v>385.08000000000004</v>
      </c>
    </row>
    <row r="32" spans="1:4" x14ac:dyDescent="0.25">
      <c r="A32" s="5" t="s">
        <v>93</v>
      </c>
      <c r="B32" s="6">
        <v>42.66</v>
      </c>
      <c r="C32" s="6">
        <v>42.66</v>
      </c>
      <c r="D32" s="21">
        <v>42.66</v>
      </c>
    </row>
    <row r="33" spans="1:4" x14ac:dyDescent="0.25">
      <c r="A33" s="5" t="s">
        <v>95</v>
      </c>
      <c r="B33" s="6">
        <v>277.28999999999996</v>
      </c>
      <c r="C33" s="6">
        <v>281.19</v>
      </c>
      <c r="D33" s="21">
        <v>277.28999999999996</v>
      </c>
    </row>
    <row r="34" spans="1:4" x14ac:dyDescent="0.25">
      <c r="A34" s="5" t="s">
        <v>63</v>
      </c>
      <c r="B34" s="6">
        <v>181.5</v>
      </c>
      <c r="C34" s="6">
        <v>168.29999999999998</v>
      </c>
      <c r="D34" s="21">
        <v>168.29999999999998</v>
      </c>
    </row>
    <row r="35" spans="1:4" x14ac:dyDescent="0.25">
      <c r="A35" s="5" t="s">
        <v>19</v>
      </c>
      <c r="B35" s="6">
        <v>249.48000000000002</v>
      </c>
      <c r="C35" s="6">
        <v>249.20000000000002</v>
      </c>
      <c r="D35" s="21">
        <v>249.20000000000002</v>
      </c>
    </row>
    <row r="36" spans="1:4" x14ac:dyDescent="0.25">
      <c r="A36" s="5" t="s">
        <v>82</v>
      </c>
      <c r="B36" s="6">
        <v>523.43999999999994</v>
      </c>
      <c r="C36" s="6">
        <v>499.20000000000005</v>
      </c>
      <c r="D36" s="21">
        <v>499.20000000000005</v>
      </c>
    </row>
    <row r="37" spans="1:4" x14ac:dyDescent="0.25">
      <c r="A37" s="5" t="s">
        <v>41</v>
      </c>
      <c r="B37" s="6">
        <v>11.26</v>
      </c>
      <c r="C37" s="6">
        <v>11.1</v>
      </c>
      <c r="D37" s="21">
        <v>11.1</v>
      </c>
    </row>
    <row r="38" spans="1:4" x14ac:dyDescent="0.25">
      <c r="A38" s="5" t="s">
        <v>45</v>
      </c>
      <c r="B38" s="6">
        <v>5.46</v>
      </c>
      <c r="C38" s="6">
        <v>5.35</v>
      </c>
      <c r="D38" s="21">
        <v>5.35</v>
      </c>
    </row>
    <row r="39" spans="1:4" x14ac:dyDescent="0.25">
      <c r="A39" s="5" t="s">
        <v>43</v>
      </c>
      <c r="B39" s="6">
        <v>631.5</v>
      </c>
      <c r="C39" s="6">
        <v>622.5</v>
      </c>
      <c r="D39" s="21">
        <v>622.5</v>
      </c>
    </row>
    <row r="40" spans="1:4" x14ac:dyDescent="0.25">
      <c r="A40" s="5" t="s">
        <v>109</v>
      </c>
      <c r="B40" s="6">
        <v>320.95999999999998</v>
      </c>
      <c r="C40" s="6">
        <v>319.60000000000002</v>
      </c>
      <c r="D40" s="21">
        <v>319.60000000000002</v>
      </c>
    </row>
    <row r="41" spans="1:4" x14ac:dyDescent="0.25">
      <c r="A41" s="5" t="s">
        <v>40</v>
      </c>
      <c r="B41" s="6">
        <v>223.56</v>
      </c>
      <c r="C41" s="6">
        <v>216.71999999999997</v>
      </c>
      <c r="D41" s="21">
        <v>216.71999999999997</v>
      </c>
    </row>
    <row r="42" spans="1:4" x14ac:dyDescent="0.25">
      <c r="A42" s="5" t="s">
        <v>13</v>
      </c>
      <c r="B42" s="6">
        <v>164.32</v>
      </c>
      <c r="C42" s="6">
        <v>160.16</v>
      </c>
      <c r="D42" s="21">
        <v>160.16</v>
      </c>
    </row>
    <row r="43" spans="1:4" x14ac:dyDescent="0.25">
      <c r="A43" s="5" t="s">
        <v>27</v>
      </c>
      <c r="B43" s="6">
        <v>20.52</v>
      </c>
      <c r="C43" s="6">
        <v>20.52</v>
      </c>
      <c r="D43" s="21">
        <v>20.52</v>
      </c>
    </row>
    <row r="44" spans="1:4" x14ac:dyDescent="0.25">
      <c r="A44" s="5" t="s">
        <v>74</v>
      </c>
      <c r="B44" s="6">
        <v>442.62</v>
      </c>
      <c r="C44" s="6">
        <v>442.43999999999994</v>
      </c>
      <c r="D44" s="21">
        <v>442.43999999999994</v>
      </c>
    </row>
    <row r="45" spans="1:4" x14ac:dyDescent="0.25">
      <c r="A45" s="5" t="s">
        <v>35</v>
      </c>
      <c r="B45" s="6">
        <v>52.92</v>
      </c>
      <c r="C45" s="6">
        <v>52.800000000000004</v>
      </c>
      <c r="D45" s="21">
        <v>52.800000000000004</v>
      </c>
    </row>
    <row r="46" spans="1:4" x14ac:dyDescent="0.25">
      <c r="A46" s="5" t="s">
        <v>36</v>
      </c>
      <c r="B46" s="6">
        <v>247.5</v>
      </c>
      <c r="C46" s="6">
        <v>227.04</v>
      </c>
      <c r="D46" s="21">
        <v>227.04</v>
      </c>
    </row>
    <row r="47" spans="1:4" x14ac:dyDescent="0.25">
      <c r="A47" s="5" t="s">
        <v>65</v>
      </c>
      <c r="B47" s="6">
        <v>165.9</v>
      </c>
      <c r="C47" s="6">
        <v>168.6</v>
      </c>
      <c r="D47" s="21">
        <v>165.9</v>
      </c>
    </row>
    <row r="48" spans="1:4" x14ac:dyDescent="0.25">
      <c r="A48" s="5" t="s">
        <v>24</v>
      </c>
      <c r="B48" s="6">
        <v>77.94</v>
      </c>
      <c r="C48" s="6">
        <v>75.78</v>
      </c>
      <c r="D48" s="21">
        <v>75.78</v>
      </c>
    </row>
    <row r="49" spans="1:4" x14ac:dyDescent="0.25">
      <c r="A49" s="5" t="s">
        <v>30</v>
      </c>
      <c r="B49" s="6">
        <v>148.68</v>
      </c>
      <c r="C49" s="6">
        <v>171</v>
      </c>
      <c r="D49" s="21">
        <v>148.68</v>
      </c>
    </row>
    <row r="50" spans="1:4" x14ac:dyDescent="0.25">
      <c r="A50" s="5" t="s">
        <v>107</v>
      </c>
      <c r="B50" s="6">
        <v>9292.5</v>
      </c>
      <c r="C50" s="6">
        <v>9292.5</v>
      </c>
      <c r="D50" s="21">
        <v>9292.5</v>
      </c>
    </row>
    <row r="51" spans="1:4" x14ac:dyDescent="0.25">
      <c r="A51" s="5" t="s">
        <v>23</v>
      </c>
      <c r="B51" s="6">
        <v>163.79999999999998</v>
      </c>
      <c r="C51" s="6">
        <v>162</v>
      </c>
      <c r="D51" s="21">
        <v>162</v>
      </c>
    </row>
    <row r="52" spans="1:4" x14ac:dyDescent="0.25">
      <c r="A52" s="5" t="s">
        <v>17</v>
      </c>
      <c r="B52" s="6">
        <v>26.5</v>
      </c>
      <c r="C52" s="6">
        <v>25</v>
      </c>
      <c r="D52" s="21">
        <v>25</v>
      </c>
    </row>
    <row r="53" spans="1:4" x14ac:dyDescent="0.25">
      <c r="A53" s="5" t="s">
        <v>105</v>
      </c>
      <c r="B53" s="6">
        <v>71.040000000000006</v>
      </c>
      <c r="C53" s="6">
        <v>66</v>
      </c>
      <c r="D53" s="21">
        <v>66</v>
      </c>
    </row>
    <row r="54" spans="1:4" x14ac:dyDescent="0.25">
      <c r="A54" s="5" t="s">
        <v>37</v>
      </c>
      <c r="B54" s="6">
        <v>417.59999999999997</v>
      </c>
      <c r="C54" s="6">
        <v>417.12</v>
      </c>
      <c r="D54" s="21">
        <v>417.12</v>
      </c>
    </row>
    <row r="55" spans="1:4" x14ac:dyDescent="0.25">
      <c r="A55" s="5" t="s">
        <v>66</v>
      </c>
      <c r="B55" s="6">
        <v>3436.5</v>
      </c>
      <c r="C55" s="6">
        <v>3436.5</v>
      </c>
      <c r="D55" s="21">
        <v>3436.5</v>
      </c>
    </row>
    <row r="56" spans="1:4" x14ac:dyDescent="0.25">
      <c r="A56" s="5" t="s">
        <v>61</v>
      </c>
      <c r="B56" s="6">
        <v>1804.92</v>
      </c>
      <c r="C56" s="6">
        <v>1821.0400000000002</v>
      </c>
      <c r="D56" s="21">
        <v>1804.92</v>
      </c>
    </row>
    <row r="57" spans="1:4" x14ac:dyDescent="0.25">
      <c r="A57" s="5" t="s">
        <v>58</v>
      </c>
      <c r="B57" s="6">
        <v>887.45999999999992</v>
      </c>
      <c r="C57" s="6">
        <v>910.98</v>
      </c>
      <c r="D57" s="21">
        <v>887.45999999999992</v>
      </c>
    </row>
    <row r="58" spans="1:4" x14ac:dyDescent="0.25">
      <c r="A58" s="5" t="s">
        <v>57</v>
      </c>
      <c r="B58" s="6">
        <v>1265.04</v>
      </c>
      <c r="C58" s="6">
        <v>1261.26</v>
      </c>
      <c r="D58" s="21">
        <v>1261.26</v>
      </c>
    </row>
    <row r="59" spans="1:4" x14ac:dyDescent="0.25">
      <c r="A59" s="5" t="s">
        <v>60</v>
      </c>
      <c r="B59" s="6">
        <v>1960.26</v>
      </c>
      <c r="C59" s="6">
        <v>1961</v>
      </c>
      <c r="D59" s="21">
        <v>1960.26</v>
      </c>
    </row>
    <row r="60" spans="1:4" x14ac:dyDescent="0.25">
      <c r="A60" s="5" t="s">
        <v>59</v>
      </c>
      <c r="B60" s="6">
        <v>14546.29</v>
      </c>
      <c r="C60" s="6">
        <v>13769.46</v>
      </c>
      <c r="D60" s="21">
        <v>13769.46</v>
      </c>
    </row>
    <row r="61" spans="1:4" x14ac:dyDescent="0.25">
      <c r="A61" s="5" t="s">
        <v>68</v>
      </c>
      <c r="B61" s="6">
        <v>1855.35</v>
      </c>
      <c r="C61" s="6">
        <v>1855.35</v>
      </c>
      <c r="D61" s="21">
        <v>1855.35</v>
      </c>
    </row>
    <row r="62" spans="1:4" x14ac:dyDescent="0.25">
      <c r="A62" s="5" t="s">
        <v>34</v>
      </c>
      <c r="B62" s="6">
        <v>182.39999999999998</v>
      </c>
      <c r="C62" s="6">
        <v>1404</v>
      </c>
      <c r="D62" s="21">
        <v>182.39999999999998</v>
      </c>
    </row>
    <row r="63" spans="1:4" x14ac:dyDescent="0.25">
      <c r="A63" s="5" t="s">
        <v>38</v>
      </c>
      <c r="B63" s="6">
        <v>228.48</v>
      </c>
      <c r="C63" s="6">
        <v>225.12</v>
      </c>
      <c r="D63" s="21">
        <v>225.12</v>
      </c>
    </row>
    <row r="64" spans="1:4" x14ac:dyDescent="0.25">
      <c r="A64" s="5" t="s">
        <v>22</v>
      </c>
      <c r="B64" s="6">
        <v>990</v>
      </c>
      <c r="C64" s="6">
        <v>908.16</v>
      </c>
      <c r="D64" s="21">
        <v>908.16</v>
      </c>
    </row>
    <row r="65" spans="1:4" x14ac:dyDescent="0.25">
      <c r="A65" s="5" t="s">
        <v>44</v>
      </c>
      <c r="B65" s="6">
        <v>1093.26</v>
      </c>
      <c r="C65" s="6">
        <v>1077.3</v>
      </c>
      <c r="D65" s="21">
        <v>1077.3</v>
      </c>
    </row>
    <row r="66" spans="1:4" x14ac:dyDescent="0.25">
      <c r="A66" s="5" t="s">
        <v>15</v>
      </c>
      <c r="B66" s="6">
        <v>605.15</v>
      </c>
      <c r="C66" s="6">
        <v>614.25</v>
      </c>
      <c r="D66" s="21">
        <v>605.15</v>
      </c>
    </row>
    <row r="67" spans="1:4" x14ac:dyDescent="0.25">
      <c r="A67" s="5" t="s">
        <v>69</v>
      </c>
      <c r="B67" s="6">
        <v>15.72</v>
      </c>
      <c r="C67" s="6">
        <v>14.100000000000001</v>
      </c>
      <c r="D67" s="21">
        <v>14.100000000000001</v>
      </c>
    </row>
    <row r="68" spans="1:4" x14ac:dyDescent="0.25">
      <c r="A68" s="5" t="s">
        <v>71</v>
      </c>
      <c r="B68" s="6">
        <v>205.68</v>
      </c>
      <c r="C68" s="6">
        <v>215.76</v>
      </c>
      <c r="D68" s="21">
        <v>205.68</v>
      </c>
    </row>
    <row r="69" spans="1:4" x14ac:dyDescent="0.25">
      <c r="A69" s="5" t="s">
        <v>51</v>
      </c>
      <c r="B69" s="6">
        <v>554.37</v>
      </c>
      <c r="C69" s="6">
        <v>548.25</v>
      </c>
      <c r="D69" s="21">
        <v>548.25</v>
      </c>
    </row>
    <row r="70" spans="1:4" x14ac:dyDescent="0.25">
      <c r="A70" s="5" t="s">
        <v>39</v>
      </c>
      <c r="B70" s="6">
        <v>45</v>
      </c>
      <c r="C70" s="6">
        <v>41.28</v>
      </c>
      <c r="D70" s="21">
        <v>41.28</v>
      </c>
    </row>
    <row r="71" spans="1:4" x14ac:dyDescent="0.25">
      <c r="A71" s="5" t="s">
        <v>84</v>
      </c>
      <c r="B71" s="6">
        <v>21.3</v>
      </c>
      <c r="C71" s="6">
        <v>21.28</v>
      </c>
      <c r="D71" s="21">
        <v>21.28</v>
      </c>
    </row>
    <row r="72" spans="1:4" x14ac:dyDescent="0.25">
      <c r="A72" s="5" t="s">
        <v>53</v>
      </c>
      <c r="B72" s="6">
        <v>14.01</v>
      </c>
      <c r="C72" s="6">
        <v>13.559999999999999</v>
      </c>
      <c r="D72" s="21">
        <v>13.559999999999999</v>
      </c>
    </row>
    <row r="73" spans="1:4" x14ac:dyDescent="0.25">
      <c r="A73" s="5" t="s">
        <v>28</v>
      </c>
      <c r="B73" s="6">
        <v>80.84</v>
      </c>
      <c r="C73" s="6">
        <v>80.84</v>
      </c>
      <c r="D73" s="21">
        <v>80.84</v>
      </c>
    </row>
    <row r="74" spans="1:4" x14ac:dyDescent="0.25">
      <c r="A74" s="5" t="s">
        <v>87</v>
      </c>
      <c r="B74" s="6">
        <v>190.10000000000002</v>
      </c>
      <c r="C74" s="6">
        <v>189.95000000000002</v>
      </c>
      <c r="D74" s="21">
        <v>189.95000000000002</v>
      </c>
    </row>
    <row r="75" spans="1:4" x14ac:dyDescent="0.25">
      <c r="A75" s="5" t="s">
        <v>88</v>
      </c>
      <c r="B75" s="6">
        <v>298.8</v>
      </c>
      <c r="C75" s="6">
        <v>294.5</v>
      </c>
      <c r="D75" s="21">
        <v>294.5</v>
      </c>
    </row>
    <row r="76" spans="1:4" x14ac:dyDescent="0.25">
      <c r="A76" s="5" t="s">
        <v>86</v>
      </c>
      <c r="B76" s="6">
        <v>805.22</v>
      </c>
      <c r="C76" s="6">
        <v>800.66</v>
      </c>
      <c r="D76" s="21">
        <v>800.66</v>
      </c>
    </row>
    <row r="77" spans="1:4" x14ac:dyDescent="0.25">
      <c r="A77" s="5" t="s">
        <v>103</v>
      </c>
      <c r="B77" s="6">
        <v>323.63000000000005</v>
      </c>
      <c r="C77" s="6">
        <v>323.92</v>
      </c>
      <c r="D77" s="21">
        <v>323.63000000000005</v>
      </c>
    </row>
    <row r="78" spans="1:4" x14ac:dyDescent="0.25">
      <c r="A78" s="5" t="s">
        <v>76</v>
      </c>
      <c r="B78" s="6">
        <v>72.36</v>
      </c>
      <c r="C78" s="6">
        <v>72.3</v>
      </c>
      <c r="D78" s="21">
        <v>72.3</v>
      </c>
    </row>
    <row r="79" spans="1:4" x14ac:dyDescent="0.25">
      <c r="A79" s="5" t="s">
        <v>113</v>
      </c>
      <c r="B79" s="6">
        <v>54491.330000000016</v>
      </c>
      <c r="C79" s="6">
        <v>54521.69</v>
      </c>
      <c r="D79" s="21">
        <v>53170.51</v>
      </c>
    </row>
    <row r="80" spans="1:4" x14ac:dyDescent="0.25">
      <c r="B80"/>
      <c r="C80"/>
      <c r="D80" s="1">
        <f>GETPIVOTDATA("DIST 1 Total",$A$14)-GETPIVOTDATA("Best Price Total",$A$14)</f>
        <v>1320.8200000000143</v>
      </c>
    </row>
    <row r="81" spans="1:4" x14ac:dyDescent="0.25">
      <c r="A81" s="11"/>
      <c r="B81" s="11"/>
      <c r="C81" s="11"/>
      <c r="D81" s="11"/>
    </row>
    <row r="82" spans="1:4" x14ac:dyDescent="0.25">
      <c r="A82" s="11"/>
      <c r="B82" s="11"/>
      <c r="C82" s="11"/>
      <c r="D82" s="11"/>
    </row>
    <row r="83" spans="1:4" x14ac:dyDescent="0.25">
      <c r="A83" s="11"/>
      <c r="B83" s="11"/>
      <c r="C83" s="11"/>
      <c r="D83" s="11"/>
    </row>
    <row r="84" spans="1:4" x14ac:dyDescent="0.25">
      <c r="A84" s="11"/>
      <c r="B84" s="11"/>
      <c r="C84" s="11"/>
      <c r="D84" s="11"/>
    </row>
    <row r="85" spans="1:4" x14ac:dyDescent="0.25">
      <c r="A85" s="11"/>
      <c r="B85" s="11"/>
      <c r="C85" s="11"/>
      <c r="D85" s="11"/>
    </row>
    <row r="86" spans="1:4" x14ac:dyDescent="0.25">
      <c r="A86" s="11"/>
      <c r="B86" s="11"/>
      <c r="C86" s="11"/>
      <c r="D86" s="11"/>
    </row>
    <row r="87" spans="1:4" x14ac:dyDescent="0.25">
      <c r="B87"/>
      <c r="C87"/>
    </row>
    <row r="88" spans="1:4" x14ac:dyDescent="0.25">
      <c r="B88"/>
      <c r="C88"/>
    </row>
    <row r="89" spans="1:4" x14ac:dyDescent="0.25">
      <c r="B89"/>
      <c r="C89"/>
    </row>
    <row r="90" spans="1:4" x14ac:dyDescent="0.25">
      <c r="B90"/>
      <c r="C90"/>
    </row>
    <row r="91" spans="1:4" x14ac:dyDescent="0.25">
      <c r="B91"/>
      <c r="C91"/>
    </row>
    <row r="92" spans="1:4" x14ac:dyDescent="0.25">
      <c r="B92"/>
      <c r="C92"/>
    </row>
    <row r="93" spans="1:4" x14ac:dyDescent="0.25">
      <c r="B93"/>
      <c r="C93"/>
    </row>
    <row r="94" spans="1:4" x14ac:dyDescent="0.25">
      <c r="B94"/>
      <c r="C94"/>
    </row>
    <row r="95" spans="1:4" x14ac:dyDescent="0.25">
      <c r="B95"/>
      <c r="C95"/>
    </row>
    <row r="96" spans="1:4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</sheetData>
  <conditionalFormatting pivot="1" sqref="B15:B79">
    <cfRule type="expression" dxfId="18" priority="2">
      <formula>$B15&lt;$C15</formula>
    </cfRule>
  </conditionalFormatting>
  <conditionalFormatting pivot="1" sqref="C15:C79">
    <cfRule type="expression" dxfId="17" priority="1">
      <formula>$C15&lt;$B15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23CD-4ADC-413D-83F8-0B5B5EFD4EDE}">
  <dimension ref="A1:J24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4.85546875" style="11" customWidth="1"/>
    <col min="4" max="4" width="18.7109375" customWidth="1"/>
    <col min="5" max="5" width="26.42578125" customWidth="1"/>
  </cols>
  <sheetData>
    <row r="1" spans="1:10" x14ac:dyDescent="0.25">
      <c r="A1" s="7"/>
      <c r="B1" s="10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10"/>
      <c r="C2" s="7"/>
      <c r="D2" s="7"/>
      <c r="E2" s="7"/>
      <c r="F2" s="7"/>
      <c r="G2" s="7"/>
      <c r="H2" s="7"/>
      <c r="I2" s="7"/>
      <c r="J2" s="7"/>
    </row>
    <row r="3" spans="1:10" x14ac:dyDescent="0.25">
      <c r="A3" s="7"/>
      <c r="B3" s="10"/>
      <c r="C3" s="7"/>
      <c r="D3" s="7"/>
      <c r="E3" s="7"/>
      <c r="F3" s="7"/>
      <c r="G3" s="7"/>
      <c r="H3" s="7"/>
      <c r="I3" s="7"/>
      <c r="J3" s="7"/>
    </row>
    <row r="4" spans="1:10" x14ac:dyDescent="0.25">
      <c r="A4" s="15" t="s">
        <v>117</v>
      </c>
      <c r="B4" s="13">
        <v>1020600162</v>
      </c>
      <c r="C4" s="7"/>
      <c r="D4" s="15" t="s">
        <v>124</v>
      </c>
      <c r="E4" s="17" t="str">
        <f>VLOOKUP(B4,Dist1_2[],4,FALSE)</f>
        <v>SPICE  PPKA HNGAR PWDR PL</v>
      </c>
      <c r="F4" s="7"/>
      <c r="G4" s="7"/>
      <c r="H4" s="7"/>
      <c r="I4" s="7"/>
      <c r="J4" s="7"/>
    </row>
    <row r="5" spans="1:10" x14ac:dyDescent="0.25">
      <c r="A5" s="7"/>
      <c r="B5" s="10"/>
      <c r="C5" s="7"/>
      <c r="D5" s="7"/>
      <c r="E5" s="7"/>
      <c r="F5" s="7"/>
      <c r="G5" s="7"/>
      <c r="H5" s="7"/>
      <c r="I5" s="7"/>
      <c r="J5" s="7"/>
    </row>
    <row r="6" spans="1:10" x14ac:dyDescent="0.25">
      <c r="A6" s="15" t="s">
        <v>125</v>
      </c>
      <c r="B6" s="17" t="str">
        <f>VLOOKUP(B4,Dist1_2[],6,FALSE)</f>
        <v>5 LB</v>
      </c>
      <c r="C6" s="7"/>
      <c r="D6" s="15" t="s">
        <v>120</v>
      </c>
      <c r="E6" s="14">
        <f>VLOOKUP(B4,Dist1_2[],8,FALSE)</f>
        <v>42</v>
      </c>
      <c r="F6" s="7"/>
      <c r="G6" s="7"/>
      <c r="H6" s="7"/>
      <c r="I6" s="7"/>
      <c r="J6" s="7"/>
    </row>
    <row r="7" spans="1:10" x14ac:dyDescent="0.25">
      <c r="A7" s="7"/>
      <c r="B7" s="10"/>
      <c r="C7" s="7"/>
      <c r="D7" s="7"/>
      <c r="E7" s="7"/>
      <c r="F7" s="7"/>
      <c r="G7" s="7"/>
      <c r="H7" s="7"/>
      <c r="I7" s="7"/>
      <c r="J7" s="7"/>
    </row>
    <row r="8" spans="1:10" x14ac:dyDescent="0.25">
      <c r="A8" s="15" t="s">
        <v>118</v>
      </c>
      <c r="B8" s="16">
        <f>VLOOKUP(B4,Dist1_2[],9,FALSE)</f>
        <v>21.13</v>
      </c>
      <c r="C8" s="7"/>
      <c r="D8" s="15" t="s">
        <v>121</v>
      </c>
      <c r="E8" s="18">
        <f>VLOOKUP(B4,Dist1_2[],10,FALSE)</f>
        <v>887.45999999999992</v>
      </c>
      <c r="F8" s="7"/>
      <c r="G8" s="7"/>
      <c r="H8" s="7"/>
      <c r="I8" s="7"/>
      <c r="J8" s="7"/>
    </row>
    <row r="9" spans="1:10" x14ac:dyDescent="0.25">
      <c r="A9" s="7"/>
      <c r="B9" s="10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15" t="s">
        <v>119</v>
      </c>
      <c r="B10" s="16">
        <f>VLOOKUP(B4,Dist1_2[],11,FALSE)</f>
        <v>21.69</v>
      </c>
      <c r="C10" s="7"/>
      <c r="D10" s="15" t="s">
        <v>122</v>
      </c>
      <c r="E10" s="18">
        <f>VLOOKUP(B4,Dist1_2[],12,FALSE)</f>
        <v>910.98</v>
      </c>
      <c r="F10" s="7"/>
      <c r="G10" s="7"/>
      <c r="H10" s="7"/>
      <c r="I10" s="7"/>
      <c r="J10" s="7"/>
    </row>
    <row r="11" spans="1:10" x14ac:dyDescent="0.25">
      <c r="A11" s="7"/>
      <c r="B11" s="10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15" t="s">
        <v>126</v>
      </c>
      <c r="B12" s="17" t="str">
        <f>VLOOKUP(B4,Dist1_2[],5,FALSE)</f>
        <v>MONARCH</v>
      </c>
      <c r="C12" s="7"/>
      <c r="D12" s="7"/>
      <c r="E12" s="7"/>
      <c r="F12" s="7"/>
      <c r="G12" s="7"/>
      <c r="H12" s="7"/>
      <c r="I12" s="7"/>
      <c r="J12" s="7"/>
    </row>
    <row r="13" spans="1:10" x14ac:dyDescent="0.25">
      <c r="A13" s="7"/>
      <c r="B13" s="10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15" t="s">
        <v>127</v>
      </c>
      <c r="B14" s="17" t="str">
        <f>VLOOKUP(B4,Dist1_2[],2,FALSE)</f>
        <v>ACH Food</v>
      </c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7"/>
      <c r="B15" s="10"/>
      <c r="C15" s="7"/>
      <c r="D15" s="7"/>
      <c r="E15" s="7"/>
      <c r="F15" s="7"/>
      <c r="G15" s="7"/>
      <c r="H15" s="7"/>
      <c r="I15" s="7"/>
      <c r="J15" s="7"/>
    </row>
    <row r="16" spans="1:10" x14ac:dyDescent="0.25">
      <c r="A16" s="7"/>
      <c r="B16" s="10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7"/>
      <c r="B17" s="10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7"/>
      <c r="B18" s="10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7"/>
      <c r="B19" s="10"/>
      <c r="C19" s="7"/>
      <c r="D19" s="7"/>
      <c r="E19" s="7"/>
      <c r="F19" s="7"/>
      <c r="G19" s="7"/>
      <c r="H19" s="7"/>
      <c r="I19" s="7"/>
      <c r="J19" s="7"/>
    </row>
    <row r="20" spans="1:10" x14ac:dyDescent="0.25">
      <c r="A20" s="7"/>
      <c r="B20" s="10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10"/>
      <c r="C21" s="7"/>
      <c r="D21" s="7"/>
      <c r="E21" s="7"/>
      <c r="F21" s="7"/>
      <c r="G21" s="7"/>
      <c r="H21" s="7"/>
      <c r="I21" s="7"/>
      <c r="J21" s="7"/>
    </row>
    <row r="22" spans="1:10" x14ac:dyDescent="0.25">
      <c r="A22" s="7"/>
      <c r="B22" s="10"/>
      <c r="C22" s="7"/>
      <c r="D22" s="7"/>
      <c r="E22" s="7"/>
      <c r="F22" s="7"/>
      <c r="G22" s="7"/>
      <c r="H22" s="7"/>
      <c r="I22" s="7"/>
      <c r="J22" s="7"/>
    </row>
    <row r="23" spans="1:10" x14ac:dyDescent="0.25">
      <c r="A23" s="7"/>
      <c r="B23" s="10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7"/>
      <c r="B24" s="10"/>
      <c r="C24" s="7"/>
      <c r="D24" s="7"/>
      <c r="E24" s="7"/>
      <c r="F24" s="7"/>
      <c r="G24" s="7"/>
      <c r="H24" s="7"/>
      <c r="I24" s="7"/>
      <c r="J24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74C619-9C40-45DC-B937-4F1F171F7746}">
          <x14:formula1>
            <xm:f>'Merged Table'!$A:$A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363A-F8DD-4194-ACE6-64110F93AD5F}">
  <dimension ref="A1:O73"/>
  <sheetViews>
    <sheetView topLeftCell="A47" zoomScaleNormal="100" workbookViewId="0">
      <selection activeCell="K77" sqref="K77"/>
    </sheetView>
  </sheetViews>
  <sheetFormatPr defaultRowHeight="15" x14ac:dyDescent="0.25"/>
  <cols>
    <col min="1" max="1" width="11" bestFit="1" customWidth="1"/>
    <col min="2" max="2" width="15.5703125" bestFit="1" customWidth="1"/>
    <col min="3" max="3" width="11" bestFit="1" customWidth="1"/>
    <col min="4" max="4" width="33.85546875" bestFit="1" customWidth="1"/>
    <col min="5" max="5" width="12.140625" bestFit="1" customWidth="1"/>
    <col min="6" max="6" width="7.7109375" bestFit="1" customWidth="1"/>
    <col min="7" max="7" width="7.140625" bestFit="1" customWidth="1"/>
    <col min="8" max="8" width="17" bestFit="1" customWidth="1"/>
    <col min="9" max="9" width="18.42578125" style="8" bestFit="1" customWidth="1"/>
    <col min="10" max="10" width="20.85546875" style="8" bestFit="1" customWidth="1"/>
    <col min="11" max="11" width="25.140625" style="8" bestFit="1" customWidth="1"/>
    <col min="12" max="12" width="20.85546875" style="6" bestFit="1" customWidth="1"/>
    <col min="13" max="13" width="17" style="6" bestFit="1" customWidth="1"/>
    <col min="14" max="14" width="22.85546875" style="6" bestFit="1" customWidth="1"/>
    <col min="15" max="15" width="30" customWidth="1"/>
  </cols>
  <sheetData>
    <row r="1" spans="1:15" x14ac:dyDescent="0.25">
      <c r="D1" t="s">
        <v>136</v>
      </c>
    </row>
    <row r="4" spans="1:15" x14ac:dyDescent="0.25">
      <c r="D4" t="s">
        <v>134</v>
      </c>
    </row>
    <row r="5" spans="1:15" x14ac:dyDescent="0.25">
      <c r="D5" t="s">
        <v>135</v>
      </c>
    </row>
    <row r="7" spans="1:15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s="8" t="s">
        <v>111</v>
      </c>
      <c r="J7" s="8" t="s">
        <v>115</v>
      </c>
      <c r="K7" s="8" t="s">
        <v>112</v>
      </c>
      <c r="L7" s="8" t="s">
        <v>114</v>
      </c>
      <c r="M7" s="8" t="s">
        <v>128</v>
      </c>
      <c r="N7" s="8" t="s">
        <v>129</v>
      </c>
      <c r="O7" s="8" t="s">
        <v>133</v>
      </c>
    </row>
    <row r="8" spans="1:15" x14ac:dyDescent="0.25">
      <c r="A8">
        <v>1020600030</v>
      </c>
      <c r="B8" s="2" t="s">
        <v>8</v>
      </c>
      <c r="C8">
        <v>5810808723</v>
      </c>
      <c r="D8" s="2" t="s">
        <v>80</v>
      </c>
      <c r="E8" s="2" t="s">
        <v>10</v>
      </c>
      <c r="F8" s="2" t="s">
        <v>81</v>
      </c>
      <c r="G8" s="2" t="s">
        <v>21</v>
      </c>
      <c r="H8">
        <v>16</v>
      </c>
      <c r="I8" s="8">
        <v>30.08</v>
      </c>
      <c r="J8" s="8">
        <f>Dist1_2[[#This Row],[Dist1 Unit Price]]*Dist1_2[[#This Row],[Monthly  usage]]</f>
        <v>481.28</v>
      </c>
      <c r="K8" s="8">
        <v>30.1</v>
      </c>
      <c r="L8" s="8">
        <f>Dist1_2[[#This Row],[Table3.Dist2 Unit Price]]*Dist1_2[[#This Row],[Monthly  usage]]</f>
        <v>481.6</v>
      </c>
      <c r="M8" s="8">
        <f>MIN(Dist1_2[[#This Row],[Dist1 Unit Price]],Dist1_2[[#This Row],[Table3.Dist2 Unit Price]])</f>
        <v>30.08</v>
      </c>
      <c r="N8" s="8">
        <f>Dist1_2[[#This Row],[Min Unit Cost]]*Dist1_2[[#This Row],[Monthly  usage]]</f>
        <v>481.28</v>
      </c>
      <c r="O8" s="8"/>
    </row>
    <row r="9" spans="1:15" x14ac:dyDescent="0.25">
      <c r="A9">
        <v>1020600045</v>
      </c>
      <c r="B9" s="2" t="s">
        <v>16</v>
      </c>
      <c r="C9">
        <v>932424</v>
      </c>
      <c r="D9" s="2" t="s">
        <v>32</v>
      </c>
      <c r="E9" s="2" t="s">
        <v>18</v>
      </c>
      <c r="F9" s="2" t="s">
        <v>33</v>
      </c>
      <c r="G9" s="2" t="s">
        <v>12</v>
      </c>
      <c r="H9">
        <v>1</v>
      </c>
      <c r="I9" s="8">
        <v>4.5599999999999996</v>
      </c>
      <c r="J9" s="8">
        <f>Dist1_2[[#This Row],[Dist1 Unit Price]]*Dist1_2[[#This Row],[Monthly  usage]]</f>
        <v>4.5599999999999996</v>
      </c>
      <c r="K9" s="8">
        <v>5.16</v>
      </c>
      <c r="L9" s="8">
        <f>Dist1_2[[#This Row],[Table3.Dist2 Unit Price]]*Dist1_2[[#This Row],[Monthly  usage]]</f>
        <v>5.16</v>
      </c>
      <c r="M9" s="8">
        <f>MIN(Dist1_2[[#This Row],[Dist1 Unit Price]],Dist1_2[[#This Row],[Table3.Dist2 Unit Price]])</f>
        <v>4.5599999999999996</v>
      </c>
      <c r="N9" s="8">
        <f>Dist1_2[[#This Row],[Min Unit Cost]]*Dist1_2[[#This Row],[Monthly  usage]]</f>
        <v>4.5599999999999996</v>
      </c>
      <c r="O9" s="8"/>
    </row>
    <row r="10" spans="1:15" x14ac:dyDescent="0.25">
      <c r="A10">
        <v>1020600050</v>
      </c>
      <c r="B10" s="2" t="s">
        <v>8</v>
      </c>
      <c r="C10">
        <v>5810808795</v>
      </c>
      <c r="D10" s="2" t="s">
        <v>55</v>
      </c>
      <c r="E10" s="2" t="s">
        <v>10</v>
      </c>
      <c r="F10" s="2" t="s">
        <v>56</v>
      </c>
      <c r="G10" s="2" t="s">
        <v>21</v>
      </c>
      <c r="H10">
        <v>16</v>
      </c>
      <c r="I10" s="8">
        <v>20.079999999999998</v>
      </c>
      <c r="J10" s="8">
        <f>Dist1_2[[#This Row],[Dist1 Unit Price]]*Dist1_2[[#This Row],[Monthly  usage]]</f>
        <v>321.27999999999997</v>
      </c>
      <c r="K10" s="8">
        <v>20.02</v>
      </c>
      <c r="L10" s="8">
        <f>Dist1_2[[#This Row],[Table3.Dist2 Unit Price]]*Dist1_2[[#This Row],[Monthly  usage]]</f>
        <v>320.32</v>
      </c>
      <c r="M10" s="8">
        <f>MIN(Dist1_2[[#This Row],[Dist1 Unit Price]],Dist1_2[[#This Row],[Table3.Dist2 Unit Price]])</f>
        <v>20.02</v>
      </c>
      <c r="N10" s="8">
        <f>Dist1_2[[#This Row],[Min Unit Cost]]*Dist1_2[[#This Row],[Monthly  usage]]</f>
        <v>320.32</v>
      </c>
      <c r="O10" s="8"/>
    </row>
    <row r="11" spans="1:15" x14ac:dyDescent="0.25">
      <c r="A11">
        <v>1020600070</v>
      </c>
      <c r="B11" s="2" t="s">
        <v>16</v>
      </c>
      <c r="C11">
        <v>900210220</v>
      </c>
      <c r="D11" s="2" t="s">
        <v>45</v>
      </c>
      <c r="E11" s="2" t="s">
        <v>18</v>
      </c>
      <c r="F11" s="2" t="s">
        <v>46</v>
      </c>
      <c r="G11" s="2" t="s">
        <v>12</v>
      </c>
      <c r="H11">
        <v>1</v>
      </c>
      <c r="I11" s="8">
        <v>5.46</v>
      </c>
      <c r="J11" s="8">
        <f>Dist1_2[[#This Row],[Dist1 Unit Price]]*Dist1_2[[#This Row],[Monthly  usage]]</f>
        <v>5.46</v>
      </c>
      <c r="K11" s="8">
        <v>5.35</v>
      </c>
      <c r="L11" s="8">
        <f>Dist1_2[[#This Row],[Table3.Dist2 Unit Price]]*Dist1_2[[#This Row],[Monthly  usage]]</f>
        <v>5.35</v>
      </c>
      <c r="M11" s="8">
        <f>MIN(Dist1_2[[#This Row],[Dist1 Unit Price]],Dist1_2[[#This Row],[Table3.Dist2 Unit Price]])</f>
        <v>5.35</v>
      </c>
      <c r="N11" s="8">
        <f>Dist1_2[[#This Row],[Min Unit Cost]]*Dist1_2[[#This Row],[Monthly  usage]]</f>
        <v>5.35</v>
      </c>
      <c r="O11" s="8"/>
    </row>
    <row r="12" spans="1:15" x14ac:dyDescent="0.25">
      <c r="A12">
        <v>1020600074</v>
      </c>
      <c r="B12" s="2" t="s">
        <v>8</v>
      </c>
      <c r="C12">
        <v>5810808773</v>
      </c>
      <c r="D12" s="2" t="s">
        <v>103</v>
      </c>
      <c r="E12" s="2" t="s">
        <v>10</v>
      </c>
      <c r="F12" s="2" t="s">
        <v>104</v>
      </c>
      <c r="G12" s="2" t="s">
        <v>21</v>
      </c>
      <c r="H12">
        <v>7</v>
      </c>
      <c r="I12" s="19">
        <v>40.450000000000003</v>
      </c>
      <c r="J12" s="8">
        <f>Dist1_2[[#This Row],[Dist1 Unit Price]]*Dist1_2[[#This Row],[Monthly  usage]]</f>
        <v>283.15000000000003</v>
      </c>
      <c r="K12" s="8">
        <v>40.450000000000003</v>
      </c>
      <c r="L12" s="8">
        <f>Dist1_2[[#This Row],[Table3.Dist2 Unit Price]]*Dist1_2[[#This Row],[Monthly  usage]]</f>
        <v>283.15000000000003</v>
      </c>
      <c r="M12" s="8">
        <f>MIN(Dist1_2[[#This Row],[Dist1 Unit Price]],Dist1_2[[#This Row],[Table3.Dist2 Unit Price]])</f>
        <v>40.450000000000003</v>
      </c>
      <c r="N12" s="8">
        <f>Dist1_2[[#This Row],[Min Unit Cost]]*Dist1_2[[#This Row],[Monthly  usage]]</f>
        <v>283.15000000000003</v>
      </c>
      <c r="O12" s="8"/>
    </row>
    <row r="13" spans="1:15" x14ac:dyDescent="0.25">
      <c r="A13">
        <v>1020600080</v>
      </c>
      <c r="B13" s="2" t="s">
        <v>8</v>
      </c>
      <c r="C13">
        <v>760181</v>
      </c>
      <c r="D13" s="2" t="s">
        <v>28</v>
      </c>
      <c r="E13" s="2" t="s">
        <v>10</v>
      </c>
      <c r="F13" s="2" t="s">
        <v>29</v>
      </c>
      <c r="G13" s="2" t="s">
        <v>12</v>
      </c>
      <c r="H13">
        <v>2</v>
      </c>
      <c r="I13" s="19">
        <v>40.42</v>
      </c>
      <c r="J13" s="8">
        <f>Dist1_2[[#This Row],[Dist1 Unit Price]]*Dist1_2[[#This Row],[Monthly  usage]]</f>
        <v>80.84</v>
      </c>
      <c r="K13" s="8">
        <v>40.42</v>
      </c>
      <c r="L13" s="8">
        <f>Dist1_2[[#This Row],[Table3.Dist2 Unit Price]]*Dist1_2[[#This Row],[Monthly  usage]]</f>
        <v>80.84</v>
      </c>
      <c r="M13" s="8">
        <f>MIN(Dist1_2[[#This Row],[Dist1 Unit Price]],Dist1_2[[#This Row],[Table3.Dist2 Unit Price]])</f>
        <v>40.42</v>
      </c>
      <c r="N13" s="8">
        <f>Dist1_2[[#This Row],[Min Unit Cost]]*Dist1_2[[#This Row],[Monthly  usage]]</f>
        <v>80.84</v>
      </c>
      <c r="O13" s="8"/>
    </row>
    <row r="14" spans="1:15" x14ac:dyDescent="0.25">
      <c r="A14">
        <v>1020600082</v>
      </c>
      <c r="B14" s="2" t="s">
        <v>16</v>
      </c>
      <c r="C14">
        <v>932983</v>
      </c>
      <c r="D14" s="2" t="s">
        <v>34</v>
      </c>
      <c r="E14" s="2" t="s">
        <v>18</v>
      </c>
      <c r="F14" s="2" t="s">
        <v>33</v>
      </c>
      <c r="G14" s="2" t="s">
        <v>12</v>
      </c>
      <c r="H14">
        <v>24</v>
      </c>
      <c r="I14" s="8">
        <v>7.6</v>
      </c>
      <c r="J14" s="8">
        <f>Dist1_2[[#This Row],[Dist1 Unit Price]]*Dist1_2[[#This Row],[Monthly  usage]]</f>
        <v>182.39999999999998</v>
      </c>
      <c r="K14" s="8">
        <v>58.5</v>
      </c>
      <c r="L14" s="8">
        <f>Dist1_2[[#This Row],[Table3.Dist2 Unit Price]]*Dist1_2[[#This Row],[Monthly  usage]]</f>
        <v>1404</v>
      </c>
      <c r="M14" s="8">
        <f>MIN(Dist1_2[[#This Row],[Dist1 Unit Price]],Dist1_2[[#This Row],[Table3.Dist2 Unit Price]])</f>
        <v>7.6</v>
      </c>
      <c r="N14" s="8">
        <f>Dist1_2[[#This Row],[Min Unit Cost]]*Dist1_2[[#This Row],[Monthly  usage]]</f>
        <v>182.39999999999998</v>
      </c>
      <c r="O14" s="8"/>
    </row>
    <row r="15" spans="1:15" x14ac:dyDescent="0.25">
      <c r="A15">
        <v>1020600093</v>
      </c>
      <c r="B15" s="2" t="s">
        <v>8</v>
      </c>
      <c r="C15">
        <v>5810808770</v>
      </c>
      <c r="D15" s="2" t="s">
        <v>93</v>
      </c>
      <c r="E15" s="2" t="s">
        <v>10</v>
      </c>
      <c r="F15" s="2" t="s">
        <v>94</v>
      </c>
      <c r="G15" s="2" t="s">
        <v>21</v>
      </c>
      <c r="H15">
        <v>2</v>
      </c>
      <c r="I15" s="8">
        <v>21.33</v>
      </c>
      <c r="J15" s="8">
        <f>Dist1_2[[#This Row],[Dist1 Unit Price]]*Dist1_2[[#This Row],[Monthly  usage]]</f>
        <v>42.66</v>
      </c>
      <c r="K15" s="19">
        <v>21.33</v>
      </c>
      <c r="L15" s="8">
        <f>Dist1_2[[#This Row],[Table3.Dist2 Unit Price]]*Dist1_2[[#This Row],[Monthly  usage]]</f>
        <v>42.66</v>
      </c>
      <c r="M15" s="8">
        <f>MIN(Dist1_2[[#This Row],[Dist1 Unit Price]],Dist1_2[[#This Row],[Table3.Dist2 Unit Price]])</f>
        <v>21.33</v>
      </c>
      <c r="N15" s="8">
        <f>Dist1_2[[#This Row],[Min Unit Cost]]*Dist1_2[[#This Row],[Monthly  usage]]</f>
        <v>42.66</v>
      </c>
      <c r="O15" s="8"/>
    </row>
    <row r="16" spans="1:15" x14ac:dyDescent="0.25">
      <c r="A16">
        <v>1020600128</v>
      </c>
      <c r="B16" s="2" t="s">
        <v>8</v>
      </c>
      <c r="C16">
        <v>5810808715</v>
      </c>
      <c r="D16" s="2" t="s">
        <v>72</v>
      </c>
      <c r="E16" s="2" t="s">
        <v>10</v>
      </c>
      <c r="F16" s="2" t="s">
        <v>73</v>
      </c>
      <c r="G16" s="2" t="s">
        <v>21</v>
      </c>
      <c r="H16">
        <v>21</v>
      </c>
      <c r="I16" s="8">
        <v>9.7799999999999994</v>
      </c>
      <c r="J16" s="8">
        <f>Dist1_2[[#This Row],[Dist1 Unit Price]]*Dist1_2[[#This Row],[Monthly  usage]]</f>
        <v>205.38</v>
      </c>
      <c r="K16" s="8">
        <v>9.4499999999999993</v>
      </c>
      <c r="L16" s="8">
        <f>Dist1_2[[#This Row],[Table3.Dist2 Unit Price]]*Dist1_2[[#This Row],[Monthly  usage]]</f>
        <v>198.45</v>
      </c>
      <c r="M16" s="8">
        <f>MIN(Dist1_2[[#This Row],[Dist1 Unit Price]],Dist1_2[[#This Row],[Table3.Dist2 Unit Price]])</f>
        <v>9.4499999999999993</v>
      </c>
      <c r="N16" s="8">
        <f>Dist1_2[[#This Row],[Min Unit Cost]]*Dist1_2[[#This Row],[Monthly  usage]]</f>
        <v>198.45</v>
      </c>
      <c r="O16" s="8"/>
    </row>
    <row r="17" spans="1:15" x14ac:dyDescent="0.25">
      <c r="A17">
        <v>1020600129</v>
      </c>
      <c r="B17" s="2" t="s">
        <v>8</v>
      </c>
      <c r="C17">
        <v>5810808783</v>
      </c>
      <c r="D17" s="2" t="s">
        <v>19</v>
      </c>
      <c r="E17" s="2" t="s">
        <v>10</v>
      </c>
      <c r="F17" s="2" t="s">
        <v>20</v>
      </c>
      <c r="G17" s="2" t="s">
        <v>21</v>
      </c>
      <c r="H17">
        <v>14</v>
      </c>
      <c r="I17" s="8">
        <v>17.82</v>
      </c>
      <c r="J17" s="8">
        <f>Dist1_2[[#This Row],[Dist1 Unit Price]]*Dist1_2[[#This Row],[Monthly  usage]]</f>
        <v>249.48000000000002</v>
      </c>
      <c r="K17" s="8">
        <v>17.8</v>
      </c>
      <c r="L17" s="8">
        <f>Dist1_2[[#This Row],[Table3.Dist2 Unit Price]]*Dist1_2[[#This Row],[Monthly  usage]]</f>
        <v>249.20000000000002</v>
      </c>
      <c r="M17" s="8">
        <f>MIN(Dist1_2[[#This Row],[Dist1 Unit Price]],Dist1_2[[#This Row],[Table3.Dist2 Unit Price]])</f>
        <v>17.8</v>
      </c>
      <c r="N17" s="8">
        <f>Dist1_2[[#This Row],[Min Unit Cost]]*Dist1_2[[#This Row],[Monthly  usage]]</f>
        <v>249.20000000000002</v>
      </c>
      <c r="O17" s="8"/>
    </row>
    <row r="18" spans="1:15" x14ac:dyDescent="0.25">
      <c r="A18">
        <v>1020600130</v>
      </c>
      <c r="B18" s="2" t="s">
        <v>8</v>
      </c>
      <c r="C18">
        <v>5810808702</v>
      </c>
      <c r="D18" s="2" t="s">
        <v>63</v>
      </c>
      <c r="E18" s="2" t="s">
        <v>10</v>
      </c>
      <c r="F18" s="2" t="s">
        <v>64</v>
      </c>
      <c r="G18" s="2" t="s">
        <v>12</v>
      </c>
      <c r="H18">
        <v>66</v>
      </c>
      <c r="I18" s="8">
        <v>2.75</v>
      </c>
      <c r="J18" s="8">
        <f>Dist1_2[[#This Row],[Dist1 Unit Price]]*Dist1_2[[#This Row],[Monthly  usage]]</f>
        <v>181.5</v>
      </c>
      <c r="K18" s="8">
        <v>2.5499999999999998</v>
      </c>
      <c r="L18" s="8">
        <f>Dist1_2[[#This Row],[Table3.Dist2 Unit Price]]*Dist1_2[[#This Row],[Monthly  usage]]</f>
        <v>168.29999999999998</v>
      </c>
      <c r="M18" s="8">
        <f>MIN(Dist1_2[[#This Row],[Dist1 Unit Price]],Dist1_2[[#This Row],[Table3.Dist2 Unit Price]])</f>
        <v>2.5499999999999998</v>
      </c>
      <c r="N18" s="8">
        <f>Dist1_2[[#This Row],[Min Unit Cost]]*Dist1_2[[#This Row],[Monthly  usage]]</f>
        <v>168.29999999999998</v>
      </c>
      <c r="O18" s="8"/>
    </row>
    <row r="19" spans="1:15" x14ac:dyDescent="0.25">
      <c r="A19">
        <v>1020600131</v>
      </c>
      <c r="B19" s="2" t="s">
        <v>8</v>
      </c>
      <c r="C19">
        <v>5810808705</v>
      </c>
      <c r="D19" s="2" t="s">
        <v>82</v>
      </c>
      <c r="E19" s="2" t="s">
        <v>10</v>
      </c>
      <c r="F19" s="2" t="s">
        <v>81</v>
      </c>
      <c r="G19" s="2" t="s">
        <v>83</v>
      </c>
      <c r="H19">
        <v>24</v>
      </c>
      <c r="I19" s="8">
        <v>21.81</v>
      </c>
      <c r="J19" s="8">
        <f>Dist1_2[[#This Row],[Dist1 Unit Price]]*Dist1_2[[#This Row],[Monthly  usage]]</f>
        <v>523.43999999999994</v>
      </c>
      <c r="K19" s="8">
        <v>20.8</v>
      </c>
      <c r="L19" s="8">
        <f>Dist1_2[[#This Row],[Table3.Dist2 Unit Price]]*Dist1_2[[#This Row],[Monthly  usage]]</f>
        <v>499.20000000000005</v>
      </c>
      <c r="M19" s="8">
        <f>MIN(Dist1_2[[#This Row],[Dist1 Unit Price]],Dist1_2[[#This Row],[Table3.Dist2 Unit Price]])</f>
        <v>20.8</v>
      </c>
      <c r="N19" s="8">
        <f>Dist1_2[[#This Row],[Min Unit Cost]]*Dist1_2[[#This Row],[Monthly  usage]]</f>
        <v>499.20000000000005</v>
      </c>
      <c r="O19" s="8"/>
    </row>
    <row r="20" spans="1:15" x14ac:dyDescent="0.25">
      <c r="A20">
        <v>1020600132</v>
      </c>
      <c r="B20" s="2" t="s">
        <v>8</v>
      </c>
      <c r="C20">
        <v>5810808712</v>
      </c>
      <c r="D20" s="2" t="s">
        <v>84</v>
      </c>
      <c r="E20" s="2" t="s">
        <v>10</v>
      </c>
      <c r="F20" s="2" t="s">
        <v>81</v>
      </c>
      <c r="G20" s="2" t="s">
        <v>21</v>
      </c>
      <c r="H20">
        <v>1</v>
      </c>
      <c r="I20" s="8">
        <v>21.3</v>
      </c>
      <c r="J20" s="8">
        <f>Dist1_2[[#This Row],[Dist1 Unit Price]]*Dist1_2[[#This Row],[Monthly  usage]]</f>
        <v>21.3</v>
      </c>
      <c r="K20" s="8">
        <v>21.28</v>
      </c>
      <c r="L20" s="8">
        <f>Dist1_2[[#This Row],[Table3.Dist2 Unit Price]]*Dist1_2[[#This Row],[Monthly  usage]]</f>
        <v>21.28</v>
      </c>
      <c r="M20" s="8">
        <f>MIN(Dist1_2[[#This Row],[Dist1 Unit Price]],Dist1_2[[#This Row],[Table3.Dist2 Unit Price]])</f>
        <v>21.28</v>
      </c>
      <c r="N20" s="8">
        <f>Dist1_2[[#This Row],[Min Unit Cost]]*Dist1_2[[#This Row],[Monthly  usage]]</f>
        <v>21.28</v>
      </c>
      <c r="O20" s="8"/>
    </row>
    <row r="21" spans="1:15" x14ac:dyDescent="0.25">
      <c r="A21">
        <v>1020600133</v>
      </c>
      <c r="B21" s="2" t="s">
        <v>8</v>
      </c>
      <c r="C21">
        <v>5810808713</v>
      </c>
      <c r="D21" s="2" t="s">
        <v>41</v>
      </c>
      <c r="E21" s="2" t="s">
        <v>10</v>
      </c>
      <c r="F21" s="2" t="s">
        <v>42</v>
      </c>
      <c r="G21" s="2" t="s">
        <v>12</v>
      </c>
      <c r="H21">
        <v>2</v>
      </c>
      <c r="I21" s="8">
        <v>5.63</v>
      </c>
      <c r="J21" s="8">
        <f>Dist1_2[[#This Row],[Dist1 Unit Price]]*Dist1_2[[#This Row],[Monthly  usage]]</f>
        <v>11.26</v>
      </c>
      <c r="K21" s="8">
        <v>5.55</v>
      </c>
      <c r="L21" s="8">
        <f>Dist1_2[[#This Row],[Table3.Dist2 Unit Price]]*Dist1_2[[#This Row],[Monthly  usage]]</f>
        <v>11.1</v>
      </c>
      <c r="M21" s="8">
        <f>MIN(Dist1_2[[#This Row],[Dist1 Unit Price]],Dist1_2[[#This Row],[Table3.Dist2 Unit Price]])</f>
        <v>5.55</v>
      </c>
      <c r="N21" s="8">
        <f>Dist1_2[[#This Row],[Min Unit Cost]]*Dist1_2[[#This Row],[Monthly  usage]]</f>
        <v>11.1</v>
      </c>
      <c r="O21" s="8"/>
    </row>
    <row r="22" spans="1:15" x14ac:dyDescent="0.25">
      <c r="A22">
        <v>1020600134</v>
      </c>
      <c r="B22" s="2" t="s">
        <v>8</v>
      </c>
      <c r="C22">
        <v>5810808718</v>
      </c>
      <c r="D22" s="2" t="s">
        <v>109</v>
      </c>
      <c r="E22" s="2" t="s">
        <v>10</v>
      </c>
      <c r="F22" s="2" t="s">
        <v>110</v>
      </c>
      <c r="G22" s="2" t="s">
        <v>12</v>
      </c>
      <c r="H22">
        <v>68</v>
      </c>
      <c r="I22" s="8">
        <v>4.72</v>
      </c>
      <c r="J22" s="8">
        <f>Dist1_2[[#This Row],[Dist1 Unit Price]]*Dist1_2[[#This Row],[Monthly  usage]]</f>
        <v>320.95999999999998</v>
      </c>
      <c r="K22" s="8">
        <v>4.7</v>
      </c>
      <c r="L22" s="8">
        <f>Dist1_2[[#This Row],[Table3.Dist2 Unit Price]]*Dist1_2[[#This Row],[Monthly  usage]]</f>
        <v>319.60000000000002</v>
      </c>
      <c r="M22" s="8">
        <f>MIN(Dist1_2[[#This Row],[Dist1 Unit Price]],Dist1_2[[#This Row],[Table3.Dist2 Unit Price]])</f>
        <v>4.7</v>
      </c>
      <c r="N22" s="8">
        <f>Dist1_2[[#This Row],[Min Unit Cost]]*Dist1_2[[#This Row],[Monthly  usage]]</f>
        <v>319.60000000000002</v>
      </c>
      <c r="O22" s="8"/>
    </row>
    <row r="23" spans="1:15" x14ac:dyDescent="0.25">
      <c r="A23">
        <v>1020600135</v>
      </c>
      <c r="B23" s="2" t="s">
        <v>8</v>
      </c>
      <c r="C23">
        <v>5810808716</v>
      </c>
      <c r="D23" s="2" t="s">
        <v>43</v>
      </c>
      <c r="E23" s="2" t="s">
        <v>10</v>
      </c>
      <c r="F23" s="2" t="s">
        <v>42</v>
      </c>
      <c r="G23" s="2" t="s">
        <v>12</v>
      </c>
      <c r="H23">
        <v>150</v>
      </c>
      <c r="I23" s="8">
        <v>4.21</v>
      </c>
      <c r="J23" s="8">
        <f>Dist1_2[[#This Row],[Dist1 Unit Price]]*Dist1_2[[#This Row],[Monthly  usage]]</f>
        <v>631.5</v>
      </c>
      <c r="K23" s="8">
        <v>4.1500000000000004</v>
      </c>
      <c r="L23" s="8">
        <f>Dist1_2[[#This Row],[Table3.Dist2 Unit Price]]*Dist1_2[[#This Row],[Monthly  usage]]</f>
        <v>622.5</v>
      </c>
      <c r="M23" s="8">
        <f>MIN(Dist1_2[[#This Row],[Dist1 Unit Price]],Dist1_2[[#This Row],[Table3.Dist2 Unit Price]])</f>
        <v>4.1500000000000004</v>
      </c>
      <c r="N23" s="8">
        <f>Dist1_2[[#This Row],[Min Unit Cost]]*Dist1_2[[#This Row],[Monthly  usage]]</f>
        <v>622.5</v>
      </c>
      <c r="O23" s="8"/>
    </row>
    <row r="24" spans="1:15" x14ac:dyDescent="0.25">
      <c r="A24">
        <v>1020600136</v>
      </c>
      <c r="B24" s="2" t="s">
        <v>8</v>
      </c>
      <c r="C24">
        <v>5810808720</v>
      </c>
      <c r="D24" s="2" t="s">
        <v>13</v>
      </c>
      <c r="E24" s="2" t="s">
        <v>10</v>
      </c>
      <c r="F24" s="2" t="s">
        <v>14</v>
      </c>
      <c r="G24" s="2" t="s">
        <v>12</v>
      </c>
      <c r="H24">
        <v>16</v>
      </c>
      <c r="I24" s="8">
        <v>10.27</v>
      </c>
      <c r="J24" s="8">
        <f>Dist1_2[[#This Row],[Dist1 Unit Price]]*Dist1_2[[#This Row],[Monthly  usage]]</f>
        <v>164.32</v>
      </c>
      <c r="K24" s="8">
        <v>10.01</v>
      </c>
      <c r="L24" s="8">
        <f>Dist1_2[[#This Row],[Table3.Dist2 Unit Price]]*Dist1_2[[#This Row],[Monthly  usage]]</f>
        <v>160.16</v>
      </c>
      <c r="M24" s="8">
        <f>MIN(Dist1_2[[#This Row],[Dist1 Unit Price]],Dist1_2[[#This Row],[Table3.Dist2 Unit Price]])</f>
        <v>10.01</v>
      </c>
      <c r="N24" s="8">
        <f>Dist1_2[[#This Row],[Min Unit Cost]]*Dist1_2[[#This Row],[Monthly  usage]]</f>
        <v>160.16</v>
      </c>
      <c r="O24" s="8"/>
    </row>
    <row r="25" spans="1:15" x14ac:dyDescent="0.25">
      <c r="A25">
        <v>1020600137</v>
      </c>
      <c r="B25" s="2" t="s">
        <v>8</v>
      </c>
      <c r="C25">
        <v>5810808723</v>
      </c>
      <c r="D25" s="2" t="s">
        <v>35</v>
      </c>
      <c r="E25" s="2" t="s">
        <v>10</v>
      </c>
      <c r="F25" s="2" t="s">
        <v>33</v>
      </c>
      <c r="G25" s="2" t="s">
        <v>12</v>
      </c>
      <c r="H25">
        <v>12</v>
      </c>
      <c r="I25" s="8">
        <v>4.41</v>
      </c>
      <c r="J25" s="8">
        <f>Dist1_2[[#This Row],[Dist1 Unit Price]]*Dist1_2[[#This Row],[Monthly  usage]]</f>
        <v>52.92</v>
      </c>
      <c r="K25" s="8">
        <v>4.4000000000000004</v>
      </c>
      <c r="L25" s="8">
        <f>Dist1_2[[#This Row],[Table3.Dist2 Unit Price]]*Dist1_2[[#This Row],[Monthly  usage]]</f>
        <v>52.800000000000004</v>
      </c>
      <c r="M25" s="8">
        <f>MIN(Dist1_2[[#This Row],[Dist1 Unit Price]],Dist1_2[[#This Row],[Table3.Dist2 Unit Price]])</f>
        <v>4.4000000000000004</v>
      </c>
      <c r="N25" s="8">
        <f>Dist1_2[[#This Row],[Min Unit Cost]]*Dist1_2[[#This Row],[Monthly  usage]]</f>
        <v>52.800000000000004</v>
      </c>
      <c r="O25" s="8"/>
    </row>
    <row r="26" spans="1:15" x14ac:dyDescent="0.25">
      <c r="A26">
        <v>1020600138</v>
      </c>
      <c r="B26" s="2" t="s">
        <v>8</v>
      </c>
      <c r="C26">
        <v>5810808724</v>
      </c>
      <c r="D26" s="2" t="s">
        <v>36</v>
      </c>
      <c r="E26" s="2" t="s">
        <v>10</v>
      </c>
      <c r="F26" s="2" t="s">
        <v>33</v>
      </c>
      <c r="G26" s="2" t="s">
        <v>12</v>
      </c>
      <c r="H26">
        <v>66</v>
      </c>
      <c r="I26" s="8">
        <v>3.75</v>
      </c>
      <c r="J26" s="8">
        <f>Dist1_2[[#This Row],[Dist1 Unit Price]]*Dist1_2[[#This Row],[Monthly  usage]]</f>
        <v>247.5</v>
      </c>
      <c r="K26" s="8">
        <v>3.44</v>
      </c>
      <c r="L26" s="8">
        <f>Dist1_2[[#This Row],[Table3.Dist2 Unit Price]]*Dist1_2[[#This Row],[Monthly  usage]]</f>
        <v>227.04</v>
      </c>
      <c r="M26" s="8">
        <f>MIN(Dist1_2[[#This Row],[Dist1 Unit Price]],Dist1_2[[#This Row],[Table3.Dist2 Unit Price]])</f>
        <v>3.44</v>
      </c>
      <c r="N26" s="8">
        <f>Dist1_2[[#This Row],[Min Unit Cost]]*Dist1_2[[#This Row],[Monthly  usage]]</f>
        <v>227.04</v>
      </c>
      <c r="O26" s="8"/>
    </row>
    <row r="27" spans="1:15" x14ac:dyDescent="0.25">
      <c r="A27">
        <v>1020600139</v>
      </c>
      <c r="B27" s="2" t="s">
        <v>8</v>
      </c>
      <c r="C27">
        <v>5810808725</v>
      </c>
      <c r="D27" s="2" t="s">
        <v>65</v>
      </c>
      <c r="E27" s="2" t="s">
        <v>10</v>
      </c>
      <c r="F27" s="2" t="s">
        <v>64</v>
      </c>
      <c r="G27" s="2" t="s">
        <v>12</v>
      </c>
      <c r="H27">
        <v>30</v>
      </c>
      <c r="I27" s="8">
        <v>5.53</v>
      </c>
      <c r="J27" s="8">
        <f>Dist1_2[[#This Row],[Dist1 Unit Price]]*Dist1_2[[#This Row],[Monthly  usage]]</f>
        <v>165.9</v>
      </c>
      <c r="K27" s="8">
        <v>5.62</v>
      </c>
      <c r="L27" s="8">
        <f>Dist1_2[[#This Row],[Table3.Dist2 Unit Price]]*Dist1_2[[#This Row],[Monthly  usage]]</f>
        <v>168.6</v>
      </c>
      <c r="M27" s="8">
        <f>MIN(Dist1_2[[#This Row],[Dist1 Unit Price]],Dist1_2[[#This Row],[Table3.Dist2 Unit Price]])</f>
        <v>5.53</v>
      </c>
      <c r="N27" s="8">
        <f>Dist1_2[[#This Row],[Min Unit Cost]]*Dist1_2[[#This Row],[Monthly  usage]]</f>
        <v>165.9</v>
      </c>
      <c r="O27" s="8"/>
    </row>
    <row r="28" spans="1:15" x14ac:dyDescent="0.25">
      <c r="A28">
        <v>1020600140</v>
      </c>
      <c r="B28" s="2" t="s">
        <v>8</v>
      </c>
      <c r="C28">
        <v>5810808726</v>
      </c>
      <c r="D28" s="2" t="s">
        <v>24</v>
      </c>
      <c r="E28" s="2" t="s">
        <v>10</v>
      </c>
      <c r="F28" s="2" t="s">
        <v>25</v>
      </c>
      <c r="G28" s="2" t="s">
        <v>12</v>
      </c>
      <c r="H28">
        <v>18</v>
      </c>
      <c r="I28" s="8">
        <v>4.33</v>
      </c>
      <c r="J28" s="8">
        <f>Dist1_2[[#This Row],[Dist1 Unit Price]]*Dist1_2[[#This Row],[Monthly  usage]]</f>
        <v>77.94</v>
      </c>
      <c r="K28" s="8">
        <v>4.21</v>
      </c>
      <c r="L28" s="8">
        <f>Dist1_2[[#This Row],[Table3.Dist2 Unit Price]]*Dist1_2[[#This Row],[Monthly  usage]]</f>
        <v>75.78</v>
      </c>
      <c r="M28" s="8">
        <f>MIN(Dist1_2[[#This Row],[Dist1 Unit Price]],Dist1_2[[#This Row],[Table3.Dist2 Unit Price]])</f>
        <v>4.21</v>
      </c>
      <c r="N28" s="8">
        <f>Dist1_2[[#This Row],[Min Unit Cost]]*Dist1_2[[#This Row],[Monthly  usage]]</f>
        <v>75.78</v>
      </c>
      <c r="O28" s="8"/>
    </row>
    <row r="29" spans="1:15" x14ac:dyDescent="0.25">
      <c r="A29">
        <v>1020600141</v>
      </c>
      <c r="B29" s="2" t="s">
        <v>8</v>
      </c>
      <c r="C29">
        <v>5810808789</v>
      </c>
      <c r="D29" s="2" t="s">
        <v>107</v>
      </c>
      <c r="E29" s="2" t="s">
        <v>10</v>
      </c>
      <c r="F29" s="2" t="s">
        <v>108</v>
      </c>
      <c r="G29" s="2" t="s">
        <v>21</v>
      </c>
      <c r="H29">
        <v>350</v>
      </c>
      <c r="I29" s="8">
        <v>26.55</v>
      </c>
      <c r="J29" s="8">
        <f>Dist1_2[[#This Row],[Dist1 Unit Price]]*Dist1_2[[#This Row],[Monthly  usage]]</f>
        <v>9292.5</v>
      </c>
      <c r="K29" s="8">
        <v>26.55</v>
      </c>
      <c r="L29" s="8">
        <f>Dist1_2[[#This Row],[Table3.Dist2 Unit Price]]*Dist1_2[[#This Row],[Monthly  usage]]</f>
        <v>9292.5</v>
      </c>
      <c r="M29" s="8">
        <f>MIN(Dist1_2[[#This Row],[Dist1 Unit Price]],Dist1_2[[#This Row],[Table3.Dist2 Unit Price]])</f>
        <v>26.55</v>
      </c>
      <c r="N29" s="8">
        <f>Dist1_2[[#This Row],[Min Unit Cost]]*Dist1_2[[#This Row],[Monthly  usage]]</f>
        <v>9292.5</v>
      </c>
      <c r="O29" s="8"/>
    </row>
    <row r="30" spans="1:15" x14ac:dyDescent="0.25">
      <c r="A30">
        <v>1020600149</v>
      </c>
      <c r="B30" s="2" t="s">
        <v>8</v>
      </c>
      <c r="C30">
        <v>5810808738</v>
      </c>
      <c r="D30" s="2" t="s">
        <v>30</v>
      </c>
      <c r="E30" s="2" t="s">
        <v>10</v>
      </c>
      <c r="F30" s="2" t="s">
        <v>31</v>
      </c>
      <c r="G30" s="2" t="s">
        <v>12</v>
      </c>
      <c r="H30">
        <v>36</v>
      </c>
      <c r="I30" s="8">
        <v>4.13</v>
      </c>
      <c r="J30" s="8">
        <f>Dist1_2[[#This Row],[Dist1 Unit Price]]*Dist1_2[[#This Row],[Monthly  usage]]</f>
        <v>148.68</v>
      </c>
      <c r="K30" s="8">
        <v>4.75</v>
      </c>
      <c r="L30" s="8">
        <f>Dist1_2[[#This Row],[Table3.Dist2 Unit Price]]*Dist1_2[[#This Row],[Monthly  usage]]</f>
        <v>171</v>
      </c>
      <c r="M30" s="8">
        <f>MIN(Dist1_2[[#This Row],[Dist1 Unit Price]],Dist1_2[[#This Row],[Table3.Dist2 Unit Price]])</f>
        <v>4.13</v>
      </c>
      <c r="N30" s="8">
        <f>Dist1_2[[#This Row],[Min Unit Cost]]*Dist1_2[[#This Row],[Monthly  usage]]</f>
        <v>148.68</v>
      </c>
      <c r="O30" s="8"/>
    </row>
    <row r="31" spans="1:15" x14ac:dyDescent="0.25">
      <c r="A31">
        <v>1020600153</v>
      </c>
      <c r="B31" s="2" t="s">
        <v>10</v>
      </c>
      <c r="C31">
        <v>207180</v>
      </c>
      <c r="D31" s="2" t="s">
        <v>78</v>
      </c>
      <c r="E31" s="2" t="s">
        <v>10</v>
      </c>
      <c r="F31" s="2" t="s">
        <v>79</v>
      </c>
      <c r="G31" s="2" t="s">
        <v>21</v>
      </c>
      <c r="H31">
        <v>1</v>
      </c>
      <c r="I31" s="8">
        <v>25.65</v>
      </c>
      <c r="J31" s="8">
        <f>Dist1_2[[#This Row],[Dist1 Unit Price]]*Dist1_2[[#This Row],[Monthly  usage]]</f>
        <v>25.65</v>
      </c>
      <c r="K31" s="8">
        <v>26.21</v>
      </c>
      <c r="L31" s="8">
        <f>Dist1_2[[#This Row],[Table3.Dist2 Unit Price]]*Dist1_2[[#This Row],[Monthly  usage]]</f>
        <v>26.21</v>
      </c>
      <c r="M31" s="8">
        <f>MIN(Dist1_2[[#This Row],[Dist1 Unit Price]],Dist1_2[[#This Row],[Table3.Dist2 Unit Price]])</f>
        <v>25.65</v>
      </c>
      <c r="N31" s="8">
        <f>Dist1_2[[#This Row],[Min Unit Cost]]*Dist1_2[[#This Row],[Monthly  usage]]</f>
        <v>25.65</v>
      </c>
      <c r="O31" s="8"/>
    </row>
    <row r="32" spans="1:15" x14ac:dyDescent="0.25">
      <c r="A32">
        <v>1020600156</v>
      </c>
      <c r="B32" s="2" t="s">
        <v>8</v>
      </c>
      <c r="C32">
        <v>5810808771</v>
      </c>
      <c r="D32" s="2" t="s">
        <v>47</v>
      </c>
      <c r="E32" s="2" t="s">
        <v>10</v>
      </c>
      <c r="F32" s="2" t="s">
        <v>48</v>
      </c>
      <c r="G32" s="2" t="s">
        <v>12</v>
      </c>
      <c r="H32">
        <v>638</v>
      </c>
      <c r="I32" s="8">
        <v>6.02</v>
      </c>
      <c r="J32" s="8">
        <f>Dist1_2[[#This Row],[Dist1 Unit Price]]*Dist1_2[[#This Row],[Monthly  usage]]</f>
        <v>3840.7599999999998</v>
      </c>
      <c r="K32" s="8">
        <v>6</v>
      </c>
      <c r="L32" s="8">
        <f>Dist1_2[[#This Row],[Table3.Dist2 Unit Price]]*Dist1_2[[#This Row],[Monthly  usage]]</f>
        <v>3828</v>
      </c>
      <c r="M32" s="8">
        <f>MIN(Dist1_2[[#This Row],[Dist1 Unit Price]],Dist1_2[[#This Row],[Table3.Dist2 Unit Price]])</f>
        <v>6</v>
      </c>
      <c r="N32" s="8">
        <f>Dist1_2[[#This Row],[Min Unit Cost]]*Dist1_2[[#This Row],[Monthly  usage]]</f>
        <v>3828</v>
      </c>
      <c r="O32" s="8"/>
    </row>
    <row r="33" spans="1:15" x14ac:dyDescent="0.25">
      <c r="A33">
        <v>1020600158</v>
      </c>
      <c r="B33" s="2" t="s">
        <v>8</v>
      </c>
      <c r="C33">
        <v>5810808744</v>
      </c>
      <c r="D33" s="2" t="s">
        <v>37</v>
      </c>
      <c r="E33" s="2" t="s">
        <v>10</v>
      </c>
      <c r="F33" s="2" t="s">
        <v>33</v>
      </c>
      <c r="G33" s="2" t="s">
        <v>12</v>
      </c>
      <c r="H33">
        <v>48</v>
      </c>
      <c r="I33" s="8">
        <v>8.6999999999999993</v>
      </c>
      <c r="J33" s="8">
        <f>Dist1_2[[#This Row],[Dist1 Unit Price]]*Dist1_2[[#This Row],[Monthly  usage]]</f>
        <v>417.59999999999997</v>
      </c>
      <c r="K33" s="8">
        <v>8.69</v>
      </c>
      <c r="L33" s="8">
        <f>Dist1_2[[#This Row],[Table3.Dist2 Unit Price]]*Dist1_2[[#This Row],[Monthly  usage]]</f>
        <v>417.12</v>
      </c>
      <c r="M33" s="8">
        <f>MIN(Dist1_2[[#This Row],[Dist1 Unit Price]],Dist1_2[[#This Row],[Table3.Dist2 Unit Price]])</f>
        <v>8.69</v>
      </c>
      <c r="N33" s="8">
        <f>Dist1_2[[#This Row],[Min Unit Cost]]*Dist1_2[[#This Row],[Monthly  usage]]</f>
        <v>417.12</v>
      </c>
      <c r="O33" s="8"/>
    </row>
    <row r="34" spans="1:15" x14ac:dyDescent="0.25">
      <c r="A34">
        <v>1020600159</v>
      </c>
      <c r="B34" s="2" t="s">
        <v>8</v>
      </c>
      <c r="C34">
        <v>5810822373</v>
      </c>
      <c r="D34" s="2" t="s">
        <v>66</v>
      </c>
      <c r="E34" s="2" t="s">
        <v>10</v>
      </c>
      <c r="F34" s="2" t="s">
        <v>67</v>
      </c>
      <c r="G34" s="2" t="s">
        <v>21</v>
      </c>
      <c r="H34">
        <v>174</v>
      </c>
      <c r="I34" s="8">
        <v>19.75</v>
      </c>
      <c r="J34" s="8">
        <f>Dist1_2[[#This Row],[Dist1 Unit Price]]*Dist1_2[[#This Row],[Monthly  usage]]</f>
        <v>3436.5</v>
      </c>
      <c r="K34" s="8">
        <v>19.75</v>
      </c>
      <c r="L34" s="8">
        <f>Dist1_2[[#This Row],[Table3.Dist2 Unit Price]]*Dist1_2[[#This Row],[Monthly  usage]]</f>
        <v>3436.5</v>
      </c>
      <c r="M34" s="8">
        <f>MIN(Dist1_2[[#This Row],[Dist1 Unit Price]],Dist1_2[[#This Row],[Table3.Dist2 Unit Price]])</f>
        <v>19.75</v>
      </c>
      <c r="N34" s="8">
        <f>Dist1_2[[#This Row],[Min Unit Cost]]*Dist1_2[[#This Row],[Monthly  usage]]</f>
        <v>3436.5</v>
      </c>
      <c r="O34" s="8"/>
    </row>
    <row r="35" spans="1:15" x14ac:dyDescent="0.25">
      <c r="A35">
        <v>1020600160</v>
      </c>
      <c r="B35" s="2" t="s">
        <v>8</v>
      </c>
      <c r="C35">
        <v>5810808818</v>
      </c>
      <c r="D35" s="2" t="s">
        <v>61</v>
      </c>
      <c r="E35" s="2" t="s">
        <v>10</v>
      </c>
      <c r="F35" s="2" t="s">
        <v>62</v>
      </c>
      <c r="G35" s="2" t="s">
        <v>21</v>
      </c>
      <c r="H35">
        <v>52</v>
      </c>
      <c r="I35" s="8">
        <v>34.71</v>
      </c>
      <c r="J35" s="8">
        <f>Dist1_2[[#This Row],[Dist1 Unit Price]]*Dist1_2[[#This Row],[Monthly  usage]]</f>
        <v>1804.92</v>
      </c>
      <c r="K35" s="8">
        <v>35.020000000000003</v>
      </c>
      <c r="L35" s="8">
        <f>Dist1_2[[#This Row],[Table3.Dist2 Unit Price]]*Dist1_2[[#This Row],[Monthly  usage]]</f>
        <v>1821.0400000000002</v>
      </c>
      <c r="M35" s="8">
        <f>MIN(Dist1_2[[#This Row],[Dist1 Unit Price]],Dist1_2[[#This Row],[Table3.Dist2 Unit Price]])</f>
        <v>34.71</v>
      </c>
      <c r="N35" s="8">
        <f>Dist1_2[[#This Row],[Min Unit Cost]]*Dist1_2[[#This Row],[Monthly  usage]]</f>
        <v>1804.92</v>
      </c>
      <c r="O35" s="8"/>
    </row>
    <row r="36" spans="1:15" x14ac:dyDescent="0.25">
      <c r="A36">
        <v>1020600161</v>
      </c>
      <c r="B36" s="2" t="s">
        <v>8</v>
      </c>
      <c r="C36">
        <v>5810808795</v>
      </c>
      <c r="D36" s="2" t="s">
        <v>57</v>
      </c>
      <c r="E36" s="2" t="s">
        <v>10</v>
      </c>
      <c r="F36" s="2" t="s">
        <v>56</v>
      </c>
      <c r="G36" s="2" t="s">
        <v>21</v>
      </c>
      <c r="H36">
        <v>63</v>
      </c>
      <c r="I36" s="8">
        <v>20.079999999999998</v>
      </c>
      <c r="J36" s="8">
        <f>Dist1_2[[#This Row],[Dist1 Unit Price]]*Dist1_2[[#This Row],[Monthly  usage]]</f>
        <v>1265.04</v>
      </c>
      <c r="K36" s="8">
        <v>20.02</v>
      </c>
      <c r="L36" s="8">
        <f>Dist1_2[[#This Row],[Table3.Dist2 Unit Price]]*Dist1_2[[#This Row],[Monthly  usage]]</f>
        <v>1261.26</v>
      </c>
      <c r="M36" s="8">
        <f>MIN(Dist1_2[[#This Row],[Dist1 Unit Price]],Dist1_2[[#This Row],[Table3.Dist2 Unit Price]])</f>
        <v>20.02</v>
      </c>
      <c r="N36" s="8">
        <f>Dist1_2[[#This Row],[Min Unit Cost]]*Dist1_2[[#This Row],[Monthly  usage]]</f>
        <v>1261.26</v>
      </c>
      <c r="O36" s="8"/>
    </row>
    <row r="37" spans="1:15" x14ac:dyDescent="0.25">
      <c r="A37">
        <v>1020600162</v>
      </c>
      <c r="B37" s="2" t="s">
        <v>8</v>
      </c>
      <c r="C37">
        <v>5810808794</v>
      </c>
      <c r="D37" s="2" t="s">
        <v>58</v>
      </c>
      <c r="E37" s="2" t="s">
        <v>10</v>
      </c>
      <c r="F37" s="2" t="s">
        <v>56</v>
      </c>
      <c r="G37" s="2" t="s">
        <v>21</v>
      </c>
      <c r="H37">
        <v>42</v>
      </c>
      <c r="I37" s="8">
        <v>21.13</v>
      </c>
      <c r="J37" s="8">
        <f>Dist1_2[[#This Row],[Dist1 Unit Price]]*Dist1_2[[#This Row],[Monthly  usage]]</f>
        <v>887.45999999999992</v>
      </c>
      <c r="K37" s="8">
        <v>21.69</v>
      </c>
      <c r="L37" s="8">
        <f>Dist1_2[[#This Row],[Table3.Dist2 Unit Price]]*Dist1_2[[#This Row],[Monthly  usage]]</f>
        <v>910.98</v>
      </c>
      <c r="M37" s="8">
        <f>MIN(Dist1_2[[#This Row],[Dist1 Unit Price]],Dist1_2[[#This Row],[Table3.Dist2 Unit Price]])</f>
        <v>21.13</v>
      </c>
      <c r="N37" s="8">
        <f>Dist1_2[[#This Row],[Min Unit Cost]]*Dist1_2[[#This Row],[Monthly  usage]]</f>
        <v>887.45999999999992</v>
      </c>
      <c r="O37" s="8"/>
    </row>
    <row r="38" spans="1:15" x14ac:dyDescent="0.25">
      <c r="A38">
        <v>1020600165</v>
      </c>
      <c r="B38" s="2" t="s">
        <v>8</v>
      </c>
      <c r="C38">
        <v>5810808800</v>
      </c>
      <c r="D38" s="2" t="s">
        <v>59</v>
      </c>
      <c r="E38" s="2" t="s">
        <v>10</v>
      </c>
      <c r="F38" s="2" t="s">
        <v>56</v>
      </c>
      <c r="G38" s="2" t="s">
        <v>21</v>
      </c>
      <c r="H38">
        <v>593</v>
      </c>
      <c r="I38" s="8">
        <v>24.53</v>
      </c>
      <c r="J38" s="8">
        <f>Dist1_2[[#This Row],[Dist1 Unit Price]]*Dist1_2[[#This Row],[Monthly  usage]]</f>
        <v>14546.29</v>
      </c>
      <c r="K38" s="8">
        <v>23.22</v>
      </c>
      <c r="L38" s="8">
        <f>Dist1_2[[#This Row],[Table3.Dist2 Unit Price]]*Dist1_2[[#This Row],[Monthly  usage]]</f>
        <v>13769.46</v>
      </c>
      <c r="M38" s="8">
        <f>MIN(Dist1_2[[#This Row],[Dist1 Unit Price]],Dist1_2[[#This Row],[Table3.Dist2 Unit Price]])</f>
        <v>23.22</v>
      </c>
      <c r="N38" s="8">
        <f>Dist1_2[[#This Row],[Min Unit Cost]]*Dist1_2[[#This Row],[Monthly  usage]]</f>
        <v>13769.46</v>
      </c>
      <c r="O38" s="8"/>
    </row>
    <row r="39" spans="1:15" x14ac:dyDescent="0.25">
      <c r="A39">
        <v>1020600168</v>
      </c>
      <c r="B39" s="2" t="s">
        <v>8</v>
      </c>
      <c r="C39">
        <v>5810813389</v>
      </c>
      <c r="D39" s="2" t="s">
        <v>49</v>
      </c>
      <c r="E39" s="2" t="s">
        <v>10</v>
      </c>
      <c r="F39" s="2" t="s">
        <v>50</v>
      </c>
      <c r="G39" s="2" t="s">
        <v>21</v>
      </c>
      <c r="H39">
        <v>39</v>
      </c>
      <c r="I39" s="8">
        <v>33.06</v>
      </c>
      <c r="J39" s="8">
        <f>Dist1_2[[#This Row],[Dist1 Unit Price]]*Dist1_2[[#This Row],[Monthly  usage]]</f>
        <v>1289.3400000000001</v>
      </c>
      <c r="K39" s="8">
        <v>33.75</v>
      </c>
      <c r="L39" s="8">
        <f>Dist1_2[[#This Row],[Table3.Dist2 Unit Price]]*Dist1_2[[#This Row],[Monthly  usage]]</f>
        <v>1316.25</v>
      </c>
      <c r="M39" s="8">
        <f>MIN(Dist1_2[[#This Row],[Dist1 Unit Price]],Dist1_2[[#This Row],[Table3.Dist2 Unit Price]])</f>
        <v>33.06</v>
      </c>
      <c r="N39" s="8">
        <f>Dist1_2[[#This Row],[Min Unit Cost]]*Dist1_2[[#This Row],[Monthly  usage]]</f>
        <v>1289.3400000000001</v>
      </c>
      <c r="O39" s="8"/>
    </row>
    <row r="40" spans="1:15" x14ac:dyDescent="0.25">
      <c r="A40">
        <v>1020600187</v>
      </c>
      <c r="B40" s="2" t="s">
        <v>8</v>
      </c>
      <c r="C40">
        <v>5810808799</v>
      </c>
      <c r="D40" s="2" t="s">
        <v>60</v>
      </c>
      <c r="E40" s="2" t="s">
        <v>10</v>
      </c>
      <c r="F40" s="2" t="s">
        <v>56</v>
      </c>
      <c r="G40" s="2" t="s">
        <v>21</v>
      </c>
      <c r="H40">
        <v>74</v>
      </c>
      <c r="I40" s="8">
        <v>26.49</v>
      </c>
      <c r="J40" s="8">
        <f>Dist1_2[[#This Row],[Dist1 Unit Price]]*Dist1_2[[#This Row],[Monthly  usage]]</f>
        <v>1960.26</v>
      </c>
      <c r="K40" s="8">
        <v>26.5</v>
      </c>
      <c r="L40" s="8">
        <f>Dist1_2[[#This Row],[Table3.Dist2 Unit Price]]*Dist1_2[[#This Row],[Monthly  usage]]</f>
        <v>1961</v>
      </c>
      <c r="M40" s="8">
        <f>MIN(Dist1_2[[#This Row],[Dist1 Unit Price]],Dist1_2[[#This Row],[Table3.Dist2 Unit Price]])</f>
        <v>26.49</v>
      </c>
      <c r="N40" s="8">
        <f>Dist1_2[[#This Row],[Min Unit Cost]]*Dist1_2[[#This Row],[Monthly  usage]]</f>
        <v>1960.26</v>
      </c>
      <c r="O40" s="8"/>
    </row>
    <row r="41" spans="1:15" x14ac:dyDescent="0.25">
      <c r="A41">
        <v>1020600190</v>
      </c>
      <c r="B41" s="2" t="s">
        <v>8</v>
      </c>
      <c r="C41">
        <v>5810808797</v>
      </c>
      <c r="D41" s="2" t="s">
        <v>68</v>
      </c>
      <c r="E41" s="2" t="s">
        <v>10</v>
      </c>
      <c r="F41" s="2" t="s">
        <v>67</v>
      </c>
      <c r="G41" s="2" t="s">
        <v>21</v>
      </c>
      <c r="H41">
        <v>63</v>
      </c>
      <c r="I41" s="8">
        <v>29.45</v>
      </c>
      <c r="J41" s="8">
        <f>Dist1_2[[#This Row],[Dist1 Unit Price]]*Dist1_2[[#This Row],[Monthly  usage]]</f>
        <v>1855.35</v>
      </c>
      <c r="K41" s="8">
        <v>29.45</v>
      </c>
      <c r="L41" s="8">
        <f>Dist1_2[[#This Row],[Table3.Dist2 Unit Price]]*Dist1_2[[#This Row],[Monthly  usage]]</f>
        <v>1855.35</v>
      </c>
      <c r="M41" s="8">
        <f>MIN(Dist1_2[[#This Row],[Dist1 Unit Price]],Dist1_2[[#This Row],[Table3.Dist2 Unit Price]])</f>
        <v>29.45</v>
      </c>
      <c r="N41" s="8">
        <f>Dist1_2[[#This Row],[Min Unit Cost]]*Dist1_2[[#This Row],[Monthly  usage]]</f>
        <v>1855.35</v>
      </c>
      <c r="O41" s="8"/>
    </row>
    <row r="42" spans="1:15" x14ac:dyDescent="0.25">
      <c r="A42">
        <v>1020600191</v>
      </c>
      <c r="B42" s="2" t="s">
        <v>8</v>
      </c>
      <c r="C42">
        <v>5810808759</v>
      </c>
      <c r="D42" s="2" t="s">
        <v>38</v>
      </c>
      <c r="E42" s="2" t="s">
        <v>10</v>
      </c>
      <c r="F42" s="2" t="s">
        <v>33</v>
      </c>
      <c r="G42" s="2" t="s">
        <v>12</v>
      </c>
      <c r="H42">
        <v>48</v>
      </c>
      <c r="I42" s="8">
        <v>4.76</v>
      </c>
      <c r="J42" s="8">
        <f>Dist1_2[[#This Row],[Dist1 Unit Price]]*Dist1_2[[#This Row],[Monthly  usage]]</f>
        <v>228.48</v>
      </c>
      <c r="K42" s="8">
        <v>4.6900000000000004</v>
      </c>
      <c r="L42" s="8">
        <f>Dist1_2[[#This Row],[Table3.Dist2 Unit Price]]*Dist1_2[[#This Row],[Monthly  usage]]</f>
        <v>225.12</v>
      </c>
      <c r="M42" s="8">
        <f>MIN(Dist1_2[[#This Row],[Dist1 Unit Price]],Dist1_2[[#This Row],[Table3.Dist2 Unit Price]])</f>
        <v>4.6900000000000004</v>
      </c>
      <c r="N42" s="8">
        <f>Dist1_2[[#This Row],[Min Unit Cost]]*Dist1_2[[#This Row],[Monthly  usage]]</f>
        <v>225.12</v>
      </c>
      <c r="O42" s="8"/>
    </row>
    <row r="43" spans="1:15" x14ac:dyDescent="0.25">
      <c r="A43">
        <v>1020600192</v>
      </c>
      <c r="B43" s="2" t="s">
        <v>8</v>
      </c>
      <c r="C43">
        <v>5810808760</v>
      </c>
      <c r="D43" s="2" t="s">
        <v>22</v>
      </c>
      <c r="E43" s="2" t="s">
        <v>10</v>
      </c>
      <c r="F43" s="2" t="s">
        <v>20</v>
      </c>
      <c r="G43" s="2" t="s">
        <v>12</v>
      </c>
      <c r="H43">
        <v>264</v>
      </c>
      <c r="I43" s="8">
        <v>3.75</v>
      </c>
      <c r="J43" s="8">
        <f>Dist1_2[[#This Row],[Dist1 Unit Price]]*Dist1_2[[#This Row],[Monthly  usage]]</f>
        <v>990</v>
      </c>
      <c r="K43" s="8">
        <v>3.44</v>
      </c>
      <c r="L43" s="8">
        <f>Dist1_2[[#This Row],[Table3.Dist2 Unit Price]]*Dist1_2[[#This Row],[Monthly  usage]]</f>
        <v>908.16</v>
      </c>
      <c r="M43" s="8">
        <f>MIN(Dist1_2[[#This Row],[Dist1 Unit Price]],Dist1_2[[#This Row],[Table3.Dist2 Unit Price]])</f>
        <v>3.44</v>
      </c>
      <c r="N43" s="8">
        <f>Dist1_2[[#This Row],[Min Unit Cost]]*Dist1_2[[#This Row],[Monthly  usage]]</f>
        <v>908.16</v>
      </c>
      <c r="O43" s="8"/>
    </row>
    <row r="44" spans="1:15" x14ac:dyDescent="0.25">
      <c r="A44">
        <v>1020600193</v>
      </c>
      <c r="B44" s="2" t="s">
        <v>8</v>
      </c>
      <c r="C44">
        <v>5810808762</v>
      </c>
      <c r="D44" s="2" t="s">
        <v>44</v>
      </c>
      <c r="E44" s="2" t="s">
        <v>10</v>
      </c>
      <c r="F44" s="2" t="s">
        <v>42</v>
      </c>
      <c r="G44" s="2" t="s">
        <v>12</v>
      </c>
      <c r="H44">
        <v>114</v>
      </c>
      <c r="I44" s="8">
        <v>9.59</v>
      </c>
      <c r="J44" s="8">
        <f>Dist1_2[[#This Row],[Dist1 Unit Price]]*Dist1_2[[#This Row],[Monthly  usage]]</f>
        <v>1093.26</v>
      </c>
      <c r="K44" s="8">
        <v>9.4499999999999993</v>
      </c>
      <c r="L44" s="8">
        <f>Dist1_2[[#This Row],[Table3.Dist2 Unit Price]]*Dist1_2[[#This Row],[Monthly  usage]]</f>
        <v>1077.3</v>
      </c>
      <c r="M44" s="8">
        <f>MIN(Dist1_2[[#This Row],[Dist1 Unit Price]],Dist1_2[[#This Row],[Table3.Dist2 Unit Price]])</f>
        <v>9.4499999999999993</v>
      </c>
      <c r="N44" s="8">
        <f>Dist1_2[[#This Row],[Min Unit Cost]]*Dist1_2[[#This Row],[Monthly  usage]]</f>
        <v>1077.3</v>
      </c>
      <c r="O44" s="8"/>
    </row>
    <row r="45" spans="1:15" x14ac:dyDescent="0.25">
      <c r="A45">
        <v>1020600194</v>
      </c>
      <c r="B45" s="2" t="s">
        <v>10</v>
      </c>
      <c r="C45">
        <v>207388</v>
      </c>
      <c r="D45" s="2" t="s">
        <v>85</v>
      </c>
      <c r="E45" s="2" t="s">
        <v>10</v>
      </c>
      <c r="F45" s="2" t="s">
        <v>81</v>
      </c>
      <c r="G45" s="2" t="s">
        <v>83</v>
      </c>
      <c r="H45">
        <v>1</v>
      </c>
      <c r="I45" s="8">
        <v>46.35</v>
      </c>
      <c r="J45" s="8">
        <f>Dist1_2[[#This Row],[Dist1 Unit Price]]*Dist1_2[[#This Row],[Monthly  usage]]</f>
        <v>46.35</v>
      </c>
      <c r="K45" s="8">
        <v>48.44</v>
      </c>
      <c r="L45" s="8">
        <f>Dist1_2[[#This Row],[Table3.Dist2 Unit Price]]*Dist1_2[[#This Row],[Monthly  usage]]</f>
        <v>48.44</v>
      </c>
      <c r="M45" s="8">
        <f>MIN(Dist1_2[[#This Row],[Dist1 Unit Price]],Dist1_2[[#This Row],[Table3.Dist2 Unit Price]])</f>
        <v>46.35</v>
      </c>
      <c r="N45" s="8">
        <f>Dist1_2[[#This Row],[Min Unit Cost]]*Dist1_2[[#This Row],[Monthly  usage]]</f>
        <v>46.35</v>
      </c>
      <c r="O45" s="8"/>
    </row>
    <row r="46" spans="1:15" x14ac:dyDescent="0.25">
      <c r="A46">
        <v>1020600195</v>
      </c>
      <c r="B46" s="2" t="s">
        <v>8</v>
      </c>
      <c r="C46">
        <v>5810808763</v>
      </c>
      <c r="D46" s="2" t="s">
        <v>26</v>
      </c>
      <c r="E46" s="2" t="s">
        <v>10</v>
      </c>
      <c r="F46" s="2" t="s">
        <v>25</v>
      </c>
      <c r="G46" s="2" t="s">
        <v>12</v>
      </c>
      <c r="H46">
        <v>25</v>
      </c>
      <c r="I46" s="8">
        <v>5.2</v>
      </c>
      <c r="J46" s="8">
        <f>Dist1_2[[#This Row],[Dist1 Unit Price]]*Dist1_2[[#This Row],[Monthly  usage]]</f>
        <v>130</v>
      </c>
      <c r="K46" s="8">
        <v>5.0199999999999996</v>
      </c>
      <c r="L46" s="8">
        <f>Dist1_2[[#This Row],[Table3.Dist2 Unit Price]]*Dist1_2[[#This Row],[Monthly  usage]]</f>
        <v>125.49999999999999</v>
      </c>
      <c r="M46" s="8">
        <f>MIN(Dist1_2[[#This Row],[Dist1 Unit Price]],Dist1_2[[#This Row],[Table3.Dist2 Unit Price]])</f>
        <v>5.0199999999999996</v>
      </c>
      <c r="N46" s="8">
        <f>Dist1_2[[#This Row],[Min Unit Cost]]*Dist1_2[[#This Row],[Monthly  usage]]</f>
        <v>125.49999999999999</v>
      </c>
      <c r="O46" s="8"/>
    </row>
    <row r="47" spans="1:15" x14ac:dyDescent="0.25">
      <c r="A47">
        <v>1020600196</v>
      </c>
      <c r="B47" s="2" t="s">
        <v>8</v>
      </c>
      <c r="C47">
        <v>5810808765</v>
      </c>
      <c r="D47" s="2" t="s">
        <v>9</v>
      </c>
      <c r="E47" s="2" t="s">
        <v>10</v>
      </c>
      <c r="F47" s="2" t="s">
        <v>11</v>
      </c>
      <c r="G47" s="2" t="s">
        <v>12</v>
      </c>
      <c r="H47">
        <v>24</v>
      </c>
      <c r="I47" s="8">
        <v>4.4800000000000004</v>
      </c>
      <c r="J47" s="8">
        <f>Dist1_2[[#This Row],[Dist1 Unit Price]]*Dist1_2[[#This Row],[Monthly  usage]]</f>
        <v>107.52000000000001</v>
      </c>
      <c r="K47" s="8">
        <v>4.3499999999999996</v>
      </c>
      <c r="L47" s="8">
        <f>Dist1_2[[#This Row],[Table3.Dist2 Unit Price]]*Dist1_2[[#This Row],[Monthly  usage]]</f>
        <v>104.39999999999999</v>
      </c>
      <c r="M47" s="8">
        <f>MIN(Dist1_2[[#This Row],[Dist1 Unit Price]],Dist1_2[[#This Row],[Table3.Dist2 Unit Price]])</f>
        <v>4.3499999999999996</v>
      </c>
      <c r="N47" s="8">
        <f>Dist1_2[[#This Row],[Min Unit Cost]]*Dist1_2[[#This Row],[Monthly  usage]]</f>
        <v>104.39999999999999</v>
      </c>
      <c r="O47" s="8"/>
    </row>
    <row r="48" spans="1:15" x14ac:dyDescent="0.25">
      <c r="A48">
        <v>1020600197</v>
      </c>
      <c r="B48" s="2" t="s">
        <v>8</v>
      </c>
      <c r="C48">
        <v>5810808766</v>
      </c>
      <c r="D48" s="2" t="s">
        <v>69</v>
      </c>
      <c r="E48" s="2" t="s">
        <v>10</v>
      </c>
      <c r="F48" s="2" t="s">
        <v>70</v>
      </c>
      <c r="G48" s="2" t="s">
        <v>12</v>
      </c>
      <c r="H48">
        <v>6</v>
      </c>
      <c r="I48" s="8">
        <v>2.62</v>
      </c>
      <c r="J48" s="8">
        <f>Dist1_2[[#This Row],[Dist1 Unit Price]]*Dist1_2[[#This Row],[Monthly  usage]]</f>
        <v>15.72</v>
      </c>
      <c r="K48" s="8">
        <v>2.35</v>
      </c>
      <c r="L48" s="8">
        <f>Dist1_2[[#This Row],[Table3.Dist2 Unit Price]]*Dist1_2[[#This Row],[Monthly  usage]]</f>
        <v>14.100000000000001</v>
      </c>
      <c r="M48" s="8">
        <f>MIN(Dist1_2[[#This Row],[Dist1 Unit Price]],Dist1_2[[#This Row],[Table3.Dist2 Unit Price]])</f>
        <v>2.35</v>
      </c>
      <c r="N48" s="8">
        <f>Dist1_2[[#This Row],[Min Unit Cost]]*Dist1_2[[#This Row],[Monthly  usage]]</f>
        <v>14.100000000000001</v>
      </c>
      <c r="O48" s="8"/>
    </row>
    <row r="49" spans="1:15" x14ac:dyDescent="0.25">
      <c r="A49">
        <v>1020600198</v>
      </c>
      <c r="B49" s="2" t="s">
        <v>8</v>
      </c>
      <c r="C49">
        <v>5810808768</v>
      </c>
      <c r="D49" s="2" t="s">
        <v>71</v>
      </c>
      <c r="E49" s="2" t="s">
        <v>10</v>
      </c>
      <c r="F49" s="2" t="s">
        <v>70</v>
      </c>
      <c r="G49" s="2" t="s">
        <v>12</v>
      </c>
      <c r="H49">
        <v>24</v>
      </c>
      <c r="I49" s="8">
        <v>8.57</v>
      </c>
      <c r="J49" s="8">
        <f>Dist1_2[[#This Row],[Dist1 Unit Price]]*Dist1_2[[#This Row],[Monthly  usage]]</f>
        <v>205.68</v>
      </c>
      <c r="K49" s="8">
        <v>8.99</v>
      </c>
      <c r="L49" s="8">
        <f>Dist1_2[[#This Row],[Table3.Dist2 Unit Price]]*Dist1_2[[#This Row],[Monthly  usage]]</f>
        <v>215.76</v>
      </c>
      <c r="M49" s="8">
        <f>MIN(Dist1_2[[#This Row],[Dist1 Unit Price]],Dist1_2[[#This Row],[Table3.Dist2 Unit Price]])</f>
        <v>8.57</v>
      </c>
      <c r="N49" s="8">
        <f>Dist1_2[[#This Row],[Min Unit Cost]]*Dist1_2[[#This Row],[Monthly  usage]]</f>
        <v>205.68</v>
      </c>
      <c r="O49" s="8"/>
    </row>
    <row r="50" spans="1:15" x14ac:dyDescent="0.25">
      <c r="A50">
        <v>1020600199</v>
      </c>
      <c r="B50" s="2" t="s">
        <v>8</v>
      </c>
      <c r="C50">
        <v>5810808770</v>
      </c>
      <c r="D50" s="2" t="s">
        <v>95</v>
      </c>
      <c r="E50" s="2" t="s">
        <v>10</v>
      </c>
      <c r="F50" s="2" t="s">
        <v>94</v>
      </c>
      <c r="G50" s="2" t="s">
        <v>21</v>
      </c>
      <c r="H50">
        <v>13</v>
      </c>
      <c r="I50" s="8">
        <v>21.33</v>
      </c>
      <c r="J50" s="8">
        <f>Dist1_2[[#This Row],[Dist1 Unit Price]]*Dist1_2[[#This Row],[Monthly  usage]]</f>
        <v>277.28999999999996</v>
      </c>
      <c r="K50" s="8">
        <v>21.63</v>
      </c>
      <c r="L50" s="8">
        <f>Dist1_2[[#This Row],[Table3.Dist2 Unit Price]]*Dist1_2[[#This Row],[Monthly  usage]]</f>
        <v>281.19</v>
      </c>
      <c r="M50" s="8">
        <f>MIN(Dist1_2[[#This Row],[Dist1 Unit Price]],Dist1_2[[#This Row],[Table3.Dist2 Unit Price]])</f>
        <v>21.33</v>
      </c>
      <c r="N50" s="8">
        <f>Dist1_2[[#This Row],[Min Unit Cost]]*Dist1_2[[#This Row],[Monthly  usage]]</f>
        <v>277.28999999999996</v>
      </c>
      <c r="O50" s="8"/>
    </row>
    <row r="51" spans="1:15" x14ac:dyDescent="0.25">
      <c r="A51">
        <v>1020600200</v>
      </c>
      <c r="B51" s="2" t="s">
        <v>8</v>
      </c>
      <c r="C51">
        <v>208629</v>
      </c>
      <c r="D51" s="2" t="s">
        <v>103</v>
      </c>
      <c r="E51" s="2" t="s">
        <v>10</v>
      </c>
      <c r="F51" s="2" t="s">
        <v>106</v>
      </c>
      <c r="G51" s="2" t="s">
        <v>21</v>
      </c>
      <c r="H51">
        <v>1</v>
      </c>
      <c r="I51" s="8">
        <v>40.479999999999997</v>
      </c>
      <c r="J51" s="8">
        <f>Dist1_2[[#This Row],[Dist1 Unit Price]]*Dist1_2[[#This Row],[Monthly  usage]]</f>
        <v>40.479999999999997</v>
      </c>
      <c r="K51" s="8">
        <v>40.770000000000003</v>
      </c>
      <c r="L51" s="8">
        <f>Dist1_2[[#This Row],[Table3.Dist2 Unit Price]]*Dist1_2[[#This Row],[Monthly  usage]]</f>
        <v>40.770000000000003</v>
      </c>
      <c r="M51" s="8">
        <f>MIN(Dist1_2[[#This Row],[Dist1 Unit Price]],Dist1_2[[#This Row],[Table3.Dist2 Unit Price]])</f>
        <v>40.479999999999997</v>
      </c>
      <c r="N51" s="8">
        <f>Dist1_2[[#This Row],[Min Unit Cost]]*Dist1_2[[#This Row],[Monthly  usage]]</f>
        <v>40.479999999999997</v>
      </c>
      <c r="O51" s="8"/>
    </row>
    <row r="52" spans="1:15" x14ac:dyDescent="0.25">
      <c r="A52">
        <v>1020600201</v>
      </c>
      <c r="B52" s="2" t="s">
        <v>8</v>
      </c>
      <c r="C52">
        <v>5810808807</v>
      </c>
      <c r="D52" s="2" t="s">
        <v>51</v>
      </c>
      <c r="E52" s="2" t="s">
        <v>10</v>
      </c>
      <c r="F52" s="2" t="s">
        <v>52</v>
      </c>
      <c r="G52" s="2" t="s">
        <v>21</v>
      </c>
      <c r="H52">
        <v>51</v>
      </c>
      <c r="I52" s="8">
        <v>10.87</v>
      </c>
      <c r="J52" s="8">
        <f>Dist1_2[[#This Row],[Dist1 Unit Price]]*Dist1_2[[#This Row],[Monthly  usage]]</f>
        <v>554.37</v>
      </c>
      <c r="K52" s="8">
        <v>10.75</v>
      </c>
      <c r="L52" s="8">
        <f>Dist1_2[[#This Row],[Table3.Dist2 Unit Price]]*Dist1_2[[#This Row],[Monthly  usage]]</f>
        <v>548.25</v>
      </c>
      <c r="M52" s="8">
        <f>MIN(Dist1_2[[#This Row],[Dist1 Unit Price]],Dist1_2[[#This Row],[Table3.Dist2 Unit Price]])</f>
        <v>10.75</v>
      </c>
      <c r="N52" s="8">
        <f>Dist1_2[[#This Row],[Min Unit Cost]]*Dist1_2[[#This Row],[Monthly  usage]]</f>
        <v>548.25</v>
      </c>
      <c r="O52" s="8"/>
    </row>
    <row r="53" spans="1:15" x14ac:dyDescent="0.25">
      <c r="A53">
        <v>1020600202</v>
      </c>
      <c r="B53" s="2" t="s">
        <v>8</v>
      </c>
      <c r="C53">
        <v>5810808776</v>
      </c>
      <c r="D53" s="2" t="s">
        <v>39</v>
      </c>
      <c r="E53" s="2" t="s">
        <v>10</v>
      </c>
      <c r="F53" s="2" t="s">
        <v>33</v>
      </c>
      <c r="G53" s="2" t="s">
        <v>12</v>
      </c>
      <c r="H53">
        <v>12</v>
      </c>
      <c r="I53" s="8">
        <v>3.75</v>
      </c>
      <c r="J53" s="8">
        <f>Dist1_2[[#This Row],[Dist1 Unit Price]]*Dist1_2[[#This Row],[Monthly  usage]]</f>
        <v>45</v>
      </c>
      <c r="K53" s="8">
        <v>3.44</v>
      </c>
      <c r="L53" s="8">
        <f>Dist1_2[[#This Row],[Table3.Dist2 Unit Price]]*Dist1_2[[#This Row],[Monthly  usage]]</f>
        <v>41.28</v>
      </c>
      <c r="M53" s="8">
        <f>MIN(Dist1_2[[#This Row],[Dist1 Unit Price]],Dist1_2[[#This Row],[Table3.Dist2 Unit Price]])</f>
        <v>3.44</v>
      </c>
      <c r="N53" s="8">
        <f>Dist1_2[[#This Row],[Min Unit Cost]]*Dist1_2[[#This Row],[Monthly  usage]]</f>
        <v>41.28</v>
      </c>
      <c r="O53" s="8"/>
    </row>
    <row r="54" spans="1:15" x14ac:dyDescent="0.25">
      <c r="A54">
        <v>1020600203</v>
      </c>
      <c r="B54" s="2" t="s">
        <v>8</v>
      </c>
      <c r="C54">
        <v>5810808721</v>
      </c>
      <c r="D54" s="2" t="s">
        <v>27</v>
      </c>
      <c r="E54" s="2" t="s">
        <v>10</v>
      </c>
      <c r="F54" s="2" t="s">
        <v>25</v>
      </c>
      <c r="G54" s="2" t="s">
        <v>12</v>
      </c>
      <c r="H54">
        <v>6</v>
      </c>
      <c r="I54" s="8">
        <v>3.42</v>
      </c>
      <c r="J54" s="8">
        <f>Dist1_2[[#This Row],[Dist1 Unit Price]]*Dist1_2[[#This Row],[Monthly  usage]]</f>
        <v>20.52</v>
      </c>
      <c r="K54" s="8">
        <v>3.42</v>
      </c>
      <c r="L54" s="8">
        <f>Dist1_2[[#This Row],[Table3.Dist2 Unit Price]]*Dist1_2[[#This Row],[Monthly  usage]]</f>
        <v>20.52</v>
      </c>
      <c r="M54" s="8">
        <f>MIN(Dist1_2[[#This Row],[Dist1 Unit Price]],Dist1_2[[#This Row],[Table3.Dist2 Unit Price]])</f>
        <v>3.42</v>
      </c>
      <c r="N54" s="8">
        <f>Dist1_2[[#This Row],[Min Unit Cost]]*Dist1_2[[#This Row],[Monthly  usage]]</f>
        <v>20.52</v>
      </c>
      <c r="O54" s="8"/>
    </row>
    <row r="55" spans="1:15" x14ac:dyDescent="0.25">
      <c r="A55">
        <v>1020600204</v>
      </c>
      <c r="B55" s="2" t="s">
        <v>8</v>
      </c>
      <c r="C55">
        <v>5810808757</v>
      </c>
      <c r="D55" s="2" t="s">
        <v>86</v>
      </c>
      <c r="E55" s="2" t="s">
        <v>10</v>
      </c>
      <c r="F55" s="2" t="s">
        <v>81</v>
      </c>
      <c r="G55" s="2" t="s">
        <v>21</v>
      </c>
      <c r="H55">
        <v>19</v>
      </c>
      <c r="I55" s="8">
        <v>42.38</v>
      </c>
      <c r="J55" s="8">
        <f>Dist1_2[[#This Row],[Dist1 Unit Price]]*Dist1_2[[#This Row],[Monthly  usage]]</f>
        <v>805.22</v>
      </c>
      <c r="K55" s="8">
        <v>42.14</v>
      </c>
      <c r="L55" s="8">
        <f>Dist1_2[[#This Row],[Table3.Dist2 Unit Price]]*Dist1_2[[#This Row],[Monthly  usage]]</f>
        <v>800.66</v>
      </c>
      <c r="M55" s="8">
        <f>MIN(Dist1_2[[#This Row],[Dist1 Unit Price]],Dist1_2[[#This Row],[Table3.Dist2 Unit Price]])</f>
        <v>42.14</v>
      </c>
      <c r="N55" s="8">
        <f>Dist1_2[[#This Row],[Min Unit Cost]]*Dist1_2[[#This Row],[Monthly  usage]]</f>
        <v>800.66</v>
      </c>
      <c r="O55" s="8"/>
    </row>
    <row r="56" spans="1:15" x14ac:dyDescent="0.25">
      <c r="A56">
        <v>1020600205</v>
      </c>
      <c r="B56" s="2" t="s">
        <v>8</v>
      </c>
      <c r="C56">
        <v>5810822377</v>
      </c>
      <c r="D56" s="2" t="s">
        <v>101</v>
      </c>
      <c r="E56" s="2" t="s">
        <v>10</v>
      </c>
      <c r="F56" s="2" t="s">
        <v>102</v>
      </c>
      <c r="G56" s="2" t="s">
        <v>21</v>
      </c>
      <c r="H56">
        <v>12</v>
      </c>
      <c r="I56" s="8">
        <v>47.21</v>
      </c>
      <c r="J56" s="8">
        <f>Dist1_2[[#This Row],[Dist1 Unit Price]]*Dist1_2[[#This Row],[Monthly  usage]]</f>
        <v>566.52</v>
      </c>
      <c r="K56" s="8">
        <v>47.35</v>
      </c>
      <c r="L56" s="8">
        <f>Dist1_2[[#This Row],[Table3.Dist2 Unit Price]]*Dist1_2[[#This Row],[Monthly  usage]]</f>
        <v>568.20000000000005</v>
      </c>
      <c r="M56" s="8">
        <f>MIN(Dist1_2[[#This Row],[Dist1 Unit Price]],Dist1_2[[#This Row],[Table3.Dist2 Unit Price]])</f>
        <v>47.21</v>
      </c>
      <c r="N56" s="8">
        <f>Dist1_2[[#This Row],[Min Unit Cost]]*Dist1_2[[#This Row],[Monthly  usage]]</f>
        <v>566.52</v>
      </c>
      <c r="O56" s="8"/>
    </row>
    <row r="57" spans="1:15" x14ac:dyDescent="0.25">
      <c r="A57">
        <v>1020600206</v>
      </c>
      <c r="B57" s="2" t="s">
        <v>8</v>
      </c>
      <c r="C57">
        <v>5810808704</v>
      </c>
      <c r="D57" s="2" t="s">
        <v>99</v>
      </c>
      <c r="E57" s="2" t="s">
        <v>10</v>
      </c>
      <c r="F57" s="2" t="s">
        <v>100</v>
      </c>
      <c r="G57" s="2" t="s">
        <v>21</v>
      </c>
      <c r="H57">
        <v>34</v>
      </c>
      <c r="I57" s="8">
        <v>39.36</v>
      </c>
      <c r="J57" s="8">
        <f>Dist1_2[[#This Row],[Dist1 Unit Price]]*Dist1_2[[#This Row],[Monthly  usage]]</f>
        <v>1338.24</v>
      </c>
      <c r="K57" s="8">
        <v>39.25</v>
      </c>
      <c r="L57" s="8">
        <f>Dist1_2[[#This Row],[Table3.Dist2 Unit Price]]*Dist1_2[[#This Row],[Monthly  usage]]</f>
        <v>1334.5</v>
      </c>
      <c r="M57" s="8">
        <f>MIN(Dist1_2[[#This Row],[Dist1 Unit Price]],Dist1_2[[#This Row],[Table3.Dist2 Unit Price]])</f>
        <v>39.25</v>
      </c>
      <c r="N57" s="8">
        <f>Dist1_2[[#This Row],[Min Unit Cost]]*Dist1_2[[#This Row],[Monthly  usage]]</f>
        <v>1334.5</v>
      </c>
      <c r="O57" s="8"/>
    </row>
    <row r="58" spans="1:15" x14ac:dyDescent="0.25">
      <c r="A58">
        <v>1020600207</v>
      </c>
      <c r="B58" s="2" t="s">
        <v>8</v>
      </c>
      <c r="C58">
        <v>5810808796</v>
      </c>
      <c r="D58" s="2" t="s">
        <v>15</v>
      </c>
      <c r="E58" s="2" t="s">
        <v>10</v>
      </c>
      <c r="F58" s="2" t="s">
        <v>14</v>
      </c>
      <c r="G58" s="2" t="s">
        <v>12</v>
      </c>
      <c r="H58">
        <v>91</v>
      </c>
      <c r="I58" s="8">
        <v>6.65</v>
      </c>
      <c r="J58" s="8">
        <f>Dist1_2[[#This Row],[Dist1 Unit Price]]*Dist1_2[[#This Row],[Monthly  usage]]</f>
        <v>605.15</v>
      </c>
      <c r="K58" s="8">
        <v>6.75</v>
      </c>
      <c r="L58" s="8">
        <f>Dist1_2[[#This Row],[Table3.Dist2 Unit Price]]*Dist1_2[[#This Row],[Monthly  usage]]</f>
        <v>614.25</v>
      </c>
      <c r="M58" s="8">
        <f>MIN(Dist1_2[[#This Row],[Dist1 Unit Price]],Dist1_2[[#This Row],[Table3.Dist2 Unit Price]])</f>
        <v>6.65</v>
      </c>
      <c r="N58" s="8">
        <f>Dist1_2[[#This Row],[Min Unit Cost]]*Dist1_2[[#This Row],[Monthly  usage]]</f>
        <v>605.15</v>
      </c>
      <c r="O58" s="8"/>
    </row>
    <row r="59" spans="1:15" x14ac:dyDescent="0.25">
      <c r="A59">
        <v>1020600208</v>
      </c>
      <c r="B59" s="2" t="s">
        <v>8</v>
      </c>
      <c r="C59">
        <v>5810808719</v>
      </c>
      <c r="D59" s="2" t="s">
        <v>40</v>
      </c>
      <c r="E59" s="2" t="s">
        <v>10</v>
      </c>
      <c r="F59" s="2" t="s">
        <v>33</v>
      </c>
      <c r="G59" s="2" t="s">
        <v>12</v>
      </c>
      <c r="H59">
        <v>36</v>
      </c>
      <c r="I59" s="8">
        <v>6.21</v>
      </c>
      <c r="J59" s="8">
        <f>Dist1_2[[#This Row],[Dist1 Unit Price]]*Dist1_2[[#This Row],[Monthly  usage]]</f>
        <v>223.56</v>
      </c>
      <c r="K59" s="8">
        <v>6.02</v>
      </c>
      <c r="L59" s="8">
        <f>Dist1_2[[#This Row],[Table3.Dist2 Unit Price]]*Dist1_2[[#This Row],[Monthly  usage]]</f>
        <v>216.71999999999997</v>
      </c>
      <c r="M59" s="8">
        <f>MIN(Dist1_2[[#This Row],[Dist1 Unit Price]],Dist1_2[[#This Row],[Table3.Dist2 Unit Price]])</f>
        <v>6.02</v>
      </c>
      <c r="N59" s="8">
        <f>Dist1_2[[#This Row],[Min Unit Cost]]*Dist1_2[[#This Row],[Monthly  usage]]</f>
        <v>216.71999999999997</v>
      </c>
      <c r="O59" s="8"/>
    </row>
    <row r="60" spans="1:15" x14ac:dyDescent="0.25">
      <c r="A60">
        <v>1020600209</v>
      </c>
      <c r="B60" s="2" t="s">
        <v>8</v>
      </c>
      <c r="C60">
        <v>5810808697</v>
      </c>
      <c r="D60" s="2" t="s">
        <v>87</v>
      </c>
      <c r="E60" s="2" t="s">
        <v>10</v>
      </c>
      <c r="F60" s="2" t="s">
        <v>81</v>
      </c>
      <c r="G60" s="2" t="s">
        <v>21</v>
      </c>
      <c r="H60">
        <v>5</v>
      </c>
      <c r="I60" s="8">
        <v>38.020000000000003</v>
      </c>
      <c r="J60" s="8">
        <f>Dist1_2[[#This Row],[Dist1 Unit Price]]*Dist1_2[[#This Row],[Monthly  usage]]</f>
        <v>190.10000000000002</v>
      </c>
      <c r="K60" s="8">
        <v>37.99</v>
      </c>
      <c r="L60" s="8">
        <f>Dist1_2[[#This Row],[Table3.Dist2 Unit Price]]*Dist1_2[[#This Row],[Monthly  usage]]</f>
        <v>189.95000000000002</v>
      </c>
      <c r="M60" s="8">
        <f>MIN(Dist1_2[[#This Row],[Dist1 Unit Price]],Dist1_2[[#This Row],[Table3.Dist2 Unit Price]])</f>
        <v>37.99</v>
      </c>
      <c r="N60" s="8">
        <f>Dist1_2[[#This Row],[Min Unit Cost]]*Dist1_2[[#This Row],[Monthly  usage]]</f>
        <v>189.95000000000002</v>
      </c>
      <c r="O60" s="8"/>
    </row>
    <row r="61" spans="1:15" x14ac:dyDescent="0.25">
      <c r="A61">
        <v>1020600210</v>
      </c>
      <c r="B61" s="2" t="s">
        <v>16</v>
      </c>
      <c r="C61">
        <v>932632</v>
      </c>
      <c r="D61" s="2" t="s">
        <v>96</v>
      </c>
      <c r="E61" s="2" t="s">
        <v>18</v>
      </c>
      <c r="F61" s="2" t="s">
        <v>94</v>
      </c>
      <c r="G61" s="2" t="s">
        <v>21</v>
      </c>
      <c r="H61">
        <v>1</v>
      </c>
      <c r="I61" s="8">
        <v>47.06</v>
      </c>
      <c r="J61" s="8">
        <f>Dist1_2[[#This Row],[Dist1 Unit Price]]*Dist1_2[[#This Row],[Monthly  usage]]</f>
        <v>47.06</v>
      </c>
      <c r="K61" s="8">
        <v>47.55</v>
      </c>
      <c r="L61" s="8">
        <f>Dist1_2[[#This Row],[Table3.Dist2 Unit Price]]*Dist1_2[[#This Row],[Monthly  usage]]</f>
        <v>47.55</v>
      </c>
      <c r="M61" s="8">
        <f>MIN(Dist1_2[[#This Row],[Dist1 Unit Price]],Dist1_2[[#This Row],[Table3.Dist2 Unit Price]])</f>
        <v>47.06</v>
      </c>
      <c r="N61" s="8">
        <f>Dist1_2[[#This Row],[Min Unit Cost]]*Dist1_2[[#This Row],[Monthly  usage]]</f>
        <v>47.06</v>
      </c>
      <c r="O61" s="8"/>
    </row>
    <row r="62" spans="1:15" x14ac:dyDescent="0.25">
      <c r="A62">
        <v>1020600211</v>
      </c>
      <c r="B62" s="2" t="s">
        <v>16</v>
      </c>
      <c r="C62">
        <v>931966</v>
      </c>
      <c r="D62" s="2" t="s">
        <v>88</v>
      </c>
      <c r="E62" s="2" t="s">
        <v>18</v>
      </c>
      <c r="F62" s="2" t="s">
        <v>81</v>
      </c>
      <c r="G62" s="2" t="s">
        <v>21</v>
      </c>
      <c r="H62">
        <v>10</v>
      </c>
      <c r="I62" s="8">
        <v>29.88</v>
      </c>
      <c r="J62" s="8">
        <f>Dist1_2[[#This Row],[Dist1 Unit Price]]*Dist1_2[[#This Row],[Monthly  usage]]</f>
        <v>298.8</v>
      </c>
      <c r="K62" s="8">
        <v>29.45</v>
      </c>
      <c r="L62" s="8">
        <f>Dist1_2[[#This Row],[Table3.Dist2 Unit Price]]*Dist1_2[[#This Row],[Monthly  usage]]</f>
        <v>294.5</v>
      </c>
      <c r="M62" s="8">
        <f>MIN(Dist1_2[[#This Row],[Dist1 Unit Price]],Dist1_2[[#This Row],[Table3.Dist2 Unit Price]])</f>
        <v>29.45</v>
      </c>
      <c r="N62" s="8">
        <f>Dist1_2[[#This Row],[Min Unit Cost]]*Dist1_2[[#This Row],[Monthly  usage]]</f>
        <v>294.5</v>
      </c>
      <c r="O62" s="8"/>
    </row>
    <row r="63" spans="1:15" x14ac:dyDescent="0.25">
      <c r="A63">
        <v>1020600212</v>
      </c>
      <c r="B63" s="2" t="s">
        <v>16</v>
      </c>
      <c r="C63">
        <v>932317</v>
      </c>
      <c r="D63" s="2" t="s">
        <v>74</v>
      </c>
      <c r="E63" s="2" t="s">
        <v>18</v>
      </c>
      <c r="F63" s="2" t="s">
        <v>75</v>
      </c>
      <c r="G63" s="2" t="s">
        <v>21</v>
      </c>
      <c r="H63">
        <v>18</v>
      </c>
      <c r="I63" s="8">
        <v>24.59</v>
      </c>
      <c r="J63" s="8">
        <f>Dist1_2[[#This Row],[Dist1 Unit Price]]*Dist1_2[[#This Row],[Monthly  usage]]</f>
        <v>442.62</v>
      </c>
      <c r="K63" s="8">
        <v>24.58</v>
      </c>
      <c r="L63" s="8">
        <f>Dist1_2[[#This Row],[Table3.Dist2 Unit Price]]*Dist1_2[[#This Row],[Monthly  usage]]</f>
        <v>442.43999999999994</v>
      </c>
      <c r="M63" s="8">
        <f>MIN(Dist1_2[[#This Row],[Dist1 Unit Price]],Dist1_2[[#This Row],[Table3.Dist2 Unit Price]])</f>
        <v>24.58</v>
      </c>
      <c r="N63" s="8">
        <f>Dist1_2[[#This Row],[Min Unit Cost]]*Dist1_2[[#This Row],[Monthly  usage]]</f>
        <v>442.43999999999994</v>
      </c>
      <c r="O63" s="8"/>
    </row>
    <row r="64" spans="1:15" x14ac:dyDescent="0.25">
      <c r="A64">
        <v>1020600213</v>
      </c>
      <c r="B64" s="2" t="s">
        <v>16</v>
      </c>
      <c r="C64">
        <v>932318</v>
      </c>
      <c r="D64" s="2" t="s">
        <v>89</v>
      </c>
      <c r="E64" s="2" t="s">
        <v>18</v>
      </c>
      <c r="F64" s="2" t="s">
        <v>81</v>
      </c>
      <c r="G64" s="2" t="s">
        <v>21</v>
      </c>
      <c r="H64">
        <v>1</v>
      </c>
      <c r="I64" s="8">
        <v>32.340000000000003</v>
      </c>
      <c r="J64" s="8">
        <f>Dist1_2[[#This Row],[Dist1 Unit Price]]*Dist1_2[[#This Row],[Monthly  usage]]</f>
        <v>32.340000000000003</v>
      </c>
      <c r="K64" s="8">
        <v>31.31</v>
      </c>
      <c r="L64" s="8">
        <f>Dist1_2[[#This Row],[Table3.Dist2 Unit Price]]*Dist1_2[[#This Row],[Monthly  usage]]</f>
        <v>31.31</v>
      </c>
      <c r="M64" s="8">
        <f>MIN(Dist1_2[[#This Row],[Dist1 Unit Price]],Dist1_2[[#This Row],[Table3.Dist2 Unit Price]])</f>
        <v>31.31</v>
      </c>
      <c r="N64" s="8">
        <f>Dist1_2[[#This Row],[Min Unit Cost]]*Dist1_2[[#This Row],[Monthly  usage]]</f>
        <v>31.31</v>
      </c>
      <c r="O64" s="8"/>
    </row>
    <row r="65" spans="1:15" x14ac:dyDescent="0.25">
      <c r="A65">
        <v>1020600214</v>
      </c>
      <c r="B65" s="2" t="s">
        <v>16</v>
      </c>
      <c r="C65">
        <v>932800</v>
      </c>
      <c r="D65" s="2" t="s">
        <v>23</v>
      </c>
      <c r="E65" s="2" t="s">
        <v>18</v>
      </c>
      <c r="F65" s="2" t="s">
        <v>20</v>
      </c>
      <c r="G65" s="2" t="s">
        <v>12</v>
      </c>
      <c r="H65">
        <v>36</v>
      </c>
      <c r="I65" s="8">
        <v>4.55</v>
      </c>
      <c r="J65" s="8">
        <f>Dist1_2[[#This Row],[Dist1 Unit Price]]*Dist1_2[[#This Row],[Monthly  usage]]</f>
        <v>163.79999999999998</v>
      </c>
      <c r="K65" s="8">
        <v>4.5</v>
      </c>
      <c r="L65" s="8">
        <f>Dist1_2[[#This Row],[Table3.Dist2 Unit Price]]*Dist1_2[[#This Row],[Monthly  usage]]</f>
        <v>162</v>
      </c>
      <c r="M65" s="8">
        <f>MIN(Dist1_2[[#This Row],[Dist1 Unit Price]],Dist1_2[[#This Row],[Table3.Dist2 Unit Price]])</f>
        <v>4.5</v>
      </c>
      <c r="N65" s="8">
        <f>Dist1_2[[#This Row],[Min Unit Cost]]*Dist1_2[[#This Row],[Monthly  usage]]</f>
        <v>162</v>
      </c>
      <c r="O65" s="8"/>
    </row>
    <row r="66" spans="1:15" x14ac:dyDescent="0.25">
      <c r="A66">
        <v>1020600215</v>
      </c>
      <c r="B66" s="2" t="s">
        <v>16</v>
      </c>
      <c r="C66">
        <v>932903</v>
      </c>
      <c r="D66" s="2" t="s">
        <v>97</v>
      </c>
      <c r="E66" s="2" t="s">
        <v>18</v>
      </c>
      <c r="F66" s="2" t="s">
        <v>98</v>
      </c>
      <c r="G66" s="2" t="s">
        <v>21</v>
      </c>
      <c r="H66">
        <v>12</v>
      </c>
      <c r="I66" s="8">
        <v>32.090000000000003</v>
      </c>
      <c r="J66" s="8">
        <f>Dist1_2[[#This Row],[Dist1 Unit Price]]*Dist1_2[[#This Row],[Monthly  usage]]</f>
        <v>385.08000000000004</v>
      </c>
      <c r="K66" s="8">
        <v>32.770000000000003</v>
      </c>
      <c r="L66" s="8">
        <f>Dist1_2[[#This Row],[Table3.Dist2 Unit Price]]*Dist1_2[[#This Row],[Monthly  usage]]</f>
        <v>393.24</v>
      </c>
      <c r="M66" s="8">
        <f>MIN(Dist1_2[[#This Row],[Dist1 Unit Price]],Dist1_2[[#This Row],[Table3.Dist2 Unit Price]])</f>
        <v>32.090000000000003</v>
      </c>
      <c r="N66" s="8">
        <f>Dist1_2[[#This Row],[Min Unit Cost]]*Dist1_2[[#This Row],[Monthly  usage]]</f>
        <v>385.08000000000004</v>
      </c>
      <c r="O66" s="8"/>
    </row>
    <row r="67" spans="1:15" x14ac:dyDescent="0.25">
      <c r="A67">
        <v>1020600216</v>
      </c>
      <c r="B67" s="2" t="s">
        <v>16</v>
      </c>
      <c r="C67">
        <v>957189</v>
      </c>
      <c r="D67" s="2" t="s">
        <v>17</v>
      </c>
      <c r="E67" s="2" t="s">
        <v>18</v>
      </c>
      <c r="F67" s="2" t="s">
        <v>14</v>
      </c>
      <c r="G67" s="2" t="s">
        <v>12</v>
      </c>
      <c r="H67">
        <v>5</v>
      </c>
      <c r="I67" s="8">
        <v>5.3</v>
      </c>
      <c r="J67" s="8">
        <f>Dist1_2[[#This Row],[Dist1 Unit Price]]*Dist1_2[[#This Row],[Monthly  usage]]</f>
        <v>26.5</v>
      </c>
      <c r="K67" s="8">
        <v>5</v>
      </c>
      <c r="L67" s="8">
        <f>Dist1_2[[#This Row],[Table3.Dist2 Unit Price]]*Dist1_2[[#This Row],[Monthly  usage]]</f>
        <v>25</v>
      </c>
      <c r="M67" s="8">
        <f>MIN(Dist1_2[[#This Row],[Dist1 Unit Price]],Dist1_2[[#This Row],[Table3.Dist2 Unit Price]])</f>
        <v>5</v>
      </c>
      <c r="N67" s="8">
        <f>Dist1_2[[#This Row],[Min Unit Cost]]*Dist1_2[[#This Row],[Monthly  usage]]</f>
        <v>25</v>
      </c>
      <c r="O67" s="8"/>
    </row>
    <row r="68" spans="1:15" x14ac:dyDescent="0.25">
      <c r="A68">
        <v>1020600217</v>
      </c>
      <c r="B68" s="2" t="s">
        <v>16</v>
      </c>
      <c r="C68">
        <v>932322</v>
      </c>
      <c r="D68" s="2" t="s">
        <v>105</v>
      </c>
      <c r="E68" s="2" t="s">
        <v>18</v>
      </c>
      <c r="F68" s="2" t="s">
        <v>104</v>
      </c>
      <c r="G68" s="2" t="s">
        <v>21</v>
      </c>
      <c r="H68">
        <v>4</v>
      </c>
      <c r="I68" s="8">
        <v>17.760000000000002</v>
      </c>
      <c r="J68" s="8">
        <f>Dist1_2[[#This Row],[Dist1 Unit Price]]*Dist1_2[[#This Row],[Monthly  usage]]</f>
        <v>71.040000000000006</v>
      </c>
      <c r="K68" s="8">
        <v>16.5</v>
      </c>
      <c r="L68" s="8">
        <f>Dist1_2[[#This Row],[Table3.Dist2 Unit Price]]*Dist1_2[[#This Row],[Monthly  usage]]</f>
        <v>66</v>
      </c>
      <c r="M68" s="8">
        <f>MIN(Dist1_2[[#This Row],[Dist1 Unit Price]],Dist1_2[[#This Row],[Table3.Dist2 Unit Price]])</f>
        <v>16.5</v>
      </c>
      <c r="N68" s="8">
        <f>Dist1_2[[#This Row],[Min Unit Cost]]*Dist1_2[[#This Row],[Monthly  usage]]</f>
        <v>66</v>
      </c>
      <c r="O68" s="8"/>
    </row>
    <row r="69" spans="1:15" x14ac:dyDescent="0.25">
      <c r="A69">
        <v>1020600218</v>
      </c>
      <c r="B69" s="2" t="s">
        <v>16</v>
      </c>
      <c r="C69">
        <v>932981</v>
      </c>
      <c r="D69" s="2" t="s">
        <v>90</v>
      </c>
      <c r="E69" s="2" t="s">
        <v>18</v>
      </c>
      <c r="F69" s="2" t="s">
        <v>81</v>
      </c>
      <c r="G69" s="2" t="s">
        <v>21</v>
      </c>
      <c r="H69">
        <v>6</v>
      </c>
      <c r="I69" s="8">
        <v>56.28</v>
      </c>
      <c r="J69" s="8">
        <f>Dist1_2[[#This Row],[Dist1 Unit Price]]*Dist1_2[[#This Row],[Monthly  usage]]</f>
        <v>337.68</v>
      </c>
      <c r="K69" s="8">
        <v>7.75</v>
      </c>
      <c r="L69" s="8">
        <f>Dist1_2[[#This Row],[Table3.Dist2 Unit Price]]*Dist1_2[[#This Row],[Monthly  usage]]</f>
        <v>46.5</v>
      </c>
      <c r="M69" s="8">
        <f>MIN(Dist1_2[[#This Row],[Dist1 Unit Price]],Dist1_2[[#This Row],[Table3.Dist2 Unit Price]])</f>
        <v>7.75</v>
      </c>
      <c r="N69" s="8">
        <f>Dist1_2[[#This Row],[Min Unit Cost]]*Dist1_2[[#This Row],[Monthly  usage]]</f>
        <v>46.5</v>
      </c>
      <c r="O69" s="8"/>
    </row>
    <row r="70" spans="1:15" x14ac:dyDescent="0.25">
      <c r="A70">
        <v>1020600219</v>
      </c>
      <c r="B70" s="2" t="s">
        <v>16</v>
      </c>
      <c r="C70">
        <v>932983</v>
      </c>
      <c r="D70" s="2" t="s">
        <v>91</v>
      </c>
      <c r="E70" s="2" t="s">
        <v>18</v>
      </c>
      <c r="F70" s="2" t="s">
        <v>92</v>
      </c>
      <c r="G70" s="2" t="s">
        <v>21</v>
      </c>
      <c r="H70">
        <v>2</v>
      </c>
      <c r="I70" s="8">
        <v>45.6</v>
      </c>
      <c r="J70" s="8">
        <f>Dist1_2[[#This Row],[Dist1 Unit Price]]*Dist1_2[[#This Row],[Monthly  usage]]</f>
        <v>91.2</v>
      </c>
      <c r="K70" s="8">
        <v>44.23</v>
      </c>
      <c r="L70" s="8">
        <f>Dist1_2[[#This Row],[Table3.Dist2 Unit Price]]*Dist1_2[[#This Row],[Monthly  usage]]</f>
        <v>88.46</v>
      </c>
      <c r="M70" s="8">
        <f>MIN(Dist1_2[[#This Row],[Dist1 Unit Price]],Dist1_2[[#This Row],[Table3.Dist2 Unit Price]])</f>
        <v>44.23</v>
      </c>
      <c r="N70" s="8">
        <f>Dist1_2[[#This Row],[Min Unit Cost]]*Dist1_2[[#This Row],[Monthly  usage]]</f>
        <v>88.46</v>
      </c>
      <c r="O70" s="8"/>
    </row>
    <row r="71" spans="1:15" x14ac:dyDescent="0.25">
      <c r="A71">
        <v>1020600220</v>
      </c>
      <c r="B71" s="2" t="s">
        <v>16</v>
      </c>
      <c r="C71">
        <v>203068</v>
      </c>
      <c r="D71" s="2" t="s">
        <v>76</v>
      </c>
      <c r="E71" s="2" t="s">
        <v>18</v>
      </c>
      <c r="F71" s="2" t="s">
        <v>77</v>
      </c>
      <c r="G71" s="2" t="s">
        <v>21</v>
      </c>
      <c r="H71">
        <v>2</v>
      </c>
      <c r="I71" s="8">
        <v>36.18</v>
      </c>
      <c r="J71" s="8">
        <f>Dist1_2[[#This Row],[Dist1 Unit Price]]*Dist1_2[[#This Row],[Monthly  usage]]</f>
        <v>72.36</v>
      </c>
      <c r="K71" s="8">
        <v>36.15</v>
      </c>
      <c r="L71" s="8">
        <f>Dist1_2[[#This Row],[Table3.Dist2 Unit Price]]*Dist1_2[[#This Row],[Monthly  usage]]</f>
        <v>72.3</v>
      </c>
      <c r="M71" s="8">
        <f>MIN(Dist1_2[[#This Row],[Dist1 Unit Price]],Dist1_2[[#This Row],[Table3.Dist2 Unit Price]])</f>
        <v>36.15</v>
      </c>
      <c r="N71" s="8">
        <f>Dist1_2[[#This Row],[Min Unit Cost]]*Dist1_2[[#This Row],[Monthly  usage]]</f>
        <v>72.3</v>
      </c>
      <c r="O71" s="8"/>
    </row>
    <row r="72" spans="1:15" x14ac:dyDescent="0.25">
      <c r="A72">
        <v>1020600243</v>
      </c>
      <c r="B72" s="2" t="s">
        <v>10</v>
      </c>
      <c r="C72">
        <v>6353429</v>
      </c>
      <c r="D72" s="2" t="s">
        <v>53</v>
      </c>
      <c r="E72" s="2" t="s">
        <v>10</v>
      </c>
      <c r="F72" s="2" t="s">
        <v>54</v>
      </c>
      <c r="G72" s="2" t="s">
        <v>12</v>
      </c>
      <c r="H72">
        <v>3</v>
      </c>
      <c r="I72" s="8">
        <v>4.67</v>
      </c>
      <c r="J72" s="8">
        <f>Dist1_2[[#This Row],[Dist1 Unit Price]]*Dist1_2[[#This Row],[Monthly  usage]]</f>
        <v>14.01</v>
      </c>
      <c r="K72" s="8">
        <v>4.5199999999999996</v>
      </c>
      <c r="L72" s="8">
        <f>Dist1_2[[#This Row],[Table3.Dist2 Unit Price]]*Dist1_2[[#This Row],[Monthly  usage]]</f>
        <v>13.559999999999999</v>
      </c>
      <c r="M72" s="8">
        <f>MIN(Dist1_2[[#This Row],[Dist1 Unit Price]],Dist1_2[[#This Row],[Table3.Dist2 Unit Price]])</f>
        <v>4.5199999999999996</v>
      </c>
      <c r="N72" s="8">
        <f>Dist1_2[[#This Row],[Min Unit Cost]]*Dist1_2[[#This Row],[Monthly  usage]]</f>
        <v>13.559999999999999</v>
      </c>
      <c r="O72" s="8"/>
    </row>
    <row r="73" spans="1:15" x14ac:dyDescent="0.25">
      <c r="B73" s="2"/>
      <c r="D73" s="2"/>
      <c r="E73" s="2"/>
      <c r="F73" s="2"/>
      <c r="G73" s="2"/>
      <c r="I73" s="8">
        <f>SUBTOTAL(109,Dist1_2[Dist1 Unit Price])</f>
        <v>1247.8399999999999</v>
      </c>
      <c r="J73" s="8">
        <f>SUBTOTAL(109,Dist1_2[Distributor 1 Total])</f>
        <v>54491.330000000009</v>
      </c>
      <c r="K73" s="8">
        <f>SUBTOTAL(109,Dist1_2[Table3.Dist2 Unit Price])</f>
        <v>1247.44</v>
      </c>
      <c r="L73" s="8">
        <f>SUBTOTAL(109,Dist1_2[Distributor 2 Total])</f>
        <v>54521.69</v>
      </c>
      <c r="M73" s="8">
        <f>SUBTOTAL(109,Dist1_2[Min Unit Cost])</f>
        <v>1188.5700000000004</v>
      </c>
      <c r="N73" s="8"/>
      <c r="O73" s="8"/>
    </row>
  </sheetData>
  <conditionalFormatting sqref="K7:O72">
    <cfRule type="containsText" dxfId="16" priority="3" operator="containsText" text="NB">
      <formula>NOT(ISERROR(SEARCH("NB",K7)))</formula>
    </cfRule>
  </conditionalFormatting>
  <conditionalFormatting sqref="I7">
    <cfRule type="expression" dxfId="15" priority="5">
      <formula>$I8=""</formula>
    </cfRule>
  </conditionalFormatting>
  <conditionalFormatting sqref="I7:I72">
    <cfRule type="containsBlanks" dxfId="14" priority="4">
      <formula>LEN(TRIM(I7))=0</formula>
    </cfRule>
  </conditionalFormatting>
  <conditionalFormatting sqref="I1:I1048576">
    <cfRule type="containsText" dxfId="13" priority="2" operator="containsText" text="NB">
      <formula>NOT(ISERROR(SEARCH("NB",I1)))</formula>
    </cfRule>
  </conditionalFormatting>
  <conditionalFormatting sqref="K7:K72">
    <cfRule type="containsBlanks" dxfId="12" priority="1">
      <formula>LEN(TRIM(K7))=0</formula>
    </cfRule>
  </conditionalFormatting>
  <pageMargins left="0.25" right="0.25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8 9 2 9 d e - 4 2 5 d - 4 5 b 7 - 8 3 b a - 0 3 5 a 1 6 2 0 f 3 8 c "   x m l n s = " h t t p : / / s c h e m a s . m i c r o s o f t . c o m / D a t a M a s h u p " > A A A A A M 4 E A A B Q S w M E F A A C A A g A R V e X U R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R V e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X l 1 G 7 3 e P p x Q E A A G U F A A A T A B w A R m 9 y b X V s Y X M v U 2 V j d G l v b j E u b S C i G A A o o B Q A A A A A A A A A A A A A A A A A A A A A A A A A A A D d U 0 1 v 2 z A M v Q f I f y C 0 i w M I B h o P O 6 z o J R 8 D u q 1 b h 7 T Y o S k G 2 W Z i I Y o U S B T g I P B / n 2 S n T V t v P f W y + S K b j z Q f 3 x M d F i S N h k V 3 n p 0 P B 8 O B q 4 T F E m 5 E r n A M F 6 C Q h g M I z 8 J 4 W 2 C I z O s C V f r T 2 E 1 u z C b 5 J B W m U 6 M J N b m E z T 4 u 2 w S 4 t i L 8 N l S U g s R y 4 v d o H c z L N Q K 2 u K s Q a b n Y x Z S J L G E m H V m Z e z I W c k M V l E h C K p f W y t V s x E F 7 p T i Q 9 T j i H a W O 5 K / 2 C M Q 6 h o e 7 S 8 L t B e t A x r 9 I X R 6 / 2 H 1 z N w t s 7 o / 1 7 9 i 0 E n o d x 9 3 v k I V f t G n p j R X a r Y z d T o 3 y W x 1 B l z x t x g 8 H F r s w D p e a P r x P Y 0 r D 4 c C u h P a r M L i 3 a A N K I Q 6 E N X V g 0 K n E h 7 D 2 2 x x t C 8 z Q F V b u o g u 9 o k k g U / a i 1 6 L Y 9 I K 3 W l K / a b C m U n s A 7 8 Q a + 4 y j 7 m c Q S 4 N l w Y w X 9 J r R o 1 h X a K N W P z x a i e 4 k 1 z d 0 h O V n I 3 X y Q l F + l K n h b W Z 2 + u 4 M y R i P Z d G i 9 C u u 6 L s n t K e G 8 3 o X Z n + 4 j d m p Y w e 0 7 5 1 F S Y 8 d h 8 c W x y H H T 4 d s R + 8 S 0 j 4 4 G g 6 k / h u L 3 p p k / 8 K a Z K + t S f b G a 5 L 9 n 2 s y / s O a C L 1 v n t + X Z 2 K d / w Z Q S w E C L Q A U A A I A C A B F V 5 d R H T Q s M q c A A A D 5 A A A A E g A A A A A A A A A A A A A A A A A A A A A A Q 2 9 u Z m l n L 1 B h Y 2 t h Z 2 U u e G 1 s U E s B A i 0 A F A A C A A g A R V e X U Q / K 6 a u k A A A A 6 Q A A A B M A A A A A A A A A A A A A A A A A 8 w A A A F t D b 2 5 0 Z W 5 0 X 1 R 5 c G V z X S 5 4 b W x Q S w E C L Q A U A A I A C A B F V 5 d R u 9 3 j 6 c U B A A B l B Q A A E w A A A A A A A A A A A A A A A A D k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G w A A A A A A A P I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l z d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x N T o 1 O D o x M C 4 0 O D M 3 M j E 3 W i I g L z 4 8 R W 5 0 c n k g V H l w Z T 0 i R m l s b E N v b H V t b l R 5 c G V z I i B W Y W x 1 Z T 0 i c 0 F 3 W U Z C Z 1 l H Q m d N R k F B P T 0 i I C 8 + P E V u d H J 5 I F R 5 c G U 9 I k Z p b G x D b 2 x 1 b W 5 O Y W 1 l c y I g V m F s d W U 9 I n N b J n F 1 b 3 Q 7 S X R l b S Z x d W 9 0 O y w m c X V v d D t N Y W 5 1 Z m F j d H V y Z X I m c X V v d D s s J n F 1 b 3 Q 7 T S 5 D b 2 R l J n F 1 b 3 Q 7 L C Z x d W 9 0 O 0 R l c 2 N y a X B 0 a W 9 u J n F 1 b 3 Q 7 L C Z x d W 9 0 O 0 J y Y W 5 k J n F 1 b 3 Q 7 L C Z x d W 9 0 O 1 B h Y 2 s m c X V v d D s s J n F 1 b 3 Q 7 V W 5 p d C Z x d W 9 0 O y w m c X V v d D t N b 2 5 0 a G x 5 I C B 1 c 2 F n Z S Z x d W 9 0 O y w m c X V v d D t E a X N 0 M S B V b m l 0 I F B y a W N l J n F 1 b 3 Q 7 L C Z x d W 9 0 O 1 R h Y m x l M y 5 E a X N 0 M i B V b m l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R h Y m x l M y 9 D a G F u Z 2 V k I F R 5 c G U u e 0 l 0 Z W 0 s M H 0 m c X V v d D s s J n F 1 b 3 Q 7 S 2 V 5 Q 2 9 s d W 1 u Q 2 9 1 b n Q m c X V v d D s 6 M X 1 d L C Z x d W 9 0 O 2 N v b H V t b k l k Z W 5 0 a X R p Z X M m c X V v d D s 6 W y Z x d W 9 0 O 1 N l Y 3 R p b 2 4 x L 1 R h Y m x l M i 9 D a G F u Z 2 V k I F R 5 c G U u e 0 l 0 Z W 0 s M H 0 m c X V v d D s s J n F 1 b 3 Q 7 U 2 V j d G l v b j E v V G F i b G U y L 0 N o Y W 5 n Z W Q g V H l w Z S 5 7 T W F u d W Z h Y 3 R 1 c m V y L D F 9 J n F 1 b 3 Q 7 L C Z x d W 9 0 O 1 N l Y 3 R p b 2 4 x L 1 R h Y m x l M i 9 D a G F u Z 2 V k I F R 5 c G U u e 0 0 u Q 2 9 k Z S w y f S Z x d W 9 0 O y w m c X V v d D t T Z W N 0 a W 9 u M S 9 U Y W J s Z T I v Q 2 h h b m d l Z C B U e X B l L n t E Z X N j c m l w d G l v b i w z f S Z x d W 9 0 O y w m c X V v d D t T Z W N 0 a W 9 u M S 9 U Y W J s Z T I v Q 2 h h b m d l Z C B U e X B l L n t C c m F u Z C w 0 f S Z x d W 9 0 O y w m c X V v d D t T Z W N 0 a W 9 u M S 9 U Y W J s Z T I v Q 2 h h b m d l Z C B U e X B l L n t Q Y W N r L D V 9 J n F 1 b 3 Q 7 L C Z x d W 9 0 O 1 N l Y 3 R p b 2 4 x L 1 R h Y m x l M i 9 D a G F u Z 2 V k I F R 5 c G U u e 1 V u a X Q s N n 0 m c X V v d D s s J n F 1 b 3 Q 7 U 2 V j d G l v b j E v V G F i b G U y L 0 N o Y W 5 n Z W Q g V H l w Z S 5 7 T W 9 u d G h s e S A g d X N h Z 2 U s N 3 0 m c X V v d D s s J n F 1 b 3 Q 7 U 2 V j d G l v b j E v V G F i b G U y L 0 N o Y W 5 n Z W Q g V H l w Z S 5 7 R G l z d D E g V W 5 p d C B Q c m l j Z S w 4 f S Z x d W 9 0 O y w m c X V v d D t T Z W N 0 a W 9 u M S 9 U Y W J s Z T M v Q 2 h h b m d l Z C B U e X B l L n t E a X N 0 M i B V b m l 0 I F B y a W N l L D h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I v Q 2 h h b m d l Z C B U e X B l L n t J d G V t L D B 9 J n F 1 b 3 Q 7 L C Z x d W 9 0 O 1 N l Y 3 R p b 2 4 x L 1 R h Y m x l M i 9 D a G F u Z 2 V k I F R 5 c G U u e 0 1 h b n V m Y W N 0 d X J l c i w x f S Z x d W 9 0 O y w m c X V v d D t T Z W N 0 a W 9 u M S 9 U Y W J s Z T I v Q 2 h h b m d l Z C B U e X B l L n t N L k N v Z G U s M n 0 m c X V v d D s s J n F 1 b 3 Q 7 U 2 V j d G l v b j E v V G F i b G U y L 0 N o Y W 5 n Z W Q g V H l w Z S 5 7 R G V z Y 3 J p c H R p b 2 4 s M 3 0 m c X V v d D s s J n F 1 b 3 Q 7 U 2 V j d G l v b j E v V G F i b G U y L 0 N o Y W 5 n Z W Q g V H l w Z S 5 7 Q n J h b m Q s N H 0 m c X V v d D s s J n F 1 b 3 Q 7 U 2 V j d G l v b j E v V G F i b G U y L 0 N o Y W 5 n Z W Q g V H l w Z S 5 7 U G F j a y w 1 f S Z x d W 9 0 O y w m c X V v d D t T Z W N 0 a W 9 u M S 9 U Y W J s Z T I v Q 2 h h b m d l Z C B U e X B l L n t V b m l 0 L D Z 9 J n F 1 b 3 Q 7 L C Z x d W 9 0 O 1 N l Y 3 R p b 2 4 x L 1 R h Y m x l M i 9 D a G F u Z 2 V k I F R 5 c G U u e 0 1 v b n R o b H k g I H V z Y W d l L D d 9 J n F 1 b 3 Q 7 L C Z x d W 9 0 O 1 N l Y 3 R p b 2 4 x L 1 R h Y m x l M i 9 D a G F u Z 2 V k I F R 5 c G U u e 0 R p c 3 Q x I F V u a X Q g U H J p Y 2 U s O H 0 m c X V v d D s s J n F 1 b 3 Q 7 U 2 V j d G l v b j E v V G F i b G U z L 0 N o Y W 5 n Z W Q g V H l w Z S 5 7 R G l z d D I g V W 5 p d C B Q c m l j Z S w 4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Y W J s Z T M v Q 2 h h b m d l Z C B U e X B l L n t J d G V t L D B 9 J n F 1 b 3 Q 7 L C Z x d W 9 0 O 0 t l e U N v b H V t b k N v d W 5 0 J n F 1 b 3 Q 7 O j F 9 X X 0 i I C 8 + P E V u d H J 5 I F R 5 c G U 9 I k Z p b G x U Y X J n Z X R O Y W 1 l Q 3 V z d G 9 t a X p l Z C I g V m F s d W U 9 I m w x I i A v P j x F b n R y e S B U e X B l P S J R d W V y e U l E I i B W Y W x 1 Z T 0 i c 2 Q y M m E z Z m Q 2 L W Q 4 M j A t N G M 0 M S 1 i Y W N k L T Z h M T J h N j E 2 M W R m M i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h Y m x l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z V D E z O j M 3 O j M 5 L j g 2 M D I z N T d a I i A v P j x F b n R y e S B U e X B l P S J G a W x s Q 2 9 s d W 1 u V H l w Z X M i I F Z h b H V l P S J z Q X d Z R k J n W U d C Z 0 1 B I i A v P j x F b n R y e S B U e X B l P S J G a W x s Q 2 9 s d W 1 u T m F t Z X M i I F Z h b H V l P S J z W y Z x d W 9 0 O 0 l 0 Z W 0 m c X V v d D s s J n F 1 b 3 Q 7 T W F u d W Z h Y 3 R 1 c m V y J n F 1 b 3 Q 7 L C Z x d W 9 0 O 0 0 u Q 2 9 k Z S Z x d W 9 0 O y w m c X V v d D t E Z X N j c m l w d G l v b i Z x d W 9 0 O y w m c X V v d D t C c m F u Z C Z x d W 9 0 O y w m c X V v d D t Q Y W N r J n F 1 b 3 Q 7 L C Z x d W 9 0 O 1 V u a X Q m c X V v d D s s J n F 1 b 3 Q 7 T W 9 u d G h s e S A g d X N h Z 2 U m c X V v d D s s J n F 1 b 3 Q 7 R G l z d D I g V W 5 p d C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0 l 0 Z W 0 s M H 0 m c X V v d D s s J n F 1 b 3 Q 7 U 2 V j d G l v b j E v V G F i b G U z L 0 N o Y W 5 n Z W Q g V H l w Z S 5 7 T W F u d W Z h Y 3 R 1 c m V y L D F 9 J n F 1 b 3 Q 7 L C Z x d W 9 0 O 1 N l Y 3 R p b 2 4 x L 1 R h Y m x l M y 9 D a G F u Z 2 V k I F R 5 c G U u e 0 0 u Q 2 9 k Z S w y f S Z x d W 9 0 O y w m c X V v d D t T Z W N 0 a W 9 u M S 9 U Y W J s Z T M v Q 2 h h b m d l Z C B U e X B l L n t E Z X N j c m l w d G l v b i w z f S Z x d W 9 0 O y w m c X V v d D t T Z W N 0 a W 9 u M S 9 U Y W J s Z T M v Q 2 h h b m d l Z C B U e X B l L n t C c m F u Z C w 0 f S Z x d W 9 0 O y w m c X V v d D t T Z W N 0 a W 9 u M S 9 U Y W J s Z T M v Q 2 h h b m d l Z C B U e X B l L n t Q Y W N r L D V 9 J n F 1 b 3 Q 7 L C Z x d W 9 0 O 1 N l Y 3 R p b 2 4 x L 1 R h Y m x l M y 9 D a G F u Z 2 V k I F R 5 c G U u e 1 V u a X Q s N n 0 m c X V v d D s s J n F 1 b 3 Q 7 U 2 V j d G l v b j E v V G F i b G U z L 0 N o Y W 5 n Z W Q g V H l w Z S 5 7 T W 9 u d G h s e S A g d X N h Z 2 U s N 3 0 m c X V v d D s s J n F 1 b 3 Q 7 U 2 V j d G l v b j E v V G F i b G U z L 0 N o Y W 5 n Z W Q g V H l w Z S 5 7 R G l z d D I g V W 5 p d C B Q c m l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M v Q 2 h h b m d l Z C B U e X B l L n t J d G V t L D B 9 J n F 1 b 3 Q 7 L C Z x d W 9 0 O 1 N l Y 3 R p b 2 4 x L 1 R h Y m x l M y 9 D a G F u Z 2 V k I F R 5 c G U u e 0 1 h b n V m Y W N 0 d X J l c i w x f S Z x d W 9 0 O y w m c X V v d D t T Z W N 0 a W 9 u M S 9 U Y W J s Z T M v Q 2 h h b m d l Z C B U e X B l L n t N L k N v Z G U s M n 0 m c X V v d D s s J n F 1 b 3 Q 7 U 2 V j d G l v b j E v V G F i b G U z L 0 N o Y W 5 n Z W Q g V H l w Z S 5 7 R G V z Y 3 J p c H R p b 2 4 s M 3 0 m c X V v d D s s J n F 1 b 3 Q 7 U 2 V j d G l v b j E v V G F i b G U z L 0 N o Y W 5 n Z W Q g V H l w Z S 5 7 Q n J h b m Q s N H 0 m c X V v d D s s J n F 1 b 3 Q 7 U 2 V j d G l v b j E v V G F i b G U z L 0 N o Y W 5 n Z W Q g V H l w Z S 5 7 U G F j a y w 1 f S Z x d W 9 0 O y w m c X V v d D t T Z W N 0 a W 9 u M S 9 U Y W J s Z T M v Q 2 h h b m d l Z C B U e X B l L n t V b m l 0 L D Z 9 J n F 1 b 3 Q 7 L C Z x d W 9 0 O 1 N l Y 3 R p b 2 4 x L 1 R h Y m x l M y 9 D a G F u Z 2 V k I F R 5 c G U u e 0 1 v b n R o b H k g I H V z Y W d l L D d 9 J n F 1 b 3 Q 7 L C Z x d W 9 0 O 1 N l Y 3 R p b 2 4 x L 1 R h Y m x l M y 9 D a G F u Z 2 V k I F R 5 c G U u e 0 R p c 3 Q y I F V u a X Q g U H J p Y 2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G F i b G U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w Y W 5 k Z W Q l M j B U Y W J s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w z n r d 1 2 w U y 0 + e 4 3 1 + K e 8 w A A A A A C A A A A A A A Q Z g A A A A E A A C A A A A B 2 6 C I S 0 o 1 e Z f H H a U 1 n E t z o Z h f o r B / t x 4 n o v d K s F U G F t Q A A A A A O g A A A A A I A A C A A A A C K M b l X O 3 j 2 J E K t n W O A 3 P h i + a 8 q O C l C j t i l s E y k 8 o 7 o B 1 A A A A C V H T F h O p Y x P 6 F H 3 f Q c C u m g T K W A o 5 Y F W z T 3 q 2 v + Q t 5 Z K 8 c 9 2 Q 4 R 7 Q I a e g A S v N K y I m e C i L Y 2 4 G 3 p H / I Z l k f D o y r 7 R b d S i J I M V 0 + E + c V j R R l 3 N E A A A A C C Q F s K H E 6 a Y Q F Z j a z + J T x 8 g K i D G h l g P t c D R W O W c I 1 v / q Y i a n Q V j f u 7 I 2 t l Q S c F + r h 2 0 I o P v r W w Y e m i K x 3 N v q 8 L < / D a t a M a s h u p > 
</file>

<file path=customXml/itemProps1.xml><?xml version="1.0" encoding="utf-8"?>
<ds:datastoreItem xmlns:ds="http://schemas.openxmlformats.org/officeDocument/2006/customXml" ds:itemID="{7698D7EC-EDA0-41B7-8136-C4B4939395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Price Finder</vt:lpstr>
      <vt:lpstr>Merged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Pattan</dc:creator>
  <cp:lastModifiedBy>Neeraj Pattan</cp:lastModifiedBy>
  <dcterms:created xsi:type="dcterms:W3CDTF">2020-12-23T12:50:23Z</dcterms:created>
  <dcterms:modified xsi:type="dcterms:W3CDTF">2020-12-23T17:02:32Z</dcterms:modified>
</cp:coreProperties>
</file>