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Users\Daniel Vong\Downloads\"/>
    </mc:Choice>
  </mc:AlternateContent>
  <xr:revisionPtr revIDLastSave="0" documentId="13_ncr:1_{00B8ECCF-C3C8-4CA0-B19E-82867A3C6B7B}" xr6:coauthVersionLast="47" xr6:coauthVersionMax="47" xr10:uidLastSave="{00000000-0000-0000-0000-000000000000}"/>
  <bookViews>
    <workbookView xWindow="14295" yWindow="0" windowWidth="14610" windowHeight="16305" xr2:uid="{00000000-000D-0000-FFFF-FFFF00000000}"/>
  </bookViews>
  <sheets>
    <sheet name="Project Information" sheetId="1" r:id="rId1"/>
    <sheet name="Team Structure and Rates" sheetId="2" r:id="rId2"/>
    <sheet name="Effort Distribution By Role" sheetId="3" r:id="rId3"/>
    <sheet name="Indirect Costs" sheetId="4" r:id="rId4"/>
    <sheet name="Risk Assessment" sheetId="5" r:id="rId5"/>
    <sheet name="Project Budget Summary" sheetId="6" r:id="rId6"/>
    <sheet name="Budget by Phase" sheetId="7" r:id="rId7"/>
    <sheet name="Cost Control Metrics" sheetId="9" r:id="rId8"/>
    <sheet name="Monthly Cash Flow" sheetId="8" r:id="rId9"/>
  </sheets>
  <definedNames>
    <definedName name="DirectLabor">'Effort Distribution By Role'!$C$10</definedName>
    <definedName name="IndirectCosts">'Indirect Costs'!$D$8</definedName>
    <definedName name="ProjectBudget">'Project Budget Summary'!$B$7</definedName>
    <definedName name="TotalEffort">'Project Information'!$B$6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7" l="1"/>
  <c r="E4" i="7"/>
  <c r="E5" i="7"/>
  <c r="E6" i="7"/>
  <c r="E3" i="7"/>
  <c r="D4" i="7"/>
  <c r="D5" i="7"/>
  <c r="D6" i="7"/>
  <c r="D3" i="7"/>
  <c r="D7" i="7" s="1"/>
  <c r="D8" i="4"/>
  <c r="B4" i="6"/>
  <c r="B3" i="6"/>
  <c r="D4" i="4"/>
  <c r="D5" i="4"/>
  <c r="D7" i="4"/>
  <c r="D6" i="4"/>
  <c r="B7" i="3"/>
  <c r="C7" i="3" s="1"/>
  <c r="B6" i="3"/>
  <c r="C6" i="3" s="1"/>
  <c r="B5" i="3"/>
  <c r="C5" i="3" s="1"/>
  <c r="B4" i="3"/>
  <c r="C4" i="3" s="1"/>
  <c r="C3" i="3"/>
  <c r="E8" i="5"/>
  <c r="B9" i="3"/>
  <c r="C9" i="3" s="1"/>
  <c r="B8" i="3"/>
  <c r="C8" i="3" s="1"/>
  <c r="B3" i="3"/>
  <c r="B5" i="6" l="1"/>
  <c r="C10" i="3"/>
  <c r="D3" i="4" s="1"/>
  <c r="B6" i="6" l="1"/>
  <c r="B7" i="6" s="1"/>
  <c r="D10" i="3"/>
</calcChain>
</file>

<file path=xl/sharedStrings.xml><?xml version="1.0" encoding="utf-8"?>
<sst xmlns="http://schemas.openxmlformats.org/spreadsheetml/2006/main" count="120" uniqueCount="97">
  <si>
    <t>Project Information</t>
  </si>
  <si>
    <t>Project Name</t>
  </si>
  <si>
    <t>E-commerce Web Application</t>
  </si>
  <si>
    <t>Project Manager</t>
  </si>
  <si>
    <t>Your Name</t>
  </si>
  <si>
    <t>Estimation Date</t>
  </si>
  <si>
    <t>2025-08-03</t>
  </si>
  <si>
    <t>Project Duration (weeks)</t>
  </si>
  <si>
    <t>Team Structure and Rates</t>
  </si>
  <si>
    <t>Role</t>
  </si>
  <si>
    <t>Count</t>
  </si>
  <si>
    <t>Rate ($/hour)</t>
  </si>
  <si>
    <t>Utilization %</t>
  </si>
  <si>
    <t>Effective Rate</t>
  </si>
  <si>
    <t>Senior Developer</t>
  </si>
  <si>
    <t>Mid-level Developer</t>
  </si>
  <si>
    <t>Junior Developer</t>
  </si>
  <si>
    <t>QA Engineer</t>
  </si>
  <si>
    <t>UI/UX Designer</t>
  </si>
  <si>
    <t>DevOps Engineer</t>
  </si>
  <si>
    <t>Effort Distribution by Role</t>
  </si>
  <si>
    <t>Total Hours</t>
  </si>
  <si>
    <t>Cost Calculation</t>
  </si>
  <si>
    <t>Total Cost</t>
  </si>
  <si>
    <t>Subtotal Direct Labor</t>
  </si>
  <si>
    <t>Indirect Costs</t>
  </si>
  <si>
    <t>Cost Category</t>
  </si>
  <si>
    <t>Calculation Method</t>
  </si>
  <si>
    <t>Rate/Amount</t>
  </si>
  <si>
    <t>Benefits &amp; Payroll Taxes</t>
  </si>
  <si>
    <t>% of Direct Labor</t>
  </si>
  <si>
    <t>Equipment &amp; Software</t>
  </si>
  <si>
    <t>Per Person</t>
  </si>
  <si>
    <t>Office Space &amp; Utilities</t>
  </si>
  <si>
    <t>Per Person Per Month</t>
  </si>
  <si>
    <t>Management Overhead</t>
  </si>
  <si>
    <t>% of Direct Costs</t>
  </si>
  <si>
    <t>Administrative Overhead</t>
  </si>
  <si>
    <t>Subtotal Indirect Costs</t>
  </si>
  <si>
    <t>Risk Assessment and Contingency</t>
  </si>
  <si>
    <t>Risk Factor</t>
  </si>
  <si>
    <t>Probability</t>
  </si>
  <si>
    <t>Impact</t>
  </si>
  <si>
    <t>Score</t>
  </si>
  <si>
    <t>Weight</t>
  </si>
  <si>
    <t>Technology Risk</t>
  </si>
  <si>
    <t>High</t>
  </si>
  <si>
    <t>Team Risk</t>
  </si>
  <si>
    <t>Medium</t>
  </si>
  <si>
    <t>Requirements Risk</t>
  </si>
  <si>
    <t>Integration Risk</t>
  </si>
  <si>
    <t>Schedule Risk</t>
  </si>
  <si>
    <t>Combined Risk Multiplier</t>
  </si>
  <si>
    <t>Project Budget Summary</t>
  </si>
  <si>
    <t>Component</t>
  </si>
  <si>
    <t>Amount</t>
  </si>
  <si>
    <t>Percentage</t>
  </si>
  <si>
    <t>Direct Labor Costs</t>
  </si>
  <si>
    <t>Subtotal Project Costs</t>
  </si>
  <si>
    <t>Risk Contingency (15%)</t>
  </si>
  <si>
    <t>Total Project Budget</t>
  </si>
  <si>
    <t>Budget by Phase</t>
  </si>
  <si>
    <t>Phase</t>
  </si>
  <si>
    <t>Duration (weeks)</t>
  </si>
  <si>
    <t>Effort %</t>
  </si>
  <si>
    <t>Labor Cost</t>
  </si>
  <si>
    <t>Planning &amp; Design</t>
  </si>
  <si>
    <t>Development</t>
  </si>
  <si>
    <t>Testing</t>
  </si>
  <si>
    <t>Deployment</t>
  </si>
  <si>
    <t>Total</t>
  </si>
  <si>
    <t>Monthly Cash Flow</t>
  </si>
  <si>
    <t>Month</t>
  </si>
  <si>
    <t>Planned Spend</t>
  </si>
  <si>
    <t>Cumulative Spend</t>
  </si>
  <si>
    <t>Budget %</t>
  </si>
  <si>
    <t>Month 1</t>
  </si>
  <si>
    <t>Month 2</t>
  </si>
  <si>
    <t>Month 3</t>
  </si>
  <si>
    <t>Cost Control Metrics</t>
  </si>
  <si>
    <t>Metric</t>
  </si>
  <si>
    <t>Target</t>
  </si>
  <si>
    <t>Actual</t>
  </si>
  <si>
    <t>Variance</t>
  </si>
  <si>
    <t>Budget Variance</t>
  </si>
  <si>
    <t>TBD</t>
  </si>
  <si>
    <t>Schedule Variance</t>
  </si>
  <si>
    <t>Resource Utilization</t>
  </si>
  <si>
    <t>Cost per Hour</t>
  </si>
  <si>
    <t>$</t>
  </si>
  <si>
    <t>Notes and Assumptions</t>
  </si>
  <si>
    <t>1. Rates are based on current market rates in your region</t>
  </si>
  <si>
    <t>2. Utilization factors account for non-billable time</t>
  </si>
  <si>
    <t>3. Indirect costs include typical organizational overhead</t>
  </si>
  <si>
    <t>4. Contingency is based on risk assessment</t>
  </si>
  <si>
    <t>5. Update actuals regularly for project control</t>
  </si>
  <si>
    <t>Total Effort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</si>
</sst>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2" fillId="0" borderId="0" xfId="0" applyFont="1"/>
    <xf numFmtId="1" fontId="0" fillId="0" borderId="0" xfId="0" applyNumberFormat="1"/>
    <xf numFmtId="43" fontId="0" fillId="0" borderId="0" xfId="1" applyFont="1"/>
    <xf numFmtId="9" fontId="0" fillId="0" borderId="0" xfId="2" applyFont="1"/>
    <xf numFmtId="10" fontId="0" fillId="0" borderId="0" xfId="2" applyNumberFormat="1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5" sqref="B5"/>
    </sheetView>
  </sheetViews>
  <sheetFormatPr defaultRowHeight="15" x14ac:dyDescent="0.25"/>
  <cols>
    <col min="1" max="1" width="28" customWidth="1"/>
    <col min="2" max="2" width="20.7109375" customWidth="1"/>
    <col min="3" max="3" width="17.85546875" customWidth="1"/>
    <col min="4" max="4" width="12.5703125" customWidth="1"/>
  </cols>
  <sheetData>
    <row r="1" spans="1:2" x14ac:dyDescent="0.25">
      <c r="A1" s="2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>
        <v>12</v>
      </c>
    </row>
    <row r="6" spans="1:2" x14ac:dyDescent="0.25">
      <c r="A6" t="s">
        <v>96</v>
      </c>
      <c r="B6" s="3">
        <v>4320</v>
      </c>
    </row>
    <row r="8" spans="1:2" x14ac:dyDescent="0.25">
      <c r="A8" t="s">
        <v>90</v>
      </c>
    </row>
    <row r="9" spans="1:2" x14ac:dyDescent="0.25">
      <c r="A9" t="s">
        <v>91</v>
      </c>
    </row>
    <row r="10" spans="1:2" x14ac:dyDescent="0.25">
      <c r="A10" t="s">
        <v>92</v>
      </c>
    </row>
    <row r="11" spans="1:2" x14ac:dyDescent="0.25">
      <c r="A11" t="s">
        <v>93</v>
      </c>
    </row>
    <row r="12" spans="1:2" x14ac:dyDescent="0.25">
      <c r="A12" t="s">
        <v>94</v>
      </c>
    </row>
    <row r="13" spans="1:2" x14ac:dyDescent="0.25">
      <c r="A13" t="s">
        <v>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8A21-D0F5-4B29-95AA-B94CAE039C0A}">
  <dimension ref="A1:E9"/>
  <sheetViews>
    <sheetView workbookViewId="0">
      <selection activeCell="D10" sqref="D10"/>
    </sheetView>
  </sheetViews>
  <sheetFormatPr defaultRowHeight="15" x14ac:dyDescent="0.25"/>
  <cols>
    <col min="1" max="1" width="23.85546875" bestFit="1" customWidth="1"/>
    <col min="3" max="3" width="12.85546875" bestFit="1" customWidth="1"/>
    <col min="4" max="4" width="13.140625" customWidth="1"/>
    <col min="5" max="5" width="13.42578125" bestFit="1" customWidth="1"/>
  </cols>
  <sheetData>
    <row r="1" spans="1:5" x14ac:dyDescent="0.25">
      <c r="A1" s="2" t="s">
        <v>8</v>
      </c>
    </row>
    <row r="2" spans="1:5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</row>
    <row r="3" spans="1:5" x14ac:dyDescent="0.25">
      <c r="A3" t="s">
        <v>3</v>
      </c>
      <c r="B3">
        <v>1</v>
      </c>
      <c r="C3">
        <v>90</v>
      </c>
      <c r="D3" s="1">
        <v>1</v>
      </c>
      <c r="E3">
        <v>90</v>
      </c>
    </row>
    <row r="4" spans="1:5" x14ac:dyDescent="0.25">
      <c r="A4" t="s">
        <v>14</v>
      </c>
      <c r="B4">
        <v>2</v>
      </c>
      <c r="C4">
        <v>85</v>
      </c>
      <c r="D4" s="1">
        <v>0.95</v>
      </c>
      <c r="E4">
        <v>80.75</v>
      </c>
    </row>
    <row r="5" spans="1:5" x14ac:dyDescent="0.25">
      <c r="A5" t="s">
        <v>15</v>
      </c>
      <c r="B5">
        <v>2</v>
      </c>
      <c r="C5">
        <v>65</v>
      </c>
      <c r="D5" s="1">
        <v>0.9</v>
      </c>
      <c r="E5">
        <v>58.5</v>
      </c>
    </row>
    <row r="6" spans="1:5" x14ac:dyDescent="0.25">
      <c r="A6" t="s">
        <v>16</v>
      </c>
      <c r="B6">
        <v>1</v>
      </c>
      <c r="C6">
        <v>45</v>
      </c>
      <c r="D6" s="1">
        <v>0.85</v>
      </c>
      <c r="E6">
        <v>38.25</v>
      </c>
    </row>
    <row r="7" spans="1:5" x14ac:dyDescent="0.25">
      <c r="A7" t="s">
        <v>17</v>
      </c>
      <c r="B7">
        <v>1</v>
      </c>
      <c r="C7">
        <v>60</v>
      </c>
      <c r="D7" s="1">
        <v>0.9</v>
      </c>
      <c r="E7">
        <v>54</v>
      </c>
    </row>
    <row r="8" spans="1:5" x14ac:dyDescent="0.25">
      <c r="A8" t="s">
        <v>18</v>
      </c>
      <c r="B8">
        <v>1</v>
      </c>
      <c r="C8">
        <v>70</v>
      </c>
      <c r="D8" s="1">
        <v>0.75</v>
      </c>
      <c r="E8">
        <v>52.5</v>
      </c>
    </row>
    <row r="9" spans="1:5" x14ac:dyDescent="0.25">
      <c r="A9" t="s">
        <v>19</v>
      </c>
      <c r="B9">
        <v>1</v>
      </c>
      <c r="C9">
        <v>80</v>
      </c>
      <c r="D9" s="1">
        <v>0.6</v>
      </c>
      <c r="E9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0C66-DE65-48D5-BDB1-F086DADA592B}">
  <dimension ref="A1:D10"/>
  <sheetViews>
    <sheetView workbookViewId="0">
      <selection activeCell="C10" sqref="C10"/>
    </sheetView>
  </sheetViews>
  <sheetFormatPr defaultRowHeight="15" x14ac:dyDescent="0.25"/>
  <cols>
    <col min="1" max="1" width="24.42578125" bestFit="1" customWidth="1"/>
    <col min="2" max="2" width="11" bestFit="1" customWidth="1"/>
    <col min="3" max="3" width="15.28515625" bestFit="1" customWidth="1"/>
    <col min="4" max="4" width="9.7109375" bestFit="1" customWidth="1"/>
  </cols>
  <sheetData>
    <row r="1" spans="1:4" x14ac:dyDescent="0.25">
      <c r="A1" s="2" t="s">
        <v>20</v>
      </c>
    </row>
    <row r="2" spans="1:4" x14ac:dyDescent="0.25">
      <c r="A2" s="2" t="s">
        <v>9</v>
      </c>
      <c r="B2" s="2" t="s">
        <v>21</v>
      </c>
      <c r="C2" s="2" t="s">
        <v>22</v>
      </c>
      <c r="D2" s="2"/>
    </row>
    <row r="3" spans="1:4" x14ac:dyDescent="0.25">
      <c r="A3" t="s">
        <v>3</v>
      </c>
      <c r="B3">
        <f>'Project Information'!B5*40*1</f>
        <v>480</v>
      </c>
      <c r="C3" s="4">
        <f>B3*'Team Structure and Rates'!E3</f>
        <v>43200</v>
      </c>
    </row>
    <row r="4" spans="1:4" x14ac:dyDescent="0.25">
      <c r="A4" t="s">
        <v>14</v>
      </c>
      <c r="B4">
        <f>TotalEffort*0.4</f>
        <v>1728</v>
      </c>
      <c r="C4" s="4">
        <f>B4*'Team Structure and Rates'!E4</f>
        <v>139536</v>
      </c>
    </row>
    <row r="5" spans="1:4" x14ac:dyDescent="0.25">
      <c r="A5" t="s">
        <v>15</v>
      </c>
      <c r="B5">
        <f>TotalEffort*0.35</f>
        <v>1512</v>
      </c>
      <c r="C5" s="4">
        <f>B5*'Team Structure and Rates'!E5</f>
        <v>88452</v>
      </c>
    </row>
    <row r="6" spans="1:4" x14ac:dyDescent="0.25">
      <c r="A6" t="s">
        <v>16</v>
      </c>
      <c r="B6">
        <f>TotalEffort*0.15</f>
        <v>648</v>
      </c>
      <c r="C6" s="4">
        <f>B6*'Team Structure and Rates'!E6</f>
        <v>24786</v>
      </c>
    </row>
    <row r="7" spans="1:4" x14ac:dyDescent="0.25">
      <c r="A7" t="s">
        <v>17</v>
      </c>
      <c r="B7">
        <f>TotalEffort*0.25</f>
        <v>1080</v>
      </c>
      <c r="C7" s="4">
        <f>B7*'Team Structure and Rates'!E7</f>
        <v>58320</v>
      </c>
    </row>
    <row r="8" spans="1:4" x14ac:dyDescent="0.25">
      <c r="A8" t="s">
        <v>18</v>
      </c>
      <c r="B8">
        <f>'Project Information'!B5*20</f>
        <v>240</v>
      </c>
      <c r="C8" s="4">
        <f>B8*'Team Structure and Rates'!E8</f>
        <v>12600</v>
      </c>
    </row>
    <row r="9" spans="1:4" x14ac:dyDescent="0.25">
      <c r="A9" t="s">
        <v>19</v>
      </c>
      <c r="B9">
        <f>'Project Information'!B5*15</f>
        <v>180</v>
      </c>
      <c r="C9" s="4">
        <f>B9*'Team Structure and Rates'!E9</f>
        <v>8640</v>
      </c>
    </row>
    <row r="10" spans="1:4" x14ac:dyDescent="0.25">
      <c r="A10" t="s">
        <v>24</v>
      </c>
      <c r="C10" s="4">
        <f>SUM(C3:C9)</f>
        <v>375534</v>
      </c>
      <c r="D10" t="str">
        <f ca="1">SUM(D4:D10)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2861-8DB3-44FC-8E8D-4D122462B8EB}">
  <dimension ref="A1:D8"/>
  <sheetViews>
    <sheetView workbookViewId="0">
      <selection activeCell="D8" sqref="D8"/>
    </sheetView>
  </sheetViews>
  <sheetFormatPr defaultRowHeight="15" x14ac:dyDescent="0.25"/>
  <cols>
    <col min="1" max="1" width="23.7109375" bestFit="1" customWidth="1"/>
    <col min="2" max="2" width="20.5703125" bestFit="1" customWidth="1"/>
    <col min="3" max="3" width="13.140625" bestFit="1" customWidth="1"/>
    <col min="4" max="4" width="11.5703125" bestFit="1" customWidth="1"/>
  </cols>
  <sheetData>
    <row r="1" spans="1:4" x14ac:dyDescent="0.25">
      <c r="A1" s="2" t="s">
        <v>25</v>
      </c>
    </row>
    <row r="2" spans="1:4" x14ac:dyDescent="0.25">
      <c r="A2" s="2" t="s">
        <v>26</v>
      </c>
      <c r="B2" s="2" t="s">
        <v>27</v>
      </c>
      <c r="C2" s="2" t="s">
        <v>28</v>
      </c>
      <c r="D2" s="2" t="s">
        <v>23</v>
      </c>
    </row>
    <row r="3" spans="1:4" x14ac:dyDescent="0.25">
      <c r="A3" t="s">
        <v>29</v>
      </c>
      <c r="B3" t="s">
        <v>30</v>
      </c>
      <c r="C3" s="1">
        <v>0.25</v>
      </c>
      <c r="D3" s="4">
        <f>DirectLabor*0.25</f>
        <v>93883.5</v>
      </c>
    </row>
    <row r="4" spans="1:4" x14ac:dyDescent="0.25">
      <c r="A4" t="s">
        <v>31</v>
      </c>
      <c r="B4" t="s">
        <v>32</v>
      </c>
      <c r="C4">
        <v>1500</v>
      </c>
      <c r="D4" s="4">
        <f>SUM('Team Structure and Rates'!B3:B9)*C4</f>
        <v>13500</v>
      </c>
    </row>
    <row r="5" spans="1:4" x14ac:dyDescent="0.25">
      <c r="A5" t="s">
        <v>33</v>
      </c>
      <c r="B5" t="s">
        <v>34</v>
      </c>
      <c r="C5">
        <v>500</v>
      </c>
      <c r="D5" s="4">
        <f>(SUM('Team Structure and Rates'!B3:B9)*C5*'Project Information'!B5/4)</f>
        <v>13500</v>
      </c>
    </row>
    <row r="6" spans="1:4" x14ac:dyDescent="0.25">
      <c r="A6" t="s">
        <v>35</v>
      </c>
      <c r="B6" t="s">
        <v>36</v>
      </c>
      <c r="C6" s="1">
        <v>0.2</v>
      </c>
      <c r="D6" s="4">
        <f>DirectLabor*0.2</f>
        <v>75106.8</v>
      </c>
    </row>
    <row r="7" spans="1:4" x14ac:dyDescent="0.25">
      <c r="A7" t="s">
        <v>37</v>
      </c>
      <c r="B7" t="s">
        <v>36</v>
      </c>
      <c r="C7" s="1">
        <v>0.15</v>
      </c>
      <c r="D7" s="4">
        <f>DirectLabor*0.15</f>
        <v>56330.1</v>
      </c>
    </row>
    <row r="8" spans="1:4" x14ac:dyDescent="0.25">
      <c r="A8" t="s">
        <v>38</v>
      </c>
      <c r="D8" s="4">
        <f>SUM(D3:D7)</f>
        <v>252320.4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3665-E57F-44E2-8DE9-F81813ACD0C5}">
  <dimension ref="A1:E8"/>
  <sheetViews>
    <sheetView workbookViewId="0">
      <selection activeCell="D8" sqref="D8"/>
    </sheetView>
  </sheetViews>
  <sheetFormatPr defaultRowHeight="15" x14ac:dyDescent="0.25"/>
  <cols>
    <col min="1" max="1" width="31.42578125" bestFit="1" customWidth="1"/>
    <col min="2" max="2" width="10.7109375" bestFit="1" customWidth="1"/>
  </cols>
  <sheetData>
    <row r="1" spans="1:5" x14ac:dyDescent="0.25">
      <c r="A1" s="2" t="s">
        <v>39</v>
      </c>
    </row>
    <row r="2" spans="1:5" x14ac:dyDescent="0.25">
      <c r="A2" s="2" t="s">
        <v>40</v>
      </c>
      <c r="B2" s="2" t="s">
        <v>41</v>
      </c>
      <c r="C2" s="2" t="s">
        <v>42</v>
      </c>
      <c r="D2" s="2" t="s">
        <v>43</v>
      </c>
      <c r="E2" s="2" t="s">
        <v>44</v>
      </c>
    </row>
    <row r="3" spans="1:5" x14ac:dyDescent="0.25">
      <c r="A3" t="s">
        <v>45</v>
      </c>
      <c r="B3" s="1">
        <v>0.3</v>
      </c>
      <c r="C3" t="s">
        <v>46</v>
      </c>
      <c r="D3">
        <v>3</v>
      </c>
      <c r="E3">
        <v>1.2</v>
      </c>
    </row>
    <row r="4" spans="1:5" x14ac:dyDescent="0.25">
      <c r="A4" t="s">
        <v>47</v>
      </c>
      <c r="B4" s="1">
        <v>0.2</v>
      </c>
      <c r="C4" t="s">
        <v>48</v>
      </c>
      <c r="D4">
        <v>2</v>
      </c>
      <c r="E4">
        <v>1.1000000000000001</v>
      </c>
    </row>
    <row r="5" spans="1:5" x14ac:dyDescent="0.25">
      <c r="A5" t="s">
        <v>49</v>
      </c>
      <c r="B5" s="1">
        <v>0.4</v>
      </c>
      <c r="C5" t="s">
        <v>48</v>
      </c>
      <c r="D5">
        <v>2</v>
      </c>
      <c r="E5">
        <v>1.1499999999999999</v>
      </c>
    </row>
    <row r="6" spans="1:5" x14ac:dyDescent="0.25">
      <c r="A6" t="s">
        <v>50</v>
      </c>
      <c r="B6" s="1">
        <v>0.25</v>
      </c>
      <c r="C6" t="s">
        <v>46</v>
      </c>
      <c r="D6">
        <v>3</v>
      </c>
      <c r="E6">
        <v>1.1000000000000001</v>
      </c>
    </row>
    <row r="7" spans="1:5" x14ac:dyDescent="0.25">
      <c r="A7" t="s">
        <v>51</v>
      </c>
      <c r="B7" s="1">
        <v>0.35</v>
      </c>
      <c r="C7" t="s">
        <v>48</v>
      </c>
      <c r="D7">
        <v>2</v>
      </c>
      <c r="E7">
        <v>1.08</v>
      </c>
    </row>
    <row r="8" spans="1:5" x14ac:dyDescent="0.25">
      <c r="A8" t="s">
        <v>52</v>
      </c>
      <c r="E8">
        <f>PRODUCT(E2:E6)</f>
        <v>1.6698000000000002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06F8-B336-42D2-AE34-3C0618A42DA7}">
  <dimension ref="A1:C7"/>
  <sheetViews>
    <sheetView workbookViewId="0">
      <selection activeCell="B7" sqref="B7"/>
    </sheetView>
  </sheetViews>
  <sheetFormatPr defaultRowHeight="15" x14ac:dyDescent="0.25"/>
  <cols>
    <col min="1" max="1" width="23.140625" bestFit="1" customWidth="1"/>
    <col min="2" max="2" width="11.5703125" bestFit="1" customWidth="1"/>
    <col min="3" max="3" width="11" bestFit="1" customWidth="1"/>
  </cols>
  <sheetData>
    <row r="1" spans="1:3" x14ac:dyDescent="0.25">
      <c r="A1" s="2" t="s">
        <v>53</v>
      </c>
    </row>
    <row r="2" spans="1:3" x14ac:dyDescent="0.25">
      <c r="A2" s="2" t="s">
        <v>54</v>
      </c>
      <c r="B2" s="2" t="s">
        <v>55</v>
      </c>
      <c r="C2" s="2" t="s">
        <v>56</v>
      </c>
    </row>
    <row r="3" spans="1:3" x14ac:dyDescent="0.25">
      <c r="A3" t="s">
        <v>57</v>
      </c>
      <c r="B3" s="4">
        <f>DirectLabor</f>
        <v>375534</v>
      </c>
      <c r="C3" s="6"/>
    </row>
    <row r="4" spans="1:3" x14ac:dyDescent="0.25">
      <c r="A4" t="s">
        <v>25</v>
      </c>
      <c r="B4" s="4">
        <f>IndirectCosts</f>
        <v>252320.4</v>
      </c>
      <c r="C4" s="6"/>
    </row>
    <row r="5" spans="1:3" x14ac:dyDescent="0.25">
      <c r="A5" t="s">
        <v>58</v>
      </c>
      <c r="B5" s="4">
        <f>SUM(B3:B4)</f>
        <v>627854.4</v>
      </c>
      <c r="C5" s="5">
        <v>0.85</v>
      </c>
    </row>
    <row r="6" spans="1:3" x14ac:dyDescent="0.25">
      <c r="A6" t="s">
        <v>59</v>
      </c>
      <c r="B6" s="4">
        <f>B5*0.15</f>
        <v>94178.16</v>
      </c>
      <c r="C6" s="1">
        <v>0.15</v>
      </c>
    </row>
    <row r="7" spans="1:3" x14ac:dyDescent="0.25">
      <c r="A7" t="s">
        <v>60</v>
      </c>
      <c r="B7" s="4">
        <f>B5+B6</f>
        <v>722032.56</v>
      </c>
      <c r="C7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CC21E-B33D-4400-B065-87796A384153}">
  <dimension ref="A1:F7"/>
  <sheetViews>
    <sheetView workbookViewId="0">
      <selection activeCell="E8" sqref="E8"/>
    </sheetView>
  </sheetViews>
  <sheetFormatPr defaultRowHeight="15" x14ac:dyDescent="0.25"/>
  <cols>
    <col min="1" max="1" width="17.28515625" bestFit="1" customWidth="1"/>
    <col min="2" max="2" width="16.42578125" bestFit="1" customWidth="1"/>
    <col min="4" max="5" width="11.5703125" bestFit="1" customWidth="1"/>
    <col min="6" max="6" width="13.28515625" bestFit="1" customWidth="1"/>
  </cols>
  <sheetData>
    <row r="1" spans="1:6" x14ac:dyDescent="0.25">
      <c r="A1" s="2" t="s">
        <v>61</v>
      </c>
    </row>
    <row r="2" spans="1:6" x14ac:dyDescent="0.25">
      <c r="A2" s="2" t="s">
        <v>62</v>
      </c>
      <c r="B2" s="2" t="s">
        <v>63</v>
      </c>
      <c r="C2" s="2" t="s">
        <v>64</v>
      </c>
      <c r="D2" s="2" t="s">
        <v>65</v>
      </c>
      <c r="E2" s="2" t="s">
        <v>23</v>
      </c>
      <c r="F2" s="2"/>
    </row>
    <row r="3" spans="1:6" x14ac:dyDescent="0.25">
      <c r="A3" t="s">
        <v>66</v>
      </c>
      <c r="B3">
        <v>2</v>
      </c>
      <c r="C3" s="1">
        <v>0.2</v>
      </c>
      <c r="D3" s="4">
        <f>C3*DirectLabor</f>
        <v>75106.8</v>
      </c>
      <c r="E3" s="4">
        <f>C3*ProjectBudget</f>
        <v>144406.51200000002</v>
      </c>
      <c r="F3" s="7"/>
    </row>
    <row r="4" spans="1:6" x14ac:dyDescent="0.25">
      <c r="A4" t="s">
        <v>67</v>
      </c>
      <c r="B4">
        <v>6</v>
      </c>
      <c r="C4" s="1">
        <v>0.55000000000000004</v>
      </c>
      <c r="D4" s="4">
        <f>C4*DirectLabor</f>
        <v>206543.7</v>
      </c>
      <c r="E4" s="4">
        <f>C4*ProjectBudget</f>
        <v>397117.90800000005</v>
      </c>
      <c r="F4" s="7"/>
    </row>
    <row r="5" spans="1:6" x14ac:dyDescent="0.25">
      <c r="A5" t="s">
        <v>68</v>
      </c>
      <c r="B5">
        <v>3</v>
      </c>
      <c r="C5" s="1">
        <v>0.2</v>
      </c>
      <c r="D5" s="4">
        <f>C5*DirectLabor</f>
        <v>75106.8</v>
      </c>
      <c r="E5" s="4">
        <f>C5*ProjectBudget</f>
        <v>144406.51200000002</v>
      </c>
      <c r="F5" s="7"/>
    </row>
    <row r="6" spans="1:6" x14ac:dyDescent="0.25">
      <c r="A6" t="s">
        <v>69</v>
      </c>
      <c r="B6">
        <v>1</v>
      </c>
      <c r="C6" s="1">
        <v>0.05</v>
      </c>
      <c r="D6" s="4">
        <f>C6*DirectLabor</f>
        <v>18776.7</v>
      </c>
      <c r="E6" s="4">
        <f>C6*ProjectBudget</f>
        <v>36101.628000000004</v>
      </c>
      <c r="F6" s="7"/>
    </row>
    <row r="7" spans="1:6" x14ac:dyDescent="0.25">
      <c r="A7" t="s">
        <v>70</v>
      </c>
      <c r="B7">
        <v>12</v>
      </c>
      <c r="C7" s="1">
        <v>1</v>
      </c>
      <c r="D7" s="7">
        <f>SUM(D3:D6)</f>
        <v>375534</v>
      </c>
      <c r="E7" s="4">
        <f t="shared" ref="E7:F7" si="0">SUM(E3:E6)</f>
        <v>722032.56</v>
      </c>
      <c r="F7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0896-AB67-42DD-B986-DD3E5B530C6A}">
  <dimension ref="A1:D6"/>
  <sheetViews>
    <sheetView workbookViewId="0">
      <selection activeCell="B8" sqref="B8:B9"/>
    </sheetView>
  </sheetViews>
  <sheetFormatPr defaultRowHeight="15" x14ac:dyDescent="0.25"/>
  <cols>
    <col min="1" max="1" width="19.28515625" bestFit="1" customWidth="1"/>
  </cols>
  <sheetData>
    <row r="1" spans="1:4" x14ac:dyDescent="0.25">
      <c r="A1" s="2" t="s">
        <v>79</v>
      </c>
    </row>
    <row r="2" spans="1:4" x14ac:dyDescent="0.25">
      <c r="A2" s="2" t="s">
        <v>80</v>
      </c>
      <c r="B2" s="2" t="s">
        <v>81</v>
      </c>
      <c r="C2" s="2" t="s">
        <v>82</v>
      </c>
      <c r="D2" s="2" t="s">
        <v>83</v>
      </c>
    </row>
    <row r="3" spans="1:4" x14ac:dyDescent="0.25">
      <c r="A3" t="s">
        <v>84</v>
      </c>
      <c r="B3" s="1">
        <v>0</v>
      </c>
      <c r="C3" t="s">
        <v>85</v>
      </c>
      <c r="D3" t="s">
        <v>85</v>
      </c>
    </row>
    <row r="4" spans="1:4" x14ac:dyDescent="0.25">
      <c r="A4" t="s">
        <v>86</v>
      </c>
      <c r="B4" s="1">
        <v>0</v>
      </c>
      <c r="C4" t="s">
        <v>85</v>
      </c>
      <c r="D4" t="s">
        <v>85</v>
      </c>
    </row>
    <row r="5" spans="1:4" x14ac:dyDescent="0.25">
      <c r="A5" t="s">
        <v>87</v>
      </c>
      <c r="B5" s="1">
        <v>0.9</v>
      </c>
      <c r="C5" t="s">
        <v>85</v>
      </c>
      <c r="D5" t="s">
        <v>85</v>
      </c>
    </row>
    <row r="6" spans="1:4" x14ac:dyDescent="0.25">
      <c r="A6" t="s">
        <v>88</v>
      </c>
      <c r="B6" t="s">
        <v>89</v>
      </c>
      <c r="C6" t="s">
        <v>85</v>
      </c>
      <c r="D6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72BC-6492-4F47-B08A-2B93279B5ACD}">
  <dimension ref="A1:D6"/>
  <sheetViews>
    <sheetView workbookViewId="0">
      <selection activeCell="B8" sqref="B8"/>
    </sheetView>
  </sheetViews>
  <sheetFormatPr defaultRowHeight="15" x14ac:dyDescent="0.25"/>
  <cols>
    <col min="1" max="1" width="18.140625" bestFit="1" customWidth="1"/>
    <col min="2" max="2" width="14.42578125" bestFit="1" customWidth="1"/>
    <col min="3" max="3" width="17.42578125" bestFit="1" customWidth="1"/>
  </cols>
  <sheetData>
    <row r="1" spans="1:4" x14ac:dyDescent="0.25">
      <c r="A1" s="2" t="s">
        <v>71</v>
      </c>
    </row>
    <row r="2" spans="1:4" x14ac:dyDescent="0.25">
      <c r="A2" s="2" t="s">
        <v>72</v>
      </c>
      <c r="B2" s="2" t="s">
        <v>73</v>
      </c>
      <c r="C2" s="2" t="s">
        <v>74</v>
      </c>
      <c r="D2" s="2" t="s">
        <v>75</v>
      </c>
    </row>
    <row r="3" spans="1:4" x14ac:dyDescent="0.25">
      <c r="A3" t="s">
        <v>76</v>
      </c>
    </row>
    <row r="4" spans="1:4" x14ac:dyDescent="0.25">
      <c r="A4" t="s">
        <v>77</v>
      </c>
    </row>
    <row r="5" spans="1:4" x14ac:dyDescent="0.25">
      <c r="A5" t="s">
        <v>78</v>
      </c>
    </row>
    <row r="6" spans="1:4" x14ac:dyDescent="0.25">
      <c r="A6" t="s">
        <v>70</v>
      </c>
      <c r="D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Project Information</vt:lpstr>
      <vt:lpstr>Team Structure and Rates</vt:lpstr>
      <vt:lpstr>Effort Distribution By Role</vt:lpstr>
      <vt:lpstr>Indirect Costs</vt:lpstr>
      <vt:lpstr>Risk Assessment</vt:lpstr>
      <vt:lpstr>Project Budget Summary</vt:lpstr>
      <vt:lpstr>Budget by Phase</vt:lpstr>
      <vt:lpstr>Cost Control Metrics</vt:lpstr>
      <vt:lpstr>Monthly Cash Flow</vt:lpstr>
      <vt:lpstr>DirectLabor</vt:lpstr>
      <vt:lpstr>IndirectCosts</vt:lpstr>
      <vt:lpstr>ProjectBudget</vt:lpstr>
      <vt:lpstr>TotalEffort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Vong</cp:lastModifiedBy>
  <dcterms:created xsi:type="dcterms:W3CDTF">2025-08-10T05:49:24Z</dcterms:created>
  <dcterms:modified xsi:type="dcterms:W3CDTF">2025-08-10T06:29:27Z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32d49a-c7e8-4177-a922-e225a5b21641_Enabled">
    <vt:lpwstr>true</vt:lpwstr>
  </property>
  <property fmtid="{D5CDD505-2E9C-101B-9397-08002B2CF9AE}" pid="3" name="MSIP_Label_8a32d49a-c7e8-4177-a922-e225a5b21641_SetDate">
    <vt:lpwstr>2025-08-10T05:50:28Z</vt:lpwstr>
  </property>
  <property fmtid="{D5CDD505-2E9C-101B-9397-08002B2CF9AE}" pid="4" name="MSIP_Label_8a32d49a-c7e8-4177-a922-e225a5b21641_Method">
    <vt:lpwstr>Privileged</vt:lpwstr>
  </property>
  <property fmtid="{D5CDD505-2E9C-101B-9397-08002B2CF9AE}" pid="5" name="MSIP_Label_8a32d49a-c7e8-4177-a922-e225a5b21641_Name">
    <vt:lpwstr>Public</vt:lpwstr>
  </property>
  <property fmtid="{D5CDD505-2E9C-101B-9397-08002B2CF9AE}" pid="6" name="MSIP_Label_8a32d49a-c7e8-4177-a922-e225a5b21641_SiteId">
    <vt:lpwstr>d28d796a-940a-4b59-bce6-64427bc6d53e</vt:lpwstr>
  </property>
  <property fmtid="{D5CDD505-2E9C-101B-9397-08002B2CF9AE}" pid="7" name="MSIP_Label_8a32d49a-c7e8-4177-a922-e225a5b21641_ActionId">
    <vt:lpwstr>f5f64035-a0fe-4f7e-b74a-56d486d9a082</vt:lpwstr>
  </property>
  <property fmtid="{D5CDD505-2E9C-101B-9397-08002B2CF9AE}" pid="8" name="MSIP_Label_8a32d49a-c7e8-4177-a922-e225a5b21641_ContentBits">
    <vt:lpwstr>0</vt:lpwstr>
  </property>
  <property fmtid="{D5CDD505-2E9C-101B-9397-08002B2CF9AE}" pid="9" name="MSIP_Label_8a32d49a-c7e8-4177-a922-e225a5b21641_Tag">
    <vt:lpwstr>10, 0, 1, 1</vt:lpwstr>
  </property>
</Properties>
</file>