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204_207_corsia/extern/"/>
    </mc:Choice>
  </mc:AlternateContent>
  <xr:revisionPtr revIDLastSave="0" documentId="13_ncr:1_{96BAF61E-3282-2D4E-BF3F-CDD13BCC13E1}" xr6:coauthVersionLast="46" xr6:coauthVersionMax="46" xr10:uidLastSave="{00000000-0000-0000-0000-000000000000}"/>
  <bookViews>
    <workbookView xWindow="0" yWindow="460" windowWidth="33600" windowHeight="20540" xr2:uid="{C1206CD4-7E44-974A-BAAC-078F52435301}"/>
  </bookViews>
  <sheets>
    <sheet name="Emissions" sheetId="1" r:id="rId1"/>
    <sheet name="Countries" sheetId="2" r:id="rId2"/>
    <sheet name="Carbon Credit Prices" sheetId="3" r:id="rId3"/>
    <sheet name="Operating costs" sheetId="6" r:id="rId4"/>
  </sheets>
  <externalReferences>
    <externalReference r:id="rId5"/>
  </externalReferences>
  <definedNames>
    <definedName name="_xlnm._FilterDatabase" localSheetId="1" hidden="1">Countries!$A$6:$D$203</definedName>
    <definedName name="codes">Countries!$G$7:$K$173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D79" i="1" l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C44" i="1"/>
  <c r="C45" i="1"/>
  <c r="C46" i="1"/>
  <c r="C47" i="1"/>
  <c r="C48" i="1"/>
  <c r="C49" i="1"/>
  <c r="C50" i="1"/>
  <c r="C51" i="1"/>
  <c r="C43" i="1"/>
  <c r="C39" i="1"/>
  <c r="C40" i="1"/>
  <c r="C41" i="1"/>
  <c r="C42" i="1"/>
  <c r="C38" i="1"/>
  <c r="D44" i="1"/>
  <c r="D45" i="1"/>
  <c r="D46" i="1"/>
  <c r="D47" i="1"/>
  <c r="D48" i="1"/>
  <c r="D49" i="1"/>
  <c r="D50" i="1"/>
  <c r="D51" i="1"/>
  <c r="D43" i="1"/>
  <c r="D39" i="1"/>
  <c r="D40" i="1"/>
  <c r="D41" i="1"/>
  <c r="D42" i="1"/>
  <c r="D38" i="1"/>
  <c r="H11" i="1"/>
  <c r="H10" i="1"/>
  <c r="G11" i="1"/>
  <c r="G10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26" i="1"/>
  <c r="F37" i="1" l="1"/>
  <c r="I37" i="1" s="1"/>
  <c r="O37" i="1" s="1"/>
  <c r="F56" i="1"/>
  <c r="F52" i="1"/>
  <c r="F53" i="1"/>
  <c r="F55" i="1"/>
  <c r="F54" i="1"/>
  <c r="G37" i="1"/>
  <c r="G56" i="1"/>
  <c r="G54" i="1"/>
  <c r="G55" i="1"/>
  <c r="G52" i="1"/>
  <c r="G53" i="1"/>
  <c r="F72" i="1"/>
  <c r="F61" i="1"/>
  <c r="F57" i="1"/>
  <c r="F64" i="1"/>
  <c r="F59" i="1"/>
  <c r="F65" i="1"/>
  <c r="F62" i="1"/>
  <c r="F63" i="1"/>
  <c r="F60" i="1"/>
  <c r="F58" i="1"/>
  <c r="G49" i="1"/>
  <c r="G63" i="1"/>
  <c r="G58" i="1"/>
  <c r="G65" i="1"/>
  <c r="G60" i="1"/>
  <c r="G61" i="1"/>
  <c r="G62" i="1"/>
  <c r="G57" i="1"/>
  <c r="G64" i="1"/>
  <c r="G59" i="1"/>
  <c r="J37" i="1"/>
  <c r="P37" i="1" s="1"/>
  <c r="K37" i="1"/>
  <c r="Q37" i="1" s="1"/>
  <c r="K49" i="1"/>
  <c r="Q49" i="1" s="1"/>
  <c r="H37" i="1"/>
  <c r="N37" i="1" s="1"/>
  <c r="G48" i="1"/>
  <c r="F48" i="1"/>
  <c r="F73" i="1"/>
  <c r="G74" i="1"/>
  <c r="G46" i="1"/>
  <c r="G45" i="1"/>
  <c r="G44" i="1"/>
  <c r="G43" i="1"/>
  <c r="F39" i="1"/>
  <c r="F67" i="1"/>
  <c r="F79" i="1"/>
  <c r="G68" i="1"/>
  <c r="G42" i="1"/>
  <c r="F74" i="1"/>
  <c r="G47" i="1"/>
  <c r="F75" i="1"/>
  <c r="F76" i="1"/>
  <c r="F77" i="1"/>
  <c r="F66" i="1"/>
  <c r="F38" i="1"/>
  <c r="F68" i="1"/>
  <c r="G79" i="1"/>
  <c r="G67" i="1"/>
  <c r="G41" i="1"/>
  <c r="F47" i="1"/>
  <c r="G73" i="1"/>
  <c r="F46" i="1"/>
  <c r="F42" i="1"/>
  <c r="F41" i="1"/>
  <c r="F40" i="1"/>
  <c r="F43" i="1"/>
  <c r="F69" i="1"/>
  <c r="G40" i="1"/>
  <c r="G71" i="1"/>
  <c r="G70" i="1"/>
  <c r="G69" i="1"/>
  <c r="G78" i="1"/>
  <c r="F51" i="1"/>
  <c r="F70" i="1"/>
  <c r="G77" i="1"/>
  <c r="G51" i="1"/>
  <c r="G39" i="1"/>
  <c r="F50" i="1"/>
  <c r="F71" i="1"/>
  <c r="G76" i="1"/>
  <c r="G50" i="1"/>
  <c r="G38" i="1"/>
  <c r="G72" i="1"/>
  <c r="F45" i="1"/>
  <c r="F44" i="1"/>
  <c r="F78" i="1"/>
  <c r="G66" i="1"/>
  <c r="F49" i="1"/>
  <c r="G75" i="1"/>
  <c r="H41" i="3"/>
  <c r="H42" i="3" s="1"/>
  <c r="G41" i="3"/>
  <c r="G43" i="3" s="1"/>
  <c r="K52" i="1" l="1"/>
  <c r="Q52" i="1" s="1"/>
  <c r="L52" i="1"/>
  <c r="R52" i="1" s="1"/>
  <c r="M52" i="1"/>
  <c r="S52" i="1" s="1"/>
  <c r="L55" i="1"/>
  <c r="R55" i="1" s="1"/>
  <c r="M55" i="1"/>
  <c r="S55" i="1" s="1"/>
  <c r="K55" i="1"/>
  <c r="Q55" i="1" s="1"/>
  <c r="L54" i="1"/>
  <c r="R54" i="1" s="1"/>
  <c r="K54" i="1"/>
  <c r="Q54" i="1" s="1"/>
  <c r="M54" i="1"/>
  <c r="S54" i="1" s="1"/>
  <c r="I63" i="1"/>
  <c r="O63" i="1" s="1"/>
  <c r="H63" i="1"/>
  <c r="N63" i="1" s="1"/>
  <c r="J63" i="1"/>
  <c r="P63" i="1" s="1"/>
  <c r="K64" i="1"/>
  <c r="Q64" i="1" s="1"/>
  <c r="L64" i="1"/>
  <c r="R64" i="1" s="1"/>
  <c r="M64" i="1"/>
  <c r="S64" i="1" s="1"/>
  <c r="I65" i="1"/>
  <c r="O65" i="1" s="1"/>
  <c r="H65" i="1"/>
  <c r="N65" i="1" s="1"/>
  <c r="J65" i="1"/>
  <c r="P65" i="1" s="1"/>
  <c r="M60" i="1"/>
  <c r="S60" i="1" s="1"/>
  <c r="K60" i="1"/>
  <c r="Q60" i="1" s="1"/>
  <c r="L60" i="1"/>
  <c r="R60" i="1" s="1"/>
  <c r="I57" i="1"/>
  <c r="O57" i="1" s="1"/>
  <c r="H57" i="1"/>
  <c r="N57" i="1" s="1"/>
  <c r="J57" i="1"/>
  <c r="P57" i="1" s="1"/>
  <c r="I52" i="1"/>
  <c r="O52" i="1" s="1"/>
  <c r="J52" i="1"/>
  <c r="P52" i="1" s="1"/>
  <c r="H52" i="1"/>
  <c r="N52" i="1" s="1"/>
  <c r="K53" i="1"/>
  <c r="Q53" i="1" s="1"/>
  <c r="L53" i="1"/>
  <c r="R53" i="1" s="1"/>
  <c r="M53" i="1"/>
  <c r="S53" i="1" s="1"/>
  <c r="L49" i="1"/>
  <c r="R49" i="1" s="1"/>
  <c r="M49" i="1"/>
  <c r="S49" i="1" s="1"/>
  <c r="I58" i="1"/>
  <c r="O58" i="1" s="1"/>
  <c r="J58" i="1"/>
  <c r="P58" i="1" s="1"/>
  <c r="H58" i="1"/>
  <c r="N58" i="1" s="1"/>
  <c r="H60" i="1"/>
  <c r="N60" i="1" s="1"/>
  <c r="I60" i="1"/>
  <c r="O60" i="1" s="1"/>
  <c r="J60" i="1"/>
  <c r="P60" i="1" s="1"/>
  <c r="L59" i="1"/>
  <c r="R59" i="1" s="1"/>
  <c r="M59" i="1"/>
  <c r="S59" i="1" s="1"/>
  <c r="K59" i="1"/>
  <c r="Q59" i="1" s="1"/>
  <c r="M56" i="1"/>
  <c r="S56" i="1" s="1"/>
  <c r="K56" i="1"/>
  <c r="Q56" i="1" s="1"/>
  <c r="L56" i="1"/>
  <c r="R56" i="1" s="1"/>
  <c r="M37" i="1"/>
  <c r="S37" i="1" s="1"/>
  <c r="L37" i="1"/>
  <c r="R37" i="1" s="1"/>
  <c r="J54" i="1"/>
  <c r="P54" i="1" s="1"/>
  <c r="I54" i="1"/>
  <c r="O54" i="1" s="1"/>
  <c r="H54" i="1"/>
  <c r="N54" i="1" s="1"/>
  <c r="J59" i="1"/>
  <c r="P59" i="1" s="1"/>
  <c r="H59" i="1"/>
  <c r="N59" i="1" s="1"/>
  <c r="I59" i="1"/>
  <c r="O59" i="1" s="1"/>
  <c r="H64" i="1"/>
  <c r="N64" i="1" s="1"/>
  <c r="I64" i="1"/>
  <c r="O64" i="1" s="1"/>
  <c r="J64" i="1"/>
  <c r="P64" i="1" s="1"/>
  <c r="K65" i="1"/>
  <c r="Q65" i="1" s="1"/>
  <c r="L65" i="1"/>
  <c r="R65" i="1" s="1"/>
  <c r="M65" i="1"/>
  <c r="S65" i="1" s="1"/>
  <c r="H61" i="1"/>
  <c r="N61" i="1" s="1"/>
  <c r="I61" i="1"/>
  <c r="O61" i="1" s="1"/>
  <c r="J61" i="1"/>
  <c r="P61" i="1" s="1"/>
  <c r="H56" i="1"/>
  <c r="N56" i="1" s="1"/>
  <c r="I56" i="1"/>
  <c r="O56" i="1" s="1"/>
  <c r="J56" i="1"/>
  <c r="P56" i="1" s="1"/>
  <c r="M63" i="1"/>
  <c r="S63" i="1" s="1"/>
  <c r="L63" i="1"/>
  <c r="R63" i="1" s="1"/>
  <c r="K63" i="1"/>
  <c r="Q63" i="1" s="1"/>
  <c r="I62" i="1"/>
  <c r="O62" i="1" s="1"/>
  <c r="J62" i="1"/>
  <c r="P62" i="1" s="1"/>
  <c r="H62" i="1"/>
  <c r="N62" i="1" s="1"/>
  <c r="K57" i="1"/>
  <c r="Q57" i="1" s="1"/>
  <c r="L57" i="1"/>
  <c r="R57" i="1" s="1"/>
  <c r="M57" i="1"/>
  <c r="S57" i="1" s="1"/>
  <c r="L62" i="1"/>
  <c r="R62" i="1" s="1"/>
  <c r="K62" i="1"/>
  <c r="Q62" i="1" s="1"/>
  <c r="M62" i="1"/>
  <c r="S62" i="1" s="1"/>
  <c r="J55" i="1"/>
  <c r="P55" i="1" s="1"/>
  <c r="H55" i="1"/>
  <c r="N55" i="1" s="1"/>
  <c r="I55" i="1"/>
  <c r="O55" i="1" s="1"/>
  <c r="K61" i="1"/>
  <c r="Q61" i="1" s="1"/>
  <c r="L61" i="1"/>
  <c r="R61" i="1" s="1"/>
  <c r="M61" i="1"/>
  <c r="S61" i="1" s="1"/>
  <c r="H53" i="1"/>
  <c r="N53" i="1" s="1"/>
  <c r="I53" i="1"/>
  <c r="O53" i="1" s="1"/>
  <c r="J53" i="1"/>
  <c r="P53" i="1" s="1"/>
  <c r="L58" i="1"/>
  <c r="R58" i="1" s="1"/>
  <c r="K58" i="1"/>
  <c r="Q58" i="1" s="1"/>
  <c r="M58" i="1"/>
  <c r="S58" i="1" s="1"/>
  <c r="J72" i="1"/>
  <c r="P72" i="1" s="1"/>
  <c r="I72" i="1"/>
  <c r="O72" i="1" s="1"/>
  <c r="H72" i="1"/>
  <c r="N72" i="1" s="1"/>
  <c r="K67" i="1"/>
  <c r="Q67" i="1" s="1"/>
  <c r="M67" i="1"/>
  <c r="S67" i="1" s="1"/>
  <c r="L67" i="1"/>
  <c r="R67" i="1" s="1"/>
  <c r="L50" i="1"/>
  <c r="R50" i="1" s="1"/>
  <c r="K50" i="1"/>
  <c r="Q50" i="1" s="1"/>
  <c r="M50" i="1"/>
  <c r="S50" i="1" s="1"/>
  <c r="M76" i="1"/>
  <c r="S76" i="1" s="1"/>
  <c r="L76" i="1"/>
  <c r="R76" i="1" s="1"/>
  <c r="K76" i="1"/>
  <c r="Q76" i="1" s="1"/>
  <c r="H39" i="1"/>
  <c r="N39" i="1" s="1"/>
  <c r="J39" i="1"/>
  <c r="P39" i="1" s="1"/>
  <c r="I39" i="1"/>
  <c r="O39" i="1" s="1"/>
  <c r="H38" i="1"/>
  <c r="N38" i="1" s="1"/>
  <c r="I38" i="1"/>
  <c r="O38" i="1" s="1"/>
  <c r="J38" i="1"/>
  <c r="P38" i="1" s="1"/>
  <c r="H50" i="1"/>
  <c r="N50" i="1" s="1"/>
  <c r="I50" i="1"/>
  <c r="O50" i="1" s="1"/>
  <c r="J50" i="1"/>
  <c r="P50" i="1" s="1"/>
  <c r="J43" i="1"/>
  <c r="P43" i="1" s="1"/>
  <c r="I43" i="1"/>
  <c r="O43" i="1" s="1"/>
  <c r="H43" i="1"/>
  <c r="N43" i="1" s="1"/>
  <c r="L39" i="1"/>
  <c r="R39" i="1" s="1"/>
  <c r="K39" i="1"/>
  <c r="Q39" i="1" s="1"/>
  <c r="M39" i="1"/>
  <c r="S39" i="1" s="1"/>
  <c r="J77" i="1"/>
  <c r="P77" i="1" s="1"/>
  <c r="I77" i="1"/>
  <c r="O77" i="1" s="1"/>
  <c r="H77" i="1"/>
  <c r="N77" i="1" s="1"/>
  <c r="I76" i="1"/>
  <c r="O76" i="1" s="1"/>
  <c r="J76" i="1"/>
  <c r="P76" i="1" s="1"/>
  <c r="H76" i="1"/>
  <c r="N76" i="1" s="1"/>
  <c r="L70" i="1"/>
  <c r="R70" i="1" s="1"/>
  <c r="M70" i="1"/>
  <c r="S70" i="1" s="1"/>
  <c r="K70" i="1"/>
  <c r="Q70" i="1" s="1"/>
  <c r="K71" i="1"/>
  <c r="Q71" i="1" s="1"/>
  <c r="M71" i="1"/>
  <c r="S71" i="1" s="1"/>
  <c r="L71" i="1"/>
  <c r="R71" i="1" s="1"/>
  <c r="J68" i="1"/>
  <c r="P68" i="1" s="1"/>
  <c r="I68" i="1"/>
  <c r="O68" i="1" s="1"/>
  <c r="H68" i="1"/>
  <c r="N68" i="1" s="1"/>
  <c r="J69" i="1"/>
  <c r="P69" i="1" s="1"/>
  <c r="I69" i="1"/>
  <c r="O69" i="1" s="1"/>
  <c r="H69" i="1"/>
  <c r="N69" i="1" s="1"/>
  <c r="M44" i="1"/>
  <c r="S44" i="1" s="1"/>
  <c r="K44" i="1"/>
  <c r="Q44" i="1" s="1"/>
  <c r="L44" i="1"/>
  <c r="R44" i="1" s="1"/>
  <c r="K74" i="1"/>
  <c r="Q74" i="1" s="1"/>
  <c r="M74" i="1"/>
  <c r="S74" i="1" s="1"/>
  <c r="L74" i="1"/>
  <c r="R74" i="1" s="1"/>
  <c r="J79" i="1"/>
  <c r="P79" i="1" s="1"/>
  <c r="H79" i="1"/>
  <c r="N79" i="1" s="1"/>
  <c r="I79" i="1"/>
  <c r="O79" i="1" s="1"/>
  <c r="K79" i="1"/>
  <c r="Q79" i="1" s="1"/>
  <c r="M79" i="1"/>
  <c r="S79" i="1" s="1"/>
  <c r="L79" i="1"/>
  <c r="R79" i="1" s="1"/>
  <c r="M40" i="1"/>
  <c r="S40" i="1" s="1"/>
  <c r="L40" i="1"/>
  <c r="R40" i="1" s="1"/>
  <c r="K40" i="1"/>
  <c r="Q40" i="1" s="1"/>
  <c r="H71" i="1"/>
  <c r="N71" i="1" s="1"/>
  <c r="J71" i="1"/>
  <c r="P71" i="1" s="1"/>
  <c r="I71" i="1"/>
  <c r="O71" i="1" s="1"/>
  <c r="M43" i="1"/>
  <c r="S43" i="1" s="1"/>
  <c r="L43" i="1"/>
  <c r="R43" i="1" s="1"/>
  <c r="K43" i="1"/>
  <c r="Q43" i="1" s="1"/>
  <c r="I66" i="1"/>
  <c r="O66" i="1" s="1"/>
  <c r="J66" i="1"/>
  <c r="P66" i="1" s="1"/>
  <c r="H66" i="1"/>
  <c r="N66" i="1" s="1"/>
  <c r="K75" i="1"/>
  <c r="Q75" i="1" s="1"/>
  <c r="M75" i="1"/>
  <c r="S75" i="1" s="1"/>
  <c r="L75" i="1"/>
  <c r="R75" i="1" s="1"/>
  <c r="I40" i="1"/>
  <c r="O40" i="1" s="1"/>
  <c r="H40" i="1"/>
  <c r="N40" i="1" s="1"/>
  <c r="J40" i="1"/>
  <c r="P40" i="1" s="1"/>
  <c r="M45" i="1"/>
  <c r="S45" i="1" s="1"/>
  <c r="K45" i="1"/>
  <c r="Q45" i="1" s="1"/>
  <c r="L45" i="1"/>
  <c r="R45" i="1" s="1"/>
  <c r="H49" i="1"/>
  <c r="N49" i="1" s="1"/>
  <c r="J49" i="1"/>
  <c r="P49" i="1" s="1"/>
  <c r="I49" i="1"/>
  <c r="O49" i="1" s="1"/>
  <c r="K51" i="1"/>
  <c r="Q51" i="1" s="1"/>
  <c r="L51" i="1"/>
  <c r="R51" i="1" s="1"/>
  <c r="M51" i="1"/>
  <c r="S51" i="1" s="1"/>
  <c r="H41" i="1"/>
  <c r="N41" i="1" s="1"/>
  <c r="I41" i="1"/>
  <c r="O41" i="1" s="1"/>
  <c r="J41" i="1"/>
  <c r="P41" i="1" s="1"/>
  <c r="K46" i="1"/>
  <c r="Q46" i="1" s="1"/>
  <c r="M46" i="1"/>
  <c r="S46" i="1" s="1"/>
  <c r="L46" i="1"/>
  <c r="R46" i="1" s="1"/>
  <c r="L66" i="1"/>
  <c r="R66" i="1" s="1"/>
  <c r="K66" i="1"/>
  <c r="Q66" i="1" s="1"/>
  <c r="M66" i="1"/>
  <c r="S66" i="1" s="1"/>
  <c r="K77" i="1"/>
  <c r="Q77" i="1" s="1"/>
  <c r="L77" i="1"/>
  <c r="R77" i="1" s="1"/>
  <c r="M77" i="1"/>
  <c r="S77" i="1" s="1"/>
  <c r="I42" i="1"/>
  <c r="O42" i="1" s="1"/>
  <c r="H42" i="1"/>
  <c r="N42" i="1" s="1"/>
  <c r="J42" i="1"/>
  <c r="P42" i="1" s="1"/>
  <c r="H75" i="1"/>
  <c r="N75" i="1" s="1"/>
  <c r="J75" i="1"/>
  <c r="P75" i="1" s="1"/>
  <c r="I75" i="1"/>
  <c r="O75" i="1" s="1"/>
  <c r="I78" i="1"/>
  <c r="O78" i="1" s="1"/>
  <c r="H78" i="1"/>
  <c r="N78" i="1" s="1"/>
  <c r="J78" i="1"/>
  <c r="P78" i="1" s="1"/>
  <c r="J46" i="1"/>
  <c r="P46" i="1" s="1"/>
  <c r="I46" i="1"/>
  <c r="O46" i="1" s="1"/>
  <c r="H46" i="1"/>
  <c r="N46" i="1" s="1"/>
  <c r="K47" i="1"/>
  <c r="Q47" i="1" s="1"/>
  <c r="L47" i="1"/>
  <c r="R47" i="1" s="1"/>
  <c r="M47" i="1"/>
  <c r="S47" i="1" s="1"/>
  <c r="J73" i="1"/>
  <c r="P73" i="1" s="1"/>
  <c r="I73" i="1"/>
  <c r="O73" i="1" s="1"/>
  <c r="H73" i="1"/>
  <c r="N73" i="1" s="1"/>
  <c r="J67" i="1"/>
  <c r="P67" i="1" s="1"/>
  <c r="H67" i="1"/>
  <c r="N67" i="1" s="1"/>
  <c r="I67" i="1"/>
  <c r="O67" i="1" s="1"/>
  <c r="J70" i="1"/>
  <c r="P70" i="1" s="1"/>
  <c r="I70" i="1"/>
  <c r="O70" i="1" s="1"/>
  <c r="H70" i="1"/>
  <c r="N70" i="1" s="1"/>
  <c r="J44" i="1"/>
  <c r="P44" i="1" s="1"/>
  <c r="I44" i="1"/>
  <c r="O44" i="1" s="1"/>
  <c r="H44" i="1"/>
  <c r="N44" i="1" s="1"/>
  <c r="H51" i="1"/>
  <c r="N51" i="1" s="1"/>
  <c r="I51" i="1"/>
  <c r="O51" i="1" s="1"/>
  <c r="J51" i="1"/>
  <c r="P51" i="1" s="1"/>
  <c r="K73" i="1"/>
  <c r="Q73" i="1" s="1"/>
  <c r="M73" i="1"/>
  <c r="S73" i="1" s="1"/>
  <c r="L73" i="1"/>
  <c r="R73" i="1" s="1"/>
  <c r="I74" i="1"/>
  <c r="O74" i="1" s="1"/>
  <c r="H74" i="1"/>
  <c r="N74" i="1" s="1"/>
  <c r="J74" i="1"/>
  <c r="P74" i="1" s="1"/>
  <c r="J48" i="1"/>
  <c r="P48" i="1" s="1"/>
  <c r="I48" i="1"/>
  <c r="O48" i="1" s="1"/>
  <c r="H48" i="1"/>
  <c r="N48" i="1" s="1"/>
  <c r="L42" i="1"/>
  <c r="R42" i="1" s="1"/>
  <c r="M42" i="1"/>
  <c r="S42" i="1" s="1"/>
  <c r="K42" i="1"/>
  <c r="Q42" i="1" s="1"/>
  <c r="K48" i="1"/>
  <c r="Q48" i="1" s="1"/>
  <c r="M48" i="1"/>
  <c r="S48" i="1" s="1"/>
  <c r="L48" i="1"/>
  <c r="R48" i="1" s="1"/>
  <c r="L38" i="1"/>
  <c r="R38" i="1" s="1"/>
  <c r="K38" i="1"/>
  <c r="Q38" i="1" s="1"/>
  <c r="M38" i="1"/>
  <c r="S38" i="1" s="1"/>
  <c r="J45" i="1"/>
  <c r="P45" i="1" s="1"/>
  <c r="I45" i="1"/>
  <c r="O45" i="1" s="1"/>
  <c r="H45" i="1"/>
  <c r="N45" i="1" s="1"/>
  <c r="M78" i="1"/>
  <c r="S78" i="1" s="1"/>
  <c r="L78" i="1"/>
  <c r="R78" i="1" s="1"/>
  <c r="K78" i="1"/>
  <c r="Q78" i="1" s="1"/>
  <c r="J47" i="1"/>
  <c r="P47" i="1" s="1"/>
  <c r="I47" i="1"/>
  <c r="O47" i="1" s="1"/>
  <c r="H47" i="1"/>
  <c r="N47" i="1" s="1"/>
  <c r="M72" i="1"/>
  <c r="S72" i="1" s="1"/>
  <c r="L72" i="1"/>
  <c r="R72" i="1" s="1"/>
  <c r="K72" i="1"/>
  <c r="Q72" i="1" s="1"/>
  <c r="K69" i="1"/>
  <c r="Q69" i="1" s="1"/>
  <c r="L69" i="1"/>
  <c r="R69" i="1" s="1"/>
  <c r="M69" i="1"/>
  <c r="S69" i="1" s="1"/>
  <c r="L41" i="1"/>
  <c r="R41" i="1" s="1"/>
  <c r="M41" i="1"/>
  <c r="S41" i="1" s="1"/>
  <c r="K41" i="1"/>
  <c r="Q41" i="1" s="1"/>
  <c r="M68" i="1"/>
  <c r="S68" i="1" s="1"/>
  <c r="K68" i="1"/>
  <c r="Q68" i="1" s="1"/>
  <c r="L68" i="1"/>
  <c r="R68" i="1" s="1"/>
  <c r="G42" i="3"/>
  <c r="G44" i="3"/>
  <c r="H44" i="3"/>
  <c r="H43" i="3"/>
</calcChain>
</file>

<file path=xl/sharedStrings.xml><?xml version="1.0" encoding="utf-8"?>
<sst xmlns="http://schemas.openxmlformats.org/spreadsheetml/2006/main" count="622" uniqueCount="319">
  <si>
    <t>Year</t>
  </si>
  <si>
    <t>Country Name</t>
  </si>
  <si>
    <t>Unit</t>
  </si>
  <si>
    <t>Definition</t>
  </si>
  <si>
    <t>million metric tonnes CO2</t>
  </si>
  <si>
    <t>direct CO2 emissions from aircraft fuel (3.16 t per t of fuel)</t>
  </si>
  <si>
    <t>Scenario</t>
  </si>
  <si>
    <t>historical</t>
  </si>
  <si>
    <t>Source</t>
  </si>
  <si>
    <t>Prices</t>
  </si>
  <si>
    <t>Scheme</t>
  </si>
  <si>
    <t>https://www.icao.int/environmental-protection/CORSIA/Pages/CORSIA-Emissions-Units.aspx</t>
  </si>
  <si>
    <t>Name</t>
  </si>
  <si>
    <t>ACR</t>
  </si>
  <si>
    <t>American Carbon Registry</t>
  </si>
  <si>
    <t>Link</t>
  </si>
  <si>
    <t>https://americancarbonregistry.org/how-it-works/membership</t>
  </si>
  <si>
    <t xml:space="preserve">Architecture for REDD+ Transactions </t>
  </si>
  <si>
    <t>https://www.artredd.org/art-registry/</t>
  </si>
  <si>
    <t>ART</t>
  </si>
  <si>
    <t>CDM</t>
  </si>
  <si>
    <t>Clean Development Mechanism</t>
  </si>
  <si>
    <t>https://cdm.unfccc.int/Registry/index.html</t>
  </si>
  <si>
    <t>Climate Action Reserve</t>
  </si>
  <si>
    <t>CAR</t>
  </si>
  <si>
    <t>https://thereserve2.apx.com/mymodule/mypage.asp</t>
  </si>
  <si>
    <t>The Gold Standard</t>
  </si>
  <si>
    <t>GS</t>
  </si>
  <si>
    <t>https://registry.goldstandard.org/projects?q=&amp;page=1</t>
  </si>
  <si>
    <t>Verified Carbon Standard</t>
  </si>
  <si>
    <t>VCS</t>
  </si>
  <si>
    <t>https://verra.org/project/vcs-program/registry-system/</t>
  </si>
  <si>
    <t>China GHG Voluntary Emission Reduction Program</t>
  </si>
  <si>
    <t>http://registry.ccersc.org.cn/login.do</t>
  </si>
  <si>
    <t>Afghanistan</t>
  </si>
  <si>
    <t>Israel</t>
  </si>
  <si>
    <t>Albania</t>
  </si>
  <si>
    <t>Italy</t>
  </si>
  <si>
    <t>Armenia</t>
  </si>
  <si>
    <t>Jamaica</t>
  </si>
  <si>
    <t>Australia</t>
  </si>
  <si>
    <t>Japan</t>
  </si>
  <si>
    <t>Austria</t>
  </si>
  <si>
    <t>Kazakhstan</t>
  </si>
  <si>
    <t>Azerbaijan</t>
  </si>
  <si>
    <t>Kenya</t>
  </si>
  <si>
    <t>Belgium</t>
  </si>
  <si>
    <t>Latvia</t>
  </si>
  <si>
    <t>Benin</t>
  </si>
  <si>
    <t>Lithuania</t>
  </si>
  <si>
    <t>Bosnia and Herzegovina</t>
  </si>
  <si>
    <t>Luxembourg</t>
  </si>
  <si>
    <t>Botswana</t>
  </si>
  <si>
    <t>Madagascar</t>
  </si>
  <si>
    <t>Bulgaria</t>
  </si>
  <si>
    <t>Malaysia</t>
  </si>
  <si>
    <t>Burkina Faso</t>
  </si>
  <si>
    <t>Malta</t>
  </si>
  <si>
    <t>Cameroon</t>
  </si>
  <si>
    <t>Marshall Islands</t>
  </si>
  <si>
    <t>Canada</t>
  </si>
  <si>
    <t>Mexico</t>
  </si>
  <si>
    <t>Costa Rica</t>
  </si>
  <si>
    <t>Monaco</t>
  </si>
  <si>
    <t>Côte d’Ivoire</t>
  </si>
  <si>
    <t>Montenegro</t>
  </si>
  <si>
    <t>Croatia</t>
  </si>
  <si>
    <t>Namibia</t>
  </si>
  <si>
    <t>Cyprus</t>
  </si>
  <si>
    <t>Netherlands</t>
  </si>
  <si>
    <t>Czechia</t>
  </si>
  <si>
    <t>New Zealand</t>
  </si>
  <si>
    <t>Democratic Republic of the Congo</t>
  </si>
  <si>
    <t>Nigeria</t>
  </si>
  <si>
    <t>Denmark</t>
  </si>
  <si>
    <t>North Macedonia</t>
  </si>
  <si>
    <t>Dominican Republic</t>
  </si>
  <si>
    <t>Norway</t>
  </si>
  <si>
    <t>El Salvador</t>
  </si>
  <si>
    <t>Papua New Guinea</t>
  </si>
  <si>
    <t>Equatorial Guinea</t>
  </si>
  <si>
    <t>Philippines</t>
  </si>
  <si>
    <t>Estonia</t>
  </si>
  <si>
    <t>Poland</t>
  </si>
  <si>
    <t>Finland</t>
  </si>
  <si>
    <t>Portugal</t>
  </si>
  <si>
    <t>France</t>
  </si>
  <si>
    <t>Qatar</t>
  </si>
  <si>
    <t>Gabon</t>
  </si>
  <si>
    <t>Republic of Korea</t>
  </si>
  <si>
    <t>Georgia</t>
  </si>
  <si>
    <t>Republic of Moldova</t>
  </si>
  <si>
    <t>Germany</t>
  </si>
  <si>
    <t>Romania</t>
  </si>
  <si>
    <t>Ghana</t>
  </si>
  <si>
    <t>Rwanda</t>
  </si>
  <si>
    <t>Greece</t>
  </si>
  <si>
    <t>San Marino</t>
  </si>
  <si>
    <t>Guatemala</t>
  </si>
  <si>
    <t>Saudi Arabia</t>
  </si>
  <si>
    <t>Guyana</t>
  </si>
  <si>
    <t>Serbia</t>
  </si>
  <si>
    <t>Honduras</t>
  </si>
  <si>
    <t>Singapore</t>
  </si>
  <si>
    <t>Hungary</t>
  </si>
  <si>
    <t>Slovakia</t>
  </si>
  <si>
    <t>Iceland</t>
  </si>
  <si>
    <t>Slovenia</t>
  </si>
  <si>
    <t>Indonesia</t>
  </si>
  <si>
    <t>Spain</t>
  </si>
  <si>
    <t>Ireland</t>
  </si>
  <si>
    <t>Sweden</t>
  </si>
  <si>
    <t>Switzerland</t>
  </si>
  <si>
    <t>United Arab Emirates</t>
  </si>
  <si>
    <t>Thailand</t>
  </si>
  <si>
    <t>Turkey</t>
  </si>
  <si>
    <t>United Republic of Tanzania</t>
  </si>
  <si>
    <t>Uganda</t>
  </si>
  <si>
    <t>Ukraine</t>
  </si>
  <si>
    <t>Zambia</t>
  </si>
  <si>
    <t>ICCT</t>
  </si>
  <si>
    <t>https://theicct.org/blog/staff/covid-19-impact-icao-corsia-baseline</t>
  </si>
  <si>
    <t>IATA</t>
  </si>
  <si>
    <t>https://www.iata.org/en/iata-repository/pressroom/fact-sheets/industry-statistics/</t>
  </si>
  <si>
    <t>estimate</t>
  </si>
  <si>
    <t>industry forecast</t>
  </si>
  <si>
    <t>https://www.iata.org/en/iata-repository/publications/economic-reports/airline-industry-economic-performance---2015-end-year---tables/</t>
  </si>
  <si>
    <t>Sources</t>
  </si>
  <si>
    <t>2020E</t>
  </si>
  <si>
    <t>2021F</t>
  </si>
  <si>
    <t>Total Expenses</t>
  </si>
  <si>
    <t>https://share.hsforms.com/1FhYs1TapTE-qBxAxgy-jgg1yp8f</t>
  </si>
  <si>
    <t>Environment Marketplace</t>
  </si>
  <si>
    <t>CORSIA eligible schemes</t>
  </si>
  <si>
    <t>China GHG</t>
  </si>
  <si>
    <t>Comment</t>
  </si>
  <si>
    <t>https://www.icao.int/environmental-protection/pages/a39_corsia_faq3.aspx</t>
  </si>
  <si>
    <t>ICAO</t>
  </si>
  <si>
    <t>Projections</t>
  </si>
  <si>
    <t>IEA High</t>
  </si>
  <si>
    <t>IEA Low</t>
  </si>
  <si>
    <t>Additional Low</t>
  </si>
  <si>
    <t>ICAO low</t>
  </si>
  <si>
    <t>-</t>
  </si>
  <si>
    <t>EUETS+4%pa</t>
  </si>
  <si>
    <t>CER+4%pa</t>
  </si>
  <si>
    <t>high</t>
  </si>
  <si>
    <t>middle</t>
  </si>
  <si>
    <t>low</t>
  </si>
  <si>
    <t>ICCT 2017</t>
  </si>
  <si>
    <t xml:space="preserve"> </t>
  </si>
  <si>
    <t>Price</t>
  </si>
  <si>
    <t>https://theicct.org/sites/default/files/publications/ICAO%20MBM_Policy-Update_13022017_vF.pdf</t>
  </si>
  <si>
    <t>Clean Development Mechanism (CER)</t>
  </si>
  <si>
    <t>Uses ICAO, ETS and CER</t>
  </si>
  <si>
    <t>https://www.icao.int/environmental-protection/CORSIA/Pages/state-pairs.aspx</t>
  </si>
  <si>
    <t>Russian Federation</t>
  </si>
  <si>
    <t>Brazil</t>
  </si>
  <si>
    <t>South Africa</t>
  </si>
  <si>
    <t>Chile</t>
  </si>
  <si>
    <t>China</t>
  </si>
  <si>
    <t>India</t>
  </si>
  <si>
    <t>Category</t>
  </si>
  <si>
    <t>Phase 2</t>
  </si>
  <si>
    <t>United Kingdom of Great Britain and Northern Ireland</t>
  </si>
  <si>
    <t>United States of America</t>
  </si>
  <si>
    <t>International exempt</t>
  </si>
  <si>
    <t>CORSIA coverage</t>
  </si>
  <si>
    <t>International covered</t>
  </si>
  <si>
    <t>Domestic (exempt)</t>
  </si>
  <si>
    <t>Voluntary (2021-2027)</t>
  </si>
  <si>
    <t>Mandatory (2027-2035)</t>
  </si>
  <si>
    <t>2019 baseline</t>
  </si>
  <si>
    <t>2019/20 average baseline</t>
  </si>
  <si>
    <t>quick recovery</t>
  </si>
  <si>
    <t>slow recovery</t>
  </si>
  <si>
    <t>emissions total</t>
  </si>
  <si>
    <t>emissions international</t>
  </si>
  <si>
    <t>emissions covered</t>
  </si>
  <si>
    <t>CORSIA baselines</t>
  </si>
  <si>
    <t>Forecast of airline emissions, CORSIA coverage and offset requirements</t>
  </si>
  <si>
    <t>Industry statistics</t>
  </si>
  <si>
    <t>CORSIA coverage shares</t>
  </si>
  <si>
    <t>Updated baselines, covered emissions forecast</t>
  </si>
  <si>
    <t>International Council on Clean Transportation</t>
  </si>
  <si>
    <t>International Air Transport Association</t>
  </si>
  <si>
    <t>analysis for DW</t>
  </si>
  <si>
    <t>Assumptions</t>
  </si>
  <si>
    <t>annual growth rate</t>
  </si>
  <si>
    <t>Waypoint 2050 report</t>
  </si>
  <si>
    <t>2024-2026</t>
  </si>
  <si>
    <t>IATA report November 2020</t>
  </si>
  <si>
    <t>traffic bounceback year</t>
  </si>
  <si>
    <t>fuel efficiency improvement per year</t>
  </si>
  <si>
    <t>ICCT 2020</t>
  </si>
  <si>
    <t>From IEA ETS prices, probably higher than CORSIA</t>
  </si>
  <si>
    <t>USD/tCO2e</t>
  </si>
  <si>
    <t>offsets</t>
  </si>
  <si>
    <t>direct emissions</t>
  </si>
  <si>
    <t>offset costs 2019 baseline (USD mn)</t>
  </si>
  <si>
    <t>offset costs 2019/2020 baseline (USD mn)</t>
  </si>
  <si>
    <t>offset costs 2019 baseline (% of operating cost 2019)</t>
  </si>
  <si>
    <t>offset costs 2019/2020 baseline (% of operating cost 2019)</t>
  </si>
  <si>
    <t>Algeria</t>
  </si>
  <si>
    <t>Andorra</t>
  </si>
  <si>
    <t>Angola</t>
  </si>
  <si>
    <t>Antigua and Barbuda</t>
  </si>
  <si>
    <t>Argentina</t>
  </si>
  <si>
    <t>Bahamas</t>
  </si>
  <si>
    <t>Bahrain</t>
  </si>
  <si>
    <t>Bangladesh</t>
  </si>
  <si>
    <t>Barbados</t>
  </si>
  <si>
    <t>Belarus</t>
  </si>
  <si>
    <t>Belize</t>
  </si>
  <si>
    <t>Bhutan</t>
  </si>
  <si>
    <t>Bolivia (Plurinational State of)</t>
  </si>
  <si>
    <t>Brunei Darussalam</t>
  </si>
  <si>
    <t>Burundi</t>
  </si>
  <si>
    <t>Cabo Verde</t>
  </si>
  <si>
    <t>Cambodia</t>
  </si>
  <si>
    <t>Central African Republic</t>
  </si>
  <si>
    <t>Chad</t>
  </si>
  <si>
    <t>Colombia</t>
  </si>
  <si>
    <t>Comoros</t>
  </si>
  <si>
    <t>Congo</t>
  </si>
  <si>
    <t>Cook Islands</t>
  </si>
  <si>
    <t>Cote d'Ivoire</t>
  </si>
  <si>
    <t>Cuba</t>
  </si>
  <si>
    <t>Democratic People's Republic of Korea</t>
  </si>
  <si>
    <t>Djibouti</t>
  </si>
  <si>
    <t>Dominica</t>
  </si>
  <si>
    <t>Ecuador</t>
  </si>
  <si>
    <t>Egypt</t>
  </si>
  <si>
    <t>Eritrea</t>
  </si>
  <si>
    <t>Eswatini</t>
  </si>
  <si>
    <t>Ethiopia</t>
  </si>
  <si>
    <t>Fiji</t>
  </si>
  <si>
    <t>Gambia</t>
  </si>
  <si>
    <t>Grenada</t>
  </si>
  <si>
    <t>Guinea</t>
  </si>
  <si>
    <t>Guinea-Bissau</t>
  </si>
  <si>
    <t>Haiti</t>
  </si>
  <si>
    <t>Iran (Islamic Republic of)</t>
  </si>
  <si>
    <t>Iraq</t>
  </si>
  <si>
    <t>Jordan</t>
  </si>
  <si>
    <t>Kazkhstan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</si>
  <si>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</si>
  <si>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</si>
  <si>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</si>
  <si>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</si>
  <si>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</si>
  <si>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</si>
  <si>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</si>
  <si>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</si>
  <si>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Malawi</t>
  </si>
  <si>
    <t>Maldives</t>
  </si>
  <si>
    <t>Mali</t>
  </si>
  <si>
    <t>Mauritania</t>
  </si>
  <si>
    <t>Mauritius</t>
  </si>
  <si>
    <t>Micronesia (Federated States of)</t>
  </si>
  <si>
    <t>Mongolia</t>
  </si>
  <si>
    <t>Morocco</t>
  </si>
  <si>
    <t>Mozambique</t>
  </si>
  <si>
    <t>Myanmar</t>
  </si>
  <si>
    <t>Nauru</t>
  </si>
  <si>
    <t>Nepal</t>
  </si>
  <si>
    <t>Nicaragua</t>
  </si>
  <si>
    <t>Niger</t>
  </si>
  <si>
    <t>Oman</t>
  </si>
  <si>
    <t>Pakistan</t>
  </si>
  <si>
    <t>Palau</t>
  </si>
  <si>
    <t>Panama</t>
  </si>
  <si>
    <t>Paraguay</t>
  </si>
  <si>
    <t>Peru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</si>
  <si>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</si>
  <si>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</si>
  <si>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</si>
  <si>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</si>
  <si>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</si>
  <si>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</si>
  <si>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</si>
  <si>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</si>
  <si>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Solomon Islands</t>
  </si>
  <si>
    <t>Somalia</t>
  </si>
  <si>
    <t>South Sudan</t>
  </si>
  <si>
    <t>Sri Lanka</t>
  </si>
  <si>
    <t>Sudan</t>
  </si>
  <si>
    <t>Suriname</t>
  </si>
  <si>
    <t>Syrian Arab Republic</t>
  </si>
  <si>
    <t>Tajikistan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</si>
  <si>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</si>
  <si>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</si>
  <si>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</si>
  <si>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</si>
  <si>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</si>
  <si>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</si>
  <si>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</si>
  <si>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Uruguay</t>
  </si>
  <si>
    <t>Uzbekistan</t>
  </si>
  <si>
    <t>Vanuatu</t>
  </si>
  <si>
    <t>Venezuela (Bolivarian Republic of)</t>
  </si>
  <si>
    <t>Viet Nam</t>
  </si>
  <si>
    <t>Yemen</t>
  </si>
  <si>
    <t>Zimbabwe</t>
  </si>
  <si>
    <t>Exempt</t>
  </si>
  <si>
    <t>Exempt, but participating from 2021</t>
  </si>
  <si>
    <t>base case</t>
  </si>
  <si>
    <t>Countries participating in CORSIA</t>
  </si>
  <si>
    <t>Pilot &amp; Phase 1</t>
  </si>
  <si>
    <t>Mandatory from 2027</t>
  </si>
  <si>
    <t>Opting in from 2021</t>
  </si>
  <si>
    <t>Mandatory  from 2027</t>
  </si>
  <si>
    <t xml:space="preserve">Mandatory from 2027, but opting in from 2021 </t>
  </si>
  <si>
    <t>ICAO 2017</t>
  </si>
  <si>
    <t>USD bn</t>
  </si>
  <si>
    <t>2019 average prices (Source: Environment Marketplace)</t>
  </si>
  <si>
    <t>2019 Voluntary company credits, might be higher than CORSIA.</t>
  </si>
  <si>
    <t>Total aviation operating costs</t>
  </si>
  <si>
    <t>CORSIA carbon credit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</si>
</sst>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7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7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1"/>
    <xf numFmtId="17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NumberFormat="1" applyFill="1"/>
    <xf numFmtId="49" fontId="0" fillId="0" borderId="0" xfId="0" applyNumberFormat="1" applyFill="1"/>
    <xf numFmtId="0" fontId="0" fillId="0" borderId="0" xfId="0" applyFo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0" xfId="0" applyFont="1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5" fillId="0" borderId="8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5" xfId="0" applyFont="1" applyFill="1" applyBorder="1"/>
    <xf numFmtId="2" fontId="0" fillId="2" borderId="0" xfId="0" applyNumberFormat="1" applyFont="1" applyFill="1" applyBorder="1"/>
    <xf numFmtId="2" fontId="0" fillId="2" borderId="6" xfId="0" applyNumberFormat="1" applyFont="1" applyFill="1" applyBorder="1"/>
    <xf numFmtId="0" fontId="0" fillId="2" borderId="5" xfId="0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0" fontId="0" fillId="2" borderId="7" xfId="0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0" fillId="0" borderId="6" xfId="0" applyBorder="1"/>
    <xf numFmtId="0" fontId="1" fillId="2" borderId="0" xfId="0" applyFont="1" applyFill="1"/>
    <xf numFmtId="0" fontId="0" fillId="2" borderId="2" xfId="0" applyFill="1" applyBorder="1"/>
    <xf numFmtId="0" fontId="1" fillId="2" borderId="2" xfId="0" applyFont="1" applyFill="1" applyBorder="1"/>
    <xf numFmtId="1" fontId="0" fillId="0" borderId="6" xfId="0" applyNumberFormat="1" applyBorder="1"/>
    <xf numFmtId="0" fontId="1" fillId="2" borderId="4" xfId="0" applyFont="1" applyFill="1" applyBorder="1"/>
    <xf numFmtId="1" fontId="0" fillId="2" borderId="6" xfId="0" applyNumberFormat="1" applyFill="1" applyBorder="1"/>
    <xf numFmtId="1" fontId="0" fillId="2" borderId="9" xfId="0" applyNumberFormat="1" applyFill="1" applyBorder="1"/>
    <xf numFmtId="9" fontId="0" fillId="2" borderId="2" xfId="2" applyFont="1" applyFill="1" applyBorder="1"/>
    <xf numFmtId="9" fontId="0" fillId="2" borderId="5" xfId="2" applyFont="1" applyFill="1" applyBorder="1"/>
    <xf numFmtId="9" fontId="0" fillId="2" borderId="7" xfId="2" applyFont="1" applyFill="1" applyBorder="1"/>
    <xf numFmtId="1" fontId="0" fillId="2" borderId="4" xfId="0" applyNumberFormat="1" applyFill="1" applyBorder="1"/>
    <xf numFmtId="0" fontId="1" fillId="2" borderId="0" xfId="0" applyFont="1" applyFill="1" applyBorder="1"/>
    <xf numFmtId="1" fontId="0" fillId="2" borderId="2" xfId="0" applyNumberFormat="1" applyFill="1" applyBorder="1"/>
    <xf numFmtId="1" fontId="0" fillId="2" borderId="7" xfId="0" applyNumberFormat="1" applyFill="1" applyBorder="1"/>
    <xf numFmtId="17" fontId="0" fillId="0" borderId="0" xfId="0" applyNumberFormat="1" applyFill="1"/>
    <xf numFmtId="0" fontId="6" fillId="0" borderId="0" xfId="0" applyFont="1"/>
    <xf numFmtId="17" fontId="0" fillId="0" borderId="0" xfId="0" applyNumberFormat="1" applyAlignment="1">
      <alignment vertical="top"/>
    </xf>
    <xf numFmtId="0" fontId="0" fillId="0" borderId="0" xfId="0" applyFont="1" applyBorder="1"/>
    <xf numFmtId="0" fontId="0" fillId="0" borderId="3" xfId="0" applyBorder="1" applyAlignment="1">
      <alignment vertical="top" wrapText="1"/>
    </xf>
    <xf numFmtId="0" fontId="1" fillId="0" borderId="6" xfId="0" applyFont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0" fontId="1" fillId="0" borderId="5" xfId="0" applyFont="1" applyFill="1" applyBorder="1"/>
    <xf numFmtId="0" fontId="1" fillId="0" borderId="6" xfId="0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9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0" fontId="0" fillId="3" borderId="5" xfId="0" applyFill="1" applyBorder="1"/>
    <xf numFmtId="1" fontId="0" fillId="2" borderId="6" xfId="0" applyNumberFormat="1" applyFill="1" applyBorder="1" applyAlignment="1">
      <alignment horizontal="right"/>
    </xf>
    <xf numFmtId="0" fontId="1" fillId="0" borderId="15" xfId="0" applyFont="1" applyBorder="1"/>
    <xf numFmtId="10" fontId="0" fillId="0" borderId="5" xfId="2" applyNumberFormat="1" applyFont="1" applyBorder="1" applyAlignment="1">
      <alignment horizontal="left"/>
    </xf>
    <xf numFmtId="10" fontId="0" fillId="0" borderId="0" xfId="2" applyNumberFormat="1" applyFont="1" applyBorder="1" applyAlignment="1">
      <alignment horizontal="center"/>
    </xf>
    <xf numFmtId="10" fontId="0" fillId="0" borderId="6" xfId="2" applyNumberFormat="1" applyFont="1" applyBorder="1"/>
    <xf numFmtId="10" fontId="0" fillId="0" borderId="5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5" xfId="2" applyNumberFormat="1" applyFont="1" applyFill="1" applyBorder="1"/>
    <xf numFmtId="10" fontId="0" fillId="0" borderId="0" xfId="2" applyNumberFormat="1" applyFont="1" applyFill="1" applyBorder="1"/>
    <xf numFmtId="10" fontId="0" fillId="0" borderId="6" xfId="2" applyNumberFormat="1" applyFont="1" applyFill="1" applyBorder="1"/>
    <xf numFmtId="10" fontId="0" fillId="0" borderId="7" xfId="2" applyNumberFormat="1" applyFont="1" applyFill="1" applyBorder="1"/>
    <xf numFmtId="10" fontId="0" fillId="0" borderId="8" xfId="2" applyNumberFormat="1" applyFont="1" applyFill="1" applyBorder="1"/>
    <xf numFmtId="10" fontId="0" fillId="0" borderId="9" xfId="2" applyNumberFormat="1" applyFont="1" applyFill="1" applyBorder="1"/>
    <xf numFmtId="9" fontId="0" fillId="2" borderId="4" xfId="2" applyNumberFormat="1" applyFont="1" applyFill="1" applyBorder="1"/>
    <xf numFmtId="9" fontId="0" fillId="2" borderId="6" xfId="2" applyNumberFormat="1" applyFont="1" applyFill="1" applyBorder="1"/>
    <xf numFmtId="9" fontId="0" fillId="2" borderId="9" xfId="2" applyNumberFormat="1" applyFont="1" applyFill="1" applyBorder="1"/>
    <xf numFmtId="0" fontId="8" fillId="0" borderId="0" xfId="3" applyFont="1"/>
    <xf numFmtId="0" fontId="7" fillId="0" borderId="0" xfId="3"/>
    <xf numFmtId="1" fontId="0" fillId="2" borderId="0" xfId="0" applyNumberFormat="1" applyFill="1"/>
    <xf numFmtId="167" fontId="0" fillId="0" borderId="0" xfId="0" applyNumberFormat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0" fillId="0" borderId="3" xfId="0" applyBorder="1"/>
    <xf numFmtId="0" fontId="2" fillId="0" borderId="4" xfId="1" applyBorder="1"/>
    <xf numFmtId="0" fontId="2" fillId="0" borderId="6" xfId="1" applyBorder="1"/>
    <xf numFmtId="0" fontId="2" fillId="0" borderId="9" xfId="1" applyBorder="1"/>
    <xf numFmtId="165" fontId="0" fillId="0" borderId="2" xfId="2" applyNumberFormat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7" fontId="0" fillId="0" borderId="7" xfId="0" applyNumberFormat="1" applyFill="1" applyBorder="1" applyAlignment="1">
      <alignment horizontal="right"/>
    </xf>
    <xf numFmtId="0" fontId="0" fillId="0" borderId="0" xfId="3" applyFont="1"/>
    <xf numFmtId="49" fontId="0" fillId="0" borderId="0" xfId="0" applyNumberFormat="1" applyFont="1"/>
    <xf numFmtId="0" fontId="1" fillId="0" borderId="0" xfId="0" applyFont="1" applyFill="1"/>
    <xf numFmtId="0" fontId="9" fillId="0" borderId="8" xfId="0" applyFont="1" applyBorder="1"/>
  </cellXfs>
  <cellStyles count="4">
    <cellStyle name="Hyperlink" xfId="1" builtinId="8"/>
    <cellStyle name="Normal" xfId="0" builtinId="0"/>
    <cellStyle name="Normal 2" xfId="3" xr:uid="{E10D6C9B-6387-3845-B828-C1A99585AA38}"/>
    <cellStyle name="Percent" xfId="2" builtinId="5"/>
  </cellStyles>
  <dxfs count="0"/>
  <tableStyles count="0" defaultTableStyle="TableStyleMedium2" defaultPivotStyle="PivotStyleLight16"/>
  <colors>
    <mruColors>
      <color rgb="FFEEEAFA"/>
      <color rgb="FFD1C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utschewelle-my.sharepoint.com/personal/kira_schacht_dw_com/Documents/CORSIA%20research%20folder/data/raw/ICCT%20CORSIA%20calc%20for%20DW%20v2%201-1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 emissions covered"/>
    </sheetNames>
    <sheetDataSet>
      <sheetData sheetId="0">
        <row r="8">
          <cell r="A8">
            <v>2010</v>
          </cell>
          <cell r="B8">
            <v>243.140625</v>
          </cell>
        </row>
        <row r="9">
          <cell r="A9">
            <v>2011</v>
          </cell>
          <cell r="B9">
            <v>249.47304269533279</v>
          </cell>
        </row>
        <row r="10">
          <cell r="A10">
            <v>2012</v>
          </cell>
          <cell r="B10">
            <v>252.38659647863597</v>
          </cell>
        </row>
        <row r="11">
          <cell r="A11">
            <v>2013</v>
          </cell>
          <cell r="B11">
            <v>258.21370404524225</v>
          </cell>
        </row>
        <row r="12">
          <cell r="A12">
            <v>2014</v>
          </cell>
          <cell r="B12">
            <v>266.95436539515174</v>
          </cell>
        </row>
        <row r="13">
          <cell r="A13">
            <v>2015</v>
          </cell>
          <cell r="B13">
            <v>269.89600369438716</v>
          </cell>
        </row>
        <row r="14">
          <cell r="A14">
            <v>2016</v>
          </cell>
          <cell r="B14">
            <v>293.44195900527041</v>
          </cell>
        </row>
        <row r="15">
          <cell r="A15">
            <v>2017</v>
          </cell>
          <cell r="B15">
            <v>310.78828170508939</v>
          </cell>
        </row>
        <row r="16">
          <cell r="A16">
            <v>2018</v>
          </cell>
          <cell r="B16">
            <v>327.05045923616962</v>
          </cell>
        </row>
        <row r="17">
          <cell r="A17">
            <v>2019</v>
          </cell>
          <cell r="B17">
            <v>329.04</v>
          </cell>
        </row>
        <row r="18">
          <cell r="A18">
            <v>2020</v>
          </cell>
          <cell r="B18">
            <v>175.68</v>
          </cell>
          <cell r="C18">
            <v>175.68</v>
          </cell>
          <cell r="D18">
            <v>175.68</v>
          </cell>
        </row>
        <row r="19">
          <cell r="A19">
            <v>2021</v>
          </cell>
          <cell r="C19">
            <v>222.84</v>
          </cell>
          <cell r="D19">
            <v>222.84</v>
          </cell>
        </row>
        <row r="20">
          <cell r="A20">
            <v>2022</v>
          </cell>
          <cell r="C20">
            <v>263.41104948988215</v>
          </cell>
          <cell r="D20">
            <v>242.73108430508842</v>
          </cell>
        </row>
        <row r="21">
          <cell r="A21">
            <v>2023</v>
          </cell>
          <cell r="C21">
            <v>303.98209897976426</v>
          </cell>
          <cell r="D21">
            <v>262.6221686101768</v>
          </cell>
        </row>
        <row r="22">
          <cell r="A22">
            <v>2024</v>
          </cell>
          <cell r="C22">
            <v>314.621472444056</v>
          </cell>
          <cell r="D22">
            <v>282.51325291526518</v>
          </cell>
        </row>
        <row r="23">
          <cell r="A23">
            <v>2025</v>
          </cell>
          <cell r="C23">
            <v>325.63322397959791</v>
          </cell>
          <cell r="D23">
            <v>292.17810359454461</v>
          </cell>
        </row>
        <row r="24">
          <cell r="A24">
            <v>2026</v>
          </cell>
          <cell r="C24">
            <v>337.03038681888381</v>
          </cell>
          <cell r="D24">
            <v>302.40433722035363</v>
          </cell>
        </row>
        <row r="25">
          <cell r="A25">
            <v>2027</v>
          </cell>
          <cell r="C25">
            <v>503.86042829423127</v>
          </cell>
          <cell r="D25">
            <v>452.09448414442863</v>
          </cell>
        </row>
        <row r="26">
          <cell r="A26">
            <v>2028</v>
          </cell>
          <cell r="C26">
            <v>521.49554328452928</v>
          </cell>
          <cell r="D26">
            <v>467.91779108948361</v>
          </cell>
        </row>
        <row r="27">
          <cell r="A27">
            <v>2029</v>
          </cell>
          <cell r="C27">
            <v>539.74788729948773</v>
          </cell>
          <cell r="D27">
            <v>484.29491377761548</v>
          </cell>
          <cell r="F27">
            <v>2021</v>
          </cell>
          <cell r="G27">
            <v>329.04</v>
          </cell>
        </row>
        <row r="28">
          <cell r="A28">
            <v>2030</v>
          </cell>
          <cell r="C28">
            <v>558.63906335496972</v>
          </cell>
          <cell r="D28">
            <v>501.24523575983198</v>
          </cell>
          <cell r="F28">
            <v>2022</v>
          </cell>
          <cell r="G28">
            <v>329.04</v>
          </cell>
        </row>
        <row r="29">
          <cell r="A29">
            <v>2031</v>
          </cell>
          <cell r="C29">
            <v>578.19143057239364</v>
          </cell>
          <cell r="D29">
            <v>518.78881901142609</v>
          </cell>
          <cell r="F29">
            <v>2027</v>
          </cell>
          <cell r="G29">
            <v>329.04</v>
          </cell>
        </row>
        <row r="30">
          <cell r="A30">
            <v>2032</v>
          </cell>
          <cell r="C30">
            <v>598.42813064242739</v>
          </cell>
          <cell r="D30">
            <v>536.94642767682592</v>
          </cell>
          <cell r="F30">
            <v>2027</v>
          </cell>
          <cell r="G30">
            <v>475.28</v>
          </cell>
        </row>
        <row r="31">
          <cell r="A31">
            <v>2033</v>
          </cell>
          <cell r="C31">
            <v>619.37311521491233</v>
          </cell>
          <cell r="D31">
            <v>555.73955264551478</v>
          </cell>
          <cell r="F31">
            <v>2035</v>
          </cell>
          <cell r="G31">
            <v>475.28000000000003</v>
          </cell>
        </row>
        <row r="32">
          <cell r="A32">
            <v>2034</v>
          </cell>
          <cell r="C32">
            <v>641.05117424743423</v>
          </cell>
          <cell r="D32">
            <v>575.19043698810776</v>
          </cell>
        </row>
        <row r="33">
          <cell r="A33">
            <v>2035</v>
          </cell>
          <cell r="C33">
            <v>663.48796534609437</v>
          </cell>
          <cell r="D33">
            <v>595.3221022826915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ata.org/en/iata-repository/publications/economic-reports/airline-industry-economic-performance---2015-end-year---tables/" TargetMode="External"/><Relationship Id="rId2" Type="http://schemas.openxmlformats.org/officeDocument/2006/relationships/hyperlink" Target="https://www.iata.org/en/iata-repository/pressroom/fact-sheets/industry-statistics/" TargetMode="External"/><Relationship Id="rId1" Type="http://schemas.openxmlformats.org/officeDocument/2006/relationships/hyperlink" Target="https://theicct.org/blog/staff/covid-19-impact-icao-corsia-baseline" TargetMode="External"/><Relationship Id="rId6" Type="http://schemas.openxmlformats.org/officeDocument/2006/relationships/hyperlink" Target="https://theicct.org/sites/default/files/publications/CO2-commercial-aviation-oct2020.pdf" TargetMode="External"/><Relationship Id="rId5" Type="http://schemas.openxmlformats.org/officeDocument/2006/relationships/hyperlink" Target="https://www.iata.org/en/iata-repository/publications/economic-reports/airline-industry-economic-performance-november-2020---presentation/" TargetMode="External"/><Relationship Id="rId4" Type="http://schemas.openxmlformats.org/officeDocument/2006/relationships/hyperlink" Target="https://aviationbenefits.org/media/167187/w2050_ful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blog/staff/covid-19-impact-icao-corsia-baseline" TargetMode="External"/><Relationship Id="rId1" Type="http://schemas.openxmlformats.org/officeDocument/2006/relationships/hyperlink" Target="https://www.icao.int/environmental-protection/CORSIA/Pages/state-pairs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erra.org/project/vcs-program/registry-system/" TargetMode="External"/><Relationship Id="rId3" Type="http://schemas.openxmlformats.org/officeDocument/2006/relationships/hyperlink" Target="https://www.artredd.org/art-registry/" TargetMode="External"/><Relationship Id="rId7" Type="http://schemas.openxmlformats.org/officeDocument/2006/relationships/hyperlink" Target="https://registry.goldstandard.org/projects?q=&amp;page=1" TargetMode="External"/><Relationship Id="rId2" Type="http://schemas.openxmlformats.org/officeDocument/2006/relationships/hyperlink" Target="https://share.hsforms.com/1FhYs1TapTE-qBxAxgy-jgg1yp8f" TargetMode="External"/><Relationship Id="rId1" Type="http://schemas.openxmlformats.org/officeDocument/2006/relationships/hyperlink" Target="https://www.icao.int/environmental-protection/CORSIA/Pages/CORSIA-Emissions-Units.aspx" TargetMode="External"/><Relationship Id="rId6" Type="http://schemas.openxmlformats.org/officeDocument/2006/relationships/hyperlink" Target="https://thereserve2.apx.com/mymodule/mypage.asp" TargetMode="External"/><Relationship Id="rId5" Type="http://schemas.openxmlformats.org/officeDocument/2006/relationships/hyperlink" Target="https://americancarbonregistry.org/how-it-works/membership" TargetMode="External"/><Relationship Id="rId10" Type="http://schemas.openxmlformats.org/officeDocument/2006/relationships/hyperlink" Target="https://theicct.org/sites/default/files/publications/ICAO%20MBM_Policy-Update_13022017_vF.pdf" TargetMode="External"/><Relationship Id="rId4" Type="http://schemas.openxmlformats.org/officeDocument/2006/relationships/hyperlink" Target="https://cdm.unfccc.int/Registry/index.html" TargetMode="External"/><Relationship Id="rId9" Type="http://schemas.openxmlformats.org/officeDocument/2006/relationships/hyperlink" Target="http://registry.ccersc.org.cn/login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ata.org/en/iata-repository/publications/economic-reports/airline-industry-economic-performance---2015-end-year---tables/" TargetMode="External"/><Relationship Id="rId1" Type="http://schemas.openxmlformats.org/officeDocument/2006/relationships/hyperlink" Target="https://www.iata.org/en/iata-repository/pressroom/fact-sheets/industry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E38D-0F53-D24F-B5E0-034BBF19E392}">
  <dimension ref="A1:Y80"/>
  <sheetViews>
    <sheetView tabSelected="1" zoomScale="158" zoomScaleNormal="140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12" bestFit="1" customWidth="1"/>
    <col min="2" max="2" width="15.1640625" customWidth="1"/>
    <col min="3" max="3" width="31.33203125" customWidth="1"/>
    <col min="4" max="4" width="25.6640625" customWidth="1"/>
    <col min="5" max="5" width="16.5" bestFit="1" customWidth="1"/>
    <col min="6" max="6" width="21" bestFit="1" customWidth="1"/>
    <col min="7" max="7" width="19.83203125" bestFit="1" customWidth="1"/>
    <col min="8" max="9" width="23.1640625" bestFit="1" customWidth="1"/>
    <col min="12" max="12" width="12.83203125" customWidth="1"/>
    <col min="13" max="13" width="13.1640625" customWidth="1"/>
    <col min="14" max="14" width="14.6640625" customWidth="1"/>
  </cols>
  <sheetData>
    <row r="1" spans="1:11" ht="24" x14ac:dyDescent="0.3">
      <c r="A1" s="60" t="s">
        <v>180</v>
      </c>
    </row>
    <row r="2" spans="1:11" x14ac:dyDescent="0.2">
      <c r="A2" s="10"/>
    </row>
    <row r="3" spans="1:11" x14ac:dyDescent="0.2">
      <c r="A3" s="10"/>
    </row>
    <row r="4" spans="1:11" x14ac:dyDescent="0.2">
      <c r="A4" s="1" t="s">
        <v>2</v>
      </c>
      <c r="B4" t="s">
        <v>4</v>
      </c>
      <c r="F4" s="45" t="s">
        <v>167</v>
      </c>
      <c r="G4" s="47" t="s">
        <v>170</v>
      </c>
      <c r="H4" s="49" t="s">
        <v>171</v>
      </c>
      <c r="I4" s="2"/>
    </row>
    <row r="5" spans="1:11" x14ac:dyDescent="0.2">
      <c r="A5" s="1" t="s">
        <v>3</v>
      </c>
      <c r="B5" t="s">
        <v>5</v>
      </c>
      <c r="F5" s="46" t="s">
        <v>168</v>
      </c>
      <c r="G5" s="52">
        <v>0.36</v>
      </c>
      <c r="H5" s="98">
        <v>0.52</v>
      </c>
    </row>
    <row r="6" spans="1:11" x14ac:dyDescent="0.2">
      <c r="A6" s="1" t="s">
        <v>127</v>
      </c>
      <c r="B6" s="5" t="s">
        <v>120</v>
      </c>
      <c r="C6" s="111" t="s">
        <v>184</v>
      </c>
      <c r="D6" s="111"/>
      <c r="F6" s="38" t="s">
        <v>166</v>
      </c>
      <c r="G6" s="53">
        <v>0.28000000000000003</v>
      </c>
      <c r="H6" s="99">
        <v>0.11</v>
      </c>
    </row>
    <row r="7" spans="1:11" x14ac:dyDescent="0.2">
      <c r="B7" s="3">
        <v>43952</v>
      </c>
      <c r="C7" t="s">
        <v>182</v>
      </c>
      <c r="D7" s="2" t="s">
        <v>121</v>
      </c>
      <c r="E7" t="s">
        <v>150</v>
      </c>
      <c r="F7" s="41" t="s">
        <v>169</v>
      </c>
      <c r="G7" s="54">
        <v>0.36</v>
      </c>
      <c r="H7" s="100">
        <v>0.36</v>
      </c>
    </row>
    <row r="8" spans="1:11" s="25" customFormat="1" ht="34" x14ac:dyDescent="0.2">
      <c r="B8" s="61">
        <v>44214</v>
      </c>
      <c r="C8" s="26" t="s">
        <v>183</v>
      </c>
      <c r="D8" s="120" t="s">
        <v>186</v>
      </c>
    </row>
    <row r="9" spans="1:11" x14ac:dyDescent="0.2">
      <c r="B9" s="6" t="s">
        <v>122</v>
      </c>
      <c r="C9" s="112" t="s">
        <v>185</v>
      </c>
      <c r="D9" s="112"/>
      <c r="F9" s="56" t="s">
        <v>179</v>
      </c>
      <c r="G9" s="47" t="s">
        <v>172</v>
      </c>
      <c r="H9" s="49" t="s">
        <v>173</v>
      </c>
    </row>
    <row r="10" spans="1:11" x14ac:dyDescent="0.2">
      <c r="B10" s="3">
        <v>44136</v>
      </c>
      <c r="C10" t="s">
        <v>181</v>
      </c>
      <c r="D10" s="2" t="s">
        <v>123</v>
      </c>
      <c r="E10" t="s">
        <v>150</v>
      </c>
      <c r="F10" s="46" t="s">
        <v>170</v>
      </c>
      <c r="G10" s="57">
        <f>E$35</f>
        <v>329.04</v>
      </c>
      <c r="H10" s="55">
        <f>AVERAGE(E$35:E$36)</f>
        <v>252.36</v>
      </c>
    </row>
    <row r="11" spans="1:11" x14ac:dyDescent="0.2">
      <c r="B11" s="3">
        <v>42339</v>
      </c>
      <c r="C11" t="s">
        <v>181</v>
      </c>
      <c r="D11" s="2" t="s">
        <v>126</v>
      </c>
      <c r="E11" t="s">
        <v>150</v>
      </c>
      <c r="F11" s="41" t="s">
        <v>171</v>
      </c>
      <c r="G11" s="58">
        <f>E$35*(H$5/G$5)</f>
        <v>475.28000000000009</v>
      </c>
      <c r="H11" s="51">
        <f>AVERAGE(E$35:E$36)*(H$5/G$5)</f>
        <v>364.5200000000001</v>
      </c>
    </row>
    <row r="12" spans="1:11" x14ac:dyDescent="0.2">
      <c r="F12" s="4"/>
      <c r="G12" s="4"/>
    </row>
    <row r="13" spans="1:11" x14ac:dyDescent="0.2">
      <c r="F13" s="4"/>
      <c r="G13" s="4"/>
      <c r="K13" s="2"/>
    </row>
    <row r="14" spans="1:11" x14ac:dyDescent="0.2">
      <c r="A14" s="1" t="s">
        <v>187</v>
      </c>
      <c r="B14" s="125">
        <v>3.5000000000000003E-2</v>
      </c>
      <c r="C14" s="121" t="s">
        <v>188</v>
      </c>
      <c r="D14" s="122" t="s">
        <v>189</v>
      </c>
      <c r="F14" s="4"/>
      <c r="G14" s="4"/>
      <c r="K14" s="2"/>
    </row>
    <row r="15" spans="1:11" x14ac:dyDescent="0.2">
      <c r="B15" s="126">
        <v>0.02</v>
      </c>
      <c r="C15" s="12" t="s">
        <v>193</v>
      </c>
      <c r="D15" s="123" t="s">
        <v>194</v>
      </c>
      <c r="F15" s="4"/>
      <c r="G15" s="4"/>
      <c r="K15" s="2"/>
    </row>
    <row r="16" spans="1:11" x14ac:dyDescent="0.2">
      <c r="A16" s="4"/>
      <c r="B16" s="127" t="s">
        <v>190</v>
      </c>
      <c r="C16" s="14" t="s">
        <v>192</v>
      </c>
      <c r="D16" s="124" t="s">
        <v>191</v>
      </c>
      <c r="F16" s="4"/>
      <c r="G16" s="4"/>
      <c r="K16" s="2"/>
    </row>
    <row r="17" spans="1:19" x14ac:dyDescent="0.2">
      <c r="A17" s="4"/>
      <c r="B17" s="59"/>
      <c r="F17" s="4"/>
      <c r="G17" s="4"/>
      <c r="K17" s="2"/>
    </row>
    <row r="18" spans="1:19" x14ac:dyDescent="0.2">
      <c r="C18" s="108" t="s">
        <v>198</v>
      </c>
      <c r="D18" s="109"/>
      <c r="E18" s="110"/>
      <c r="F18" s="113" t="s">
        <v>197</v>
      </c>
      <c r="G18" s="114"/>
      <c r="H18" s="108" t="s">
        <v>199</v>
      </c>
      <c r="I18" s="109"/>
      <c r="J18" s="110"/>
      <c r="K18" s="108" t="s">
        <v>200</v>
      </c>
      <c r="L18" s="109"/>
      <c r="M18" s="109"/>
      <c r="N18" s="105" t="s">
        <v>201</v>
      </c>
      <c r="O18" s="106"/>
      <c r="P18" s="107"/>
      <c r="Q18" s="105" t="s">
        <v>202</v>
      </c>
      <c r="R18" s="106"/>
      <c r="S18" s="107"/>
    </row>
    <row r="19" spans="1:19" x14ac:dyDescent="0.2">
      <c r="A19" s="84" t="s">
        <v>0</v>
      </c>
      <c r="B19" s="84" t="s">
        <v>6</v>
      </c>
      <c r="C19" s="15" t="s">
        <v>176</v>
      </c>
      <c r="D19" s="16" t="s">
        <v>177</v>
      </c>
      <c r="E19" s="64" t="s">
        <v>178</v>
      </c>
      <c r="F19" s="71" t="s">
        <v>172</v>
      </c>
      <c r="G19" s="72" t="s">
        <v>173</v>
      </c>
      <c r="H19" s="15" t="s">
        <v>146</v>
      </c>
      <c r="I19" s="16" t="s">
        <v>147</v>
      </c>
      <c r="J19" s="64" t="s">
        <v>148</v>
      </c>
      <c r="K19" s="15" t="s">
        <v>146</v>
      </c>
      <c r="L19" s="16" t="s">
        <v>147</v>
      </c>
      <c r="M19" s="16" t="s">
        <v>148</v>
      </c>
      <c r="N19" s="15" t="s">
        <v>146</v>
      </c>
      <c r="O19" s="16" t="s">
        <v>147</v>
      </c>
      <c r="P19" s="64" t="s">
        <v>148</v>
      </c>
      <c r="Q19" s="15" t="s">
        <v>146</v>
      </c>
      <c r="R19" s="16" t="s">
        <v>147</v>
      </c>
      <c r="S19" s="64" t="s">
        <v>148</v>
      </c>
    </row>
    <row r="20" spans="1:19" x14ac:dyDescent="0.2">
      <c r="A20" s="18">
        <v>2004</v>
      </c>
      <c r="B20" s="18" t="s">
        <v>7</v>
      </c>
      <c r="C20" s="82">
        <v>628</v>
      </c>
      <c r="D20" s="80">
        <f t="shared" ref="D20:D37" si="0">C20*(G$5+G$6)</f>
        <v>401.92</v>
      </c>
      <c r="E20" s="48"/>
      <c r="F20" s="73"/>
      <c r="G20" s="74"/>
      <c r="H20" s="65"/>
      <c r="I20" s="66"/>
      <c r="J20" s="44"/>
      <c r="K20" s="11"/>
      <c r="L20" s="12"/>
      <c r="M20" s="12"/>
      <c r="N20" s="85"/>
      <c r="O20" s="86"/>
      <c r="P20" s="87"/>
      <c r="Q20" s="88"/>
      <c r="R20" s="89"/>
      <c r="S20" s="87"/>
    </row>
    <row r="21" spans="1:19" x14ac:dyDescent="0.2">
      <c r="A21" s="18">
        <v>2005</v>
      </c>
      <c r="B21" s="18" t="s">
        <v>7</v>
      </c>
      <c r="C21" s="82">
        <v>651</v>
      </c>
      <c r="D21" s="80">
        <f t="shared" si="0"/>
        <v>416.64</v>
      </c>
      <c r="E21" s="48"/>
      <c r="F21" s="73"/>
      <c r="G21" s="74"/>
      <c r="H21" s="67"/>
      <c r="I21" s="66"/>
      <c r="J21" s="68"/>
      <c r="K21" s="11"/>
      <c r="L21" s="12"/>
      <c r="M21" s="12"/>
      <c r="N21" s="90"/>
      <c r="O21" s="86"/>
      <c r="P21" s="91"/>
      <c r="Q21" s="88"/>
      <c r="R21" s="89"/>
      <c r="S21" s="87"/>
    </row>
    <row r="22" spans="1:19" x14ac:dyDescent="0.2">
      <c r="A22" s="18">
        <v>2006</v>
      </c>
      <c r="B22" s="18" t="s">
        <v>7</v>
      </c>
      <c r="C22" s="82">
        <v>658</v>
      </c>
      <c r="D22" s="80">
        <f t="shared" si="0"/>
        <v>421.12</v>
      </c>
      <c r="E22" s="48"/>
      <c r="F22" s="73"/>
      <c r="G22" s="74"/>
      <c r="H22" s="67"/>
      <c r="I22" s="66"/>
      <c r="J22" s="68"/>
      <c r="K22" s="11"/>
      <c r="L22" s="12"/>
      <c r="M22" s="12"/>
      <c r="N22" s="90"/>
      <c r="O22" s="86"/>
      <c r="P22" s="91"/>
      <c r="Q22" s="88"/>
      <c r="R22" s="89"/>
      <c r="S22" s="87"/>
    </row>
    <row r="23" spans="1:19" x14ac:dyDescent="0.2">
      <c r="A23" s="18">
        <v>2007</v>
      </c>
      <c r="B23" s="18" t="s">
        <v>7</v>
      </c>
      <c r="C23" s="82">
        <v>675</v>
      </c>
      <c r="D23" s="80">
        <f t="shared" si="0"/>
        <v>432</v>
      </c>
      <c r="E23" s="48"/>
      <c r="F23" s="73"/>
      <c r="G23" s="74"/>
      <c r="H23" s="67"/>
      <c r="I23" s="66"/>
      <c r="J23" s="68"/>
      <c r="K23" s="11"/>
      <c r="L23" s="12"/>
      <c r="M23" s="12"/>
      <c r="N23" s="90"/>
      <c r="O23" s="86"/>
      <c r="P23" s="91"/>
      <c r="Q23" s="88"/>
      <c r="R23" s="89"/>
      <c r="S23" s="87"/>
    </row>
    <row r="24" spans="1:19" x14ac:dyDescent="0.2">
      <c r="A24" s="18">
        <v>2008</v>
      </c>
      <c r="B24" s="18" t="s">
        <v>7</v>
      </c>
      <c r="C24" s="82">
        <v>669</v>
      </c>
      <c r="D24" s="80">
        <f t="shared" si="0"/>
        <v>428.16</v>
      </c>
      <c r="E24" s="48"/>
      <c r="F24" s="73"/>
      <c r="G24" s="74"/>
      <c r="H24" s="67"/>
      <c r="I24" s="66"/>
      <c r="J24" s="68"/>
      <c r="K24" s="11"/>
      <c r="L24" s="12"/>
      <c r="M24" s="12"/>
      <c r="N24" s="90"/>
      <c r="O24" s="86"/>
      <c r="P24" s="91"/>
      <c r="Q24" s="88"/>
      <c r="R24" s="89"/>
      <c r="S24" s="87"/>
    </row>
    <row r="25" spans="1:19" x14ac:dyDescent="0.2">
      <c r="A25" s="18">
        <v>2009</v>
      </c>
      <c r="B25" s="18" t="s">
        <v>7</v>
      </c>
      <c r="C25" s="82">
        <v>634</v>
      </c>
      <c r="D25" s="80">
        <f t="shared" si="0"/>
        <v>405.76</v>
      </c>
      <c r="E25" s="48"/>
      <c r="F25" s="73"/>
      <c r="G25" s="74"/>
      <c r="H25" s="67"/>
      <c r="I25" s="66"/>
      <c r="J25" s="68"/>
      <c r="K25" s="11"/>
      <c r="L25" s="12"/>
      <c r="M25" s="12"/>
      <c r="N25" s="90"/>
      <c r="O25" s="86"/>
      <c r="P25" s="91"/>
      <c r="Q25" s="88"/>
      <c r="R25" s="89"/>
      <c r="S25" s="87"/>
    </row>
    <row r="26" spans="1:19" x14ac:dyDescent="0.2">
      <c r="A26" s="18">
        <v>2010</v>
      </c>
      <c r="B26" s="18" t="s">
        <v>7</v>
      </c>
      <c r="C26" s="82">
        <v>665</v>
      </c>
      <c r="D26" s="80">
        <f t="shared" si="0"/>
        <v>425.6</v>
      </c>
      <c r="E26" s="83">
        <v>243.140625</v>
      </c>
      <c r="F26" s="73"/>
      <c r="G26" s="74"/>
      <c r="H26" s="67"/>
      <c r="I26" s="66"/>
      <c r="J26" s="68"/>
      <c r="K26" s="11"/>
      <c r="L26" s="12"/>
      <c r="M26" s="12"/>
      <c r="N26" s="90"/>
      <c r="O26" s="86"/>
      <c r="P26" s="91"/>
      <c r="Q26" s="88"/>
      <c r="R26" s="89"/>
      <c r="S26" s="87"/>
    </row>
    <row r="27" spans="1:19" x14ac:dyDescent="0.2">
      <c r="A27" s="18">
        <v>2011</v>
      </c>
      <c r="B27" s="18" t="s">
        <v>7</v>
      </c>
      <c r="C27" s="82">
        <v>685</v>
      </c>
      <c r="D27" s="80">
        <f t="shared" si="0"/>
        <v>438.40000000000003</v>
      </c>
      <c r="E27" s="83">
        <v>249.47304269533279</v>
      </c>
      <c r="F27" s="73"/>
      <c r="G27" s="74"/>
      <c r="H27" s="67"/>
      <c r="I27" s="66"/>
      <c r="J27" s="68"/>
      <c r="K27" s="11"/>
      <c r="L27" s="12"/>
      <c r="M27" s="12"/>
      <c r="N27" s="90"/>
      <c r="O27" s="86"/>
      <c r="P27" s="91"/>
      <c r="Q27" s="88"/>
      <c r="R27" s="89"/>
      <c r="S27" s="87"/>
    </row>
    <row r="28" spans="1:19" x14ac:dyDescent="0.2">
      <c r="A28" s="18">
        <v>2012</v>
      </c>
      <c r="B28" s="18" t="s">
        <v>7</v>
      </c>
      <c r="C28" s="82">
        <v>693</v>
      </c>
      <c r="D28" s="80">
        <f t="shared" si="0"/>
        <v>443.52</v>
      </c>
      <c r="E28" s="83">
        <v>252.38659647863597</v>
      </c>
      <c r="F28" s="73"/>
      <c r="G28" s="74"/>
      <c r="H28" s="67"/>
      <c r="I28" s="66"/>
      <c r="J28" s="68"/>
      <c r="K28" s="11"/>
      <c r="L28" s="12"/>
      <c r="M28" s="12"/>
      <c r="N28" s="90"/>
      <c r="O28" s="86"/>
      <c r="P28" s="91"/>
      <c r="Q28" s="88"/>
      <c r="R28" s="89"/>
      <c r="S28" s="87"/>
    </row>
    <row r="29" spans="1:19" x14ac:dyDescent="0.2">
      <c r="A29" s="18">
        <v>2013</v>
      </c>
      <c r="B29" s="18" t="s">
        <v>7</v>
      </c>
      <c r="C29" s="82">
        <v>709</v>
      </c>
      <c r="D29" s="80">
        <f t="shared" si="0"/>
        <v>453.76</v>
      </c>
      <c r="E29" s="83">
        <v>258.21370404524225</v>
      </c>
      <c r="F29" s="73"/>
      <c r="G29" s="74"/>
      <c r="H29" s="67"/>
      <c r="I29" s="66"/>
      <c r="J29" s="68"/>
      <c r="K29" s="11"/>
      <c r="L29" s="12"/>
      <c r="M29" s="12"/>
      <c r="N29" s="90"/>
      <c r="O29" s="86"/>
      <c r="P29" s="91"/>
      <c r="Q29" s="88"/>
      <c r="R29" s="89"/>
      <c r="S29" s="87"/>
    </row>
    <row r="30" spans="1:19" x14ac:dyDescent="0.2">
      <c r="A30" s="18">
        <v>2014</v>
      </c>
      <c r="B30" s="18" t="s">
        <v>7</v>
      </c>
      <c r="C30" s="82">
        <v>739</v>
      </c>
      <c r="D30" s="80">
        <f t="shared" si="0"/>
        <v>472.96000000000004</v>
      </c>
      <c r="E30" s="83">
        <v>266.95436539515174</v>
      </c>
      <c r="F30" s="73"/>
      <c r="G30" s="74"/>
      <c r="H30" s="67"/>
      <c r="I30" s="66"/>
      <c r="J30" s="68"/>
      <c r="K30" s="11"/>
      <c r="L30" s="12"/>
      <c r="M30" s="12"/>
      <c r="N30" s="90"/>
      <c r="O30" s="86"/>
      <c r="P30" s="91"/>
      <c r="Q30" s="88"/>
      <c r="R30" s="89"/>
      <c r="S30" s="87"/>
    </row>
    <row r="31" spans="1:19" x14ac:dyDescent="0.2">
      <c r="A31" s="18">
        <v>2015</v>
      </c>
      <c r="B31" s="18" t="s">
        <v>7</v>
      </c>
      <c r="C31" s="82">
        <v>774</v>
      </c>
      <c r="D31" s="80">
        <f t="shared" si="0"/>
        <v>495.36</v>
      </c>
      <c r="E31" s="83">
        <v>269.89600369438716</v>
      </c>
      <c r="F31" s="73"/>
      <c r="G31" s="74"/>
      <c r="H31" s="11"/>
      <c r="I31" s="12"/>
      <c r="J31" s="44"/>
      <c r="K31" s="11"/>
      <c r="L31" s="12"/>
      <c r="M31" s="12"/>
      <c r="N31" s="88"/>
      <c r="O31" s="89"/>
      <c r="P31" s="87"/>
      <c r="Q31" s="88"/>
      <c r="R31" s="89"/>
      <c r="S31" s="87"/>
    </row>
    <row r="32" spans="1:19" x14ac:dyDescent="0.2">
      <c r="A32" s="18">
        <v>2016</v>
      </c>
      <c r="B32" s="18" t="s">
        <v>7</v>
      </c>
      <c r="C32" s="82">
        <v>812</v>
      </c>
      <c r="D32" s="80">
        <f t="shared" si="0"/>
        <v>519.68000000000006</v>
      </c>
      <c r="E32" s="83">
        <v>293.44195900527041</v>
      </c>
      <c r="F32" s="73"/>
      <c r="G32" s="74"/>
      <c r="H32" s="11"/>
      <c r="I32" s="12"/>
      <c r="J32" s="44"/>
      <c r="K32" s="11"/>
      <c r="L32" s="12"/>
      <c r="M32" s="12"/>
      <c r="N32" s="88"/>
      <c r="O32" s="89"/>
      <c r="P32" s="87"/>
      <c r="Q32" s="88"/>
      <c r="R32" s="89"/>
      <c r="S32" s="87"/>
    </row>
    <row r="33" spans="1:19" x14ac:dyDescent="0.2">
      <c r="A33" s="18">
        <v>2017</v>
      </c>
      <c r="B33" s="18" t="s">
        <v>7</v>
      </c>
      <c r="C33" s="82">
        <v>860</v>
      </c>
      <c r="D33" s="80">
        <f t="shared" si="0"/>
        <v>550.4</v>
      </c>
      <c r="E33" s="83">
        <v>310.78828170508939</v>
      </c>
      <c r="F33" s="73"/>
      <c r="G33" s="74"/>
      <c r="H33" s="11"/>
      <c r="I33" s="12"/>
      <c r="J33" s="44"/>
      <c r="K33" s="11"/>
      <c r="L33" s="12"/>
      <c r="M33" s="12"/>
      <c r="N33" s="88"/>
      <c r="O33" s="89"/>
      <c r="P33" s="87"/>
      <c r="Q33" s="88"/>
      <c r="R33" s="89"/>
      <c r="S33" s="87"/>
    </row>
    <row r="34" spans="1:19" x14ac:dyDescent="0.2">
      <c r="A34" s="18">
        <v>2018</v>
      </c>
      <c r="B34" s="18" t="s">
        <v>7</v>
      </c>
      <c r="C34" s="82">
        <v>905</v>
      </c>
      <c r="D34" s="80">
        <f t="shared" si="0"/>
        <v>579.20000000000005</v>
      </c>
      <c r="E34" s="83">
        <v>327.05045923616962</v>
      </c>
      <c r="F34" s="73"/>
      <c r="G34" s="74"/>
      <c r="H34" s="69"/>
      <c r="I34" s="70"/>
      <c r="J34" s="44"/>
      <c r="K34" s="11"/>
      <c r="L34" s="12"/>
      <c r="M34" s="12"/>
      <c r="N34" s="88"/>
      <c r="O34" s="89"/>
      <c r="P34" s="87"/>
      <c r="Q34" s="88"/>
      <c r="R34" s="89"/>
      <c r="S34" s="87"/>
    </row>
    <row r="35" spans="1:19" x14ac:dyDescent="0.2">
      <c r="A35" s="18">
        <v>2019</v>
      </c>
      <c r="B35" s="18" t="s">
        <v>7</v>
      </c>
      <c r="C35" s="82">
        <v>914</v>
      </c>
      <c r="D35" s="80">
        <f t="shared" si="0"/>
        <v>584.96</v>
      </c>
      <c r="E35" s="83">
        <v>329.04</v>
      </c>
      <c r="F35" s="75"/>
      <c r="G35" s="74"/>
      <c r="H35" s="69"/>
      <c r="I35" s="70"/>
      <c r="J35" s="44"/>
      <c r="K35" s="11"/>
      <c r="L35" s="12"/>
      <c r="M35" s="12"/>
      <c r="N35" s="88"/>
      <c r="O35" s="89"/>
      <c r="P35" s="87"/>
      <c r="Q35" s="88"/>
      <c r="R35" s="89"/>
      <c r="S35" s="87"/>
    </row>
    <row r="36" spans="1:19" x14ac:dyDescent="0.2">
      <c r="A36" s="18">
        <v>2020</v>
      </c>
      <c r="B36" s="18" t="s">
        <v>124</v>
      </c>
      <c r="C36" s="82">
        <v>488</v>
      </c>
      <c r="D36" s="80">
        <f t="shared" si="0"/>
        <v>312.32</v>
      </c>
      <c r="E36" s="83">
        <v>175.68</v>
      </c>
      <c r="F36" s="75"/>
      <c r="G36" s="74"/>
      <c r="H36" s="69"/>
      <c r="I36" s="70"/>
      <c r="J36" s="44"/>
      <c r="K36" s="11"/>
      <c r="L36" s="12"/>
      <c r="M36" s="12"/>
      <c r="N36" s="88"/>
      <c r="O36" s="89"/>
      <c r="P36" s="87"/>
      <c r="Q36" s="88"/>
      <c r="R36" s="89"/>
      <c r="S36" s="87"/>
    </row>
    <row r="37" spans="1:19" x14ac:dyDescent="0.2">
      <c r="A37" s="18">
        <v>2021</v>
      </c>
      <c r="B37" s="18" t="s">
        <v>125</v>
      </c>
      <c r="C37" s="82">
        <v>619</v>
      </c>
      <c r="D37" s="80">
        <f t="shared" si="0"/>
        <v>396.16</v>
      </c>
      <c r="E37" s="83">
        <v>222.84</v>
      </c>
      <c r="F37" s="76">
        <f t="shared" ref="F37:G42" si="1">MAX($E37-G$10,0)</f>
        <v>0</v>
      </c>
      <c r="G37" s="77">
        <f t="shared" si="1"/>
        <v>0</v>
      </c>
      <c r="H37" s="76">
        <f>F37*('Carbon Credit Prices'!$F$42+($A37-$A$36)*0.4)</f>
        <v>0</v>
      </c>
      <c r="I37" s="80">
        <f>F37*('Carbon Credit Prices'!$G$41*1.04^(Emissions!$A37-$A$32))</f>
        <v>0</v>
      </c>
      <c r="J37" s="77">
        <f>F37*('Carbon Credit Prices'!$H$41*1.04^(Emissions!$A37-$A$32))</f>
        <v>0</v>
      </c>
      <c r="K37" s="76">
        <f>G37*('Carbon Credit Prices'!$F$42+($A37-$A$36)*0.4)</f>
        <v>0</v>
      </c>
      <c r="L37" s="80">
        <f>G37*('Carbon Credit Prices'!$G$41*1.04^(Emissions!$A37-$A$32))</f>
        <v>0</v>
      </c>
      <c r="M37" s="80">
        <f>G37*('Carbon Credit Prices'!$H$41*1.04^(Emissions!$A37-$A$32))</f>
        <v>0</v>
      </c>
      <c r="N37" s="92">
        <f>H37/'Operating costs'!$B$25/1000</f>
        <v>0</v>
      </c>
      <c r="O37" s="93">
        <f>I37/'Operating costs'!$B$25/1000</f>
        <v>0</v>
      </c>
      <c r="P37" s="94">
        <f>J37/'Operating costs'!$B$25/1000</f>
        <v>0</v>
      </c>
      <c r="Q37" s="92">
        <f>K37/'Operating costs'!$B$25/1000</f>
        <v>0</v>
      </c>
      <c r="R37" s="93">
        <f>L37/'Operating costs'!$B$25/1000</f>
        <v>0</v>
      </c>
      <c r="S37" s="94">
        <f>M37/'Operating costs'!$B$25/1000</f>
        <v>0</v>
      </c>
    </row>
    <row r="38" spans="1:19" x14ac:dyDescent="0.2">
      <c r="A38" s="18">
        <v>2022</v>
      </c>
      <c r="B38" s="18" t="s">
        <v>174</v>
      </c>
      <c r="C38" s="76">
        <f>E38/G$5</f>
        <v>731.69735969411715</v>
      </c>
      <c r="D38" s="80">
        <f>E38/(G$5/(1-G$7))</f>
        <v>468.28631020423495</v>
      </c>
      <c r="E38" s="50">
        <v>263.41104948988215</v>
      </c>
      <c r="F38" s="76">
        <f t="shared" si="1"/>
        <v>0</v>
      </c>
      <c r="G38" s="77">
        <f t="shared" si="1"/>
        <v>11.051049489882132</v>
      </c>
      <c r="H38" s="76">
        <f>F38*('Carbon Credit Prices'!$F$42+($A38-$A$36)*0.4)</f>
        <v>0</v>
      </c>
      <c r="I38" s="80">
        <f>F38*('Carbon Credit Prices'!$G$41*1.04^(Emissions!$A38-$A$32))</f>
        <v>0</v>
      </c>
      <c r="J38" s="77">
        <f>F38*('Carbon Credit Prices'!$H$41*1.04^(Emissions!$A38-$A$32))</f>
        <v>0</v>
      </c>
      <c r="K38" s="76">
        <f>G38*('Carbon Credit Prices'!$F$42+($A38-$A$36)*0.4)</f>
        <v>75.147136531198498</v>
      </c>
      <c r="L38" s="80">
        <f>G38*('Carbon Credit Prices'!$G$41*1.04^(Emissions!$A38-$A$32))</f>
        <v>56.341525251619466</v>
      </c>
      <c r="M38" s="80">
        <f>G38*('Carbon Credit Prices'!$H$41*1.04^(Emissions!$A38-$A$32))</f>
        <v>4.674072722667983</v>
      </c>
      <c r="N38" s="92">
        <f>H38/'Operating costs'!$B$25/1000</f>
        <v>0</v>
      </c>
      <c r="O38" s="93">
        <f>I38/'Operating costs'!$B$25/1000</f>
        <v>0</v>
      </c>
      <c r="P38" s="94">
        <f>J38/'Operating costs'!$B$25/1000</f>
        <v>0</v>
      </c>
      <c r="Q38" s="92">
        <f>K38/'Operating costs'!$B$25/1000</f>
        <v>9.4524700039243389E-5</v>
      </c>
      <c r="R38" s="93">
        <f>L38/'Operating costs'!$B$25/1000</f>
        <v>7.0869843083798062E-5</v>
      </c>
      <c r="S38" s="94">
        <f>M38/'Operating costs'!$B$25/1000</f>
        <v>5.879336758072935E-6</v>
      </c>
    </row>
    <row r="39" spans="1:19" x14ac:dyDescent="0.2">
      <c r="A39" s="18">
        <v>2023</v>
      </c>
      <c r="B39" s="18" t="s">
        <v>174</v>
      </c>
      <c r="C39" s="76">
        <f>E39/G$5</f>
        <v>844.39471938823408</v>
      </c>
      <c r="D39" s="80">
        <f>E39/(G$5/(1-G$7))</f>
        <v>540.41262040846982</v>
      </c>
      <c r="E39" s="50">
        <v>303.98209897976426</v>
      </c>
      <c r="F39" s="76">
        <f t="shared" si="1"/>
        <v>0</v>
      </c>
      <c r="G39" s="77">
        <f t="shared" si="1"/>
        <v>51.622098979764246</v>
      </c>
      <c r="H39" s="76">
        <f>F39*('Carbon Credit Prices'!$F$42+($A39-$A$36)*0.4)</f>
        <v>0</v>
      </c>
      <c r="I39" s="80">
        <f>F39*('Carbon Credit Prices'!$G$41*1.04^(Emissions!$A39-$A$32))</f>
        <v>0</v>
      </c>
      <c r="J39" s="77">
        <f>F39*('Carbon Credit Prices'!$H$41*1.04^(Emissions!$A39-$A$32))</f>
        <v>0</v>
      </c>
      <c r="K39" s="76">
        <f>G39*('Carbon Credit Prices'!$F$42+($A39-$A$36)*0.4)</f>
        <v>371.67911265430257</v>
      </c>
      <c r="L39" s="80">
        <f>G39*('Carbon Credit Prices'!$G$41*1.04^(Emissions!$A39-$A$32))</f>
        <v>273.71214903234028</v>
      </c>
      <c r="M39" s="80">
        <f>G39*('Carbon Credit Prices'!$H$41*1.04^(Emissions!$A39-$A$32))</f>
        <v>22.707061691023746</v>
      </c>
      <c r="N39" s="92">
        <f>H39/'Operating costs'!$B$25/1000</f>
        <v>0</v>
      </c>
      <c r="O39" s="93">
        <f>I39/'Operating costs'!$B$25/1000</f>
        <v>0</v>
      </c>
      <c r="P39" s="94">
        <f>J39/'Operating costs'!$B$25/1000</f>
        <v>0</v>
      </c>
      <c r="Q39" s="92">
        <f>K39/'Operating costs'!$B$25/1000</f>
        <v>4.6752089642050637E-4</v>
      </c>
      <c r="R39" s="93">
        <f>L39/'Operating costs'!$B$25/1000</f>
        <v>3.4429201136143431E-4</v>
      </c>
      <c r="S39" s="94">
        <f>M39/'Operating costs'!$B$25/1000</f>
        <v>2.8562341749715402E-5</v>
      </c>
    </row>
    <row r="40" spans="1:19" x14ac:dyDescent="0.2">
      <c r="A40" s="18">
        <v>2024</v>
      </c>
      <c r="B40" s="18" t="s">
        <v>174</v>
      </c>
      <c r="C40" s="76">
        <f>E40/G$5</f>
        <v>873.94853456682222</v>
      </c>
      <c r="D40" s="80">
        <f>E40/(G$5/(1-G$7))</f>
        <v>559.32706212276616</v>
      </c>
      <c r="E40" s="50">
        <v>314.621472444056</v>
      </c>
      <c r="F40" s="76">
        <f t="shared" si="1"/>
        <v>0</v>
      </c>
      <c r="G40" s="77">
        <f t="shared" si="1"/>
        <v>62.261472444055983</v>
      </c>
      <c r="H40" s="76">
        <f>F40*('Carbon Credit Prices'!$F$42+($A40-$A$36)*0.4)</f>
        <v>0</v>
      </c>
      <c r="I40" s="80">
        <f>F40*('Carbon Credit Prices'!$G$41*1.04^(Emissions!$A40-$A$32))</f>
        <v>0</v>
      </c>
      <c r="J40" s="77">
        <f>F40*('Carbon Credit Prices'!$H$41*1.04^(Emissions!$A40-$A$32))</f>
        <v>0</v>
      </c>
      <c r="K40" s="76">
        <f>G40*('Carbon Credit Prices'!$F$42+($A40-$A$36)*0.4)</f>
        <v>473.18719057482542</v>
      </c>
      <c r="L40" s="80">
        <f>G40*('Carbon Credit Prices'!$G$41*1.04^(Emissions!$A40-$A$32))</f>
        <v>343.32951646369804</v>
      </c>
      <c r="M40" s="80">
        <f>G40*('Carbon Credit Prices'!$H$41*1.04^(Emissions!$A40-$A$32))</f>
        <v>28.482493518288852</v>
      </c>
      <c r="N40" s="92">
        <f>H40/'Operating costs'!$B$25/1000</f>
        <v>0</v>
      </c>
      <c r="O40" s="93">
        <f>I40/'Operating costs'!$B$25/1000</f>
        <v>0</v>
      </c>
      <c r="P40" s="94">
        <f>J40/'Operating costs'!$B$25/1000</f>
        <v>0</v>
      </c>
      <c r="Q40" s="92">
        <f>K40/'Operating costs'!$B$25/1000</f>
        <v>5.9520401330166717E-4</v>
      </c>
      <c r="R40" s="93">
        <f>L40/'Operating costs'!$B$25/1000</f>
        <v>4.3186102699836233E-4</v>
      </c>
      <c r="S40" s="94">
        <f>M40/'Operating costs'!$B$25/1000</f>
        <v>3.5827035872061453E-5</v>
      </c>
    </row>
    <row r="41" spans="1:19" x14ac:dyDescent="0.2">
      <c r="A41" s="18">
        <v>2025</v>
      </c>
      <c r="B41" s="18" t="s">
        <v>174</v>
      </c>
      <c r="C41" s="76">
        <f>E41/G$5</f>
        <v>904.53673327666093</v>
      </c>
      <c r="D41" s="80">
        <f>E41/(G$5/(1-G$7))</f>
        <v>578.90350929706301</v>
      </c>
      <c r="E41" s="50">
        <v>325.63322397959791</v>
      </c>
      <c r="F41" s="76">
        <f t="shared" si="1"/>
        <v>0</v>
      </c>
      <c r="G41" s="77">
        <f t="shared" si="1"/>
        <v>73.273223979597901</v>
      </c>
      <c r="H41" s="76">
        <f>F41*('Carbon Credit Prices'!$F$42+($A41-$A$36)*0.4)</f>
        <v>0</v>
      </c>
      <c r="I41" s="80">
        <f>F41*('Carbon Credit Prices'!$G$41*1.04^(Emissions!$A41-$A$32))</f>
        <v>0</v>
      </c>
      <c r="J41" s="77">
        <f>F41*('Carbon Credit Prices'!$H$41*1.04^(Emissions!$A41-$A$32))</f>
        <v>0</v>
      </c>
      <c r="K41" s="76">
        <f>G41*('Carbon Credit Prices'!$F$42+($A41-$A$36)*0.4)</f>
        <v>586.18579183678321</v>
      </c>
      <c r="L41" s="80">
        <f>G41*('Carbon Credit Prices'!$G$41*1.04^(Emissions!$A41-$A$32))</f>
        <v>420.21388113662283</v>
      </c>
      <c r="M41" s="80">
        <f>G41*('Carbon Credit Prices'!$H$41*1.04^(Emissions!$A41-$A$32))</f>
        <v>34.860792829719834</v>
      </c>
      <c r="N41" s="92">
        <f>H41/'Operating costs'!$B$25/1000</f>
        <v>0</v>
      </c>
      <c r="O41" s="93">
        <f>I41/'Operating costs'!$B$25/1000</f>
        <v>0</v>
      </c>
      <c r="P41" s="94">
        <f>J41/'Operating costs'!$B$25/1000</f>
        <v>0</v>
      </c>
      <c r="Q41" s="92">
        <f>K41/'Operating costs'!$B$25/1000</f>
        <v>7.3734061866262033E-4</v>
      </c>
      <c r="R41" s="93">
        <f>L41/'Operating costs'!$B$25/1000</f>
        <v>5.2857091966870796E-4</v>
      </c>
      <c r="S41" s="94">
        <f>M41/'Operating costs'!$B$25/1000</f>
        <v>4.3850053873861429E-5</v>
      </c>
    </row>
    <row r="42" spans="1:19" x14ac:dyDescent="0.2">
      <c r="A42" s="18">
        <v>2026</v>
      </c>
      <c r="B42" s="18" t="s">
        <v>174</v>
      </c>
      <c r="C42" s="76">
        <f>E42/G$5</f>
        <v>936.19551894134395</v>
      </c>
      <c r="D42" s="80">
        <f>E42/(G$5/(1-G$7))</f>
        <v>599.16513212246014</v>
      </c>
      <c r="E42" s="50">
        <v>337.03038681888381</v>
      </c>
      <c r="F42" s="76">
        <f t="shared" si="1"/>
        <v>7.9903868188837919</v>
      </c>
      <c r="G42" s="77">
        <f t="shared" si="1"/>
        <v>84.670386818883799</v>
      </c>
      <c r="H42" s="76">
        <f>F42*('Carbon Credit Prices'!$F$42+($A42-$A$36)*0.4)</f>
        <v>67.119249278623855</v>
      </c>
      <c r="I42" s="80">
        <f>F42*('Carbon Credit Prices'!$G$41*1.04^(Emissions!$A42-$A$32))</f>
        <v>47.65694923149848</v>
      </c>
      <c r="J42" s="77">
        <f>F42*('Carbon Credit Prices'!$H$41*1.04^(Emissions!$A42-$A$32))</f>
        <v>3.9536034115817125</v>
      </c>
      <c r="K42" s="76">
        <f>G42*('Carbon Credit Prices'!$F$42+($A42-$A$36)*0.4)</f>
        <v>711.23124927862398</v>
      </c>
      <c r="L42" s="80">
        <f>G42*('Carbon Credit Prices'!$G$41*1.04^(Emissions!$A42-$A$32))</f>
        <v>504.99837085516299</v>
      </c>
      <c r="M42" s="80">
        <f>G42*('Carbon Credit Prices'!$H$41*1.04^(Emissions!$A42-$A$32))</f>
        <v>41.894483680809486</v>
      </c>
      <c r="N42" s="92">
        <f>H42/'Operating costs'!$B$25/1000</f>
        <v>8.4426728652357047E-5</v>
      </c>
      <c r="O42" s="93">
        <f>I42/'Operating costs'!$B$25/1000</f>
        <v>5.9945848089935196E-5</v>
      </c>
      <c r="P42" s="94">
        <f>J42/'Operating costs'!$B$25/1000</f>
        <v>4.9730860523040413E-6</v>
      </c>
      <c r="Q42" s="92">
        <f>K42/'Operating costs'!$B$25/1000</f>
        <v>8.9463050223726284E-4</v>
      </c>
      <c r="R42" s="93">
        <f>L42/'Operating costs'!$B$25/1000</f>
        <v>6.3521807654737489E-4</v>
      </c>
      <c r="S42" s="94">
        <f>M42/'Operating costs'!$B$25/1000</f>
        <v>5.2697463749445895E-5</v>
      </c>
    </row>
    <row r="43" spans="1:19" x14ac:dyDescent="0.2">
      <c r="A43" s="18">
        <v>2027</v>
      </c>
      <c r="B43" s="18" t="s">
        <v>174</v>
      </c>
      <c r="C43" s="76">
        <f t="shared" ref="C43:C51" si="2">E43/H$5</f>
        <v>968.96236210429083</v>
      </c>
      <c r="D43" s="80">
        <f t="shared" ref="D43:D51" si="3">E43/(H$5/(1-H$7))</f>
        <v>620.13591174674616</v>
      </c>
      <c r="E43" s="50">
        <v>503.86042829423127</v>
      </c>
      <c r="F43" s="76">
        <f t="shared" ref="F43:G51" si="4">MAX($E43-G$11,0)</f>
        <v>28.580428294231183</v>
      </c>
      <c r="G43" s="77">
        <f t="shared" si="4"/>
        <v>139.34042829423117</v>
      </c>
      <c r="H43" s="76">
        <f>F43*('Carbon Credit Prices'!$F$42+($A43-$A$36)*0.4)</f>
        <v>251.50776898923442</v>
      </c>
      <c r="I43" s="80">
        <f>F43*('Carbon Credit Prices'!$G$41*1.04^(Emissions!$A43-$A$32))</f>
        <v>177.28031109761042</v>
      </c>
      <c r="J43" s="77">
        <f>F43*('Carbon Credit Prices'!$H$41*1.04^(Emissions!$A43-$A$32))</f>
        <v>14.707111010339881</v>
      </c>
      <c r="K43" s="76">
        <f>G43*('Carbon Credit Prices'!$F$42+($A43-$A$36)*0.4)</f>
        <v>1226.1957689892345</v>
      </c>
      <c r="L43" s="80">
        <f>G43*('Carbon Credit Prices'!$G$41*1.04^(Emissions!$A43-$A$32))</f>
        <v>864.30875780338181</v>
      </c>
      <c r="M43" s="80">
        <f>G43*('Carbon Credit Prices'!$H$41*1.04^(Emissions!$A43-$A$32))</f>
        <v>71.702744481446487</v>
      </c>
      <c r="N43" s="92">
        <f>H43/'Operating costs'!$B$25/1000</f>
        <v>3.1636197357136402E-4</v>
      </c>
      <c r="O43" s="93">
        <f>I43/'Operating costs'!$B$25/1000</f>
        <v>2.2299410200957287E-4</v>
      </c>
      <c r="P43" s="94">
        <f>J43/'Operating costs'!$B$25/1000</f>
        <v>1.8499510704830039E-5</v>
      </c>
      <c r="Q43" s="92">
        <f>K43/'Operating costs'!$B$25/1000</f>
        <v>1.5423846150807981E-3</v>
      </c>
      <c r="R43" s="93">
        <f>L43/'Operating costs'!$B$25/1000</f>
        <v>1.0871808274256376E-3</v>
      </c>
      <c r="S43" s="94">
        <f>M43/'Operating costs'!$B$25/1000</f>
        <v>9.0192131423203137E-5</v>
      </c>
    </row>
    <row r="44" spans="1:19" x14ac:dyDescent="0.2">
      <c r="A44" s="18">
        <v>2028</v>
      </c>
      <c r="B44" s="18" t="s">
        <v>174</v>
      </c>
      <c r="C44" s="76">
        <f t="shared" si="2"/>
        <v>1002.8760447779409</v>
      </c>
      <c r="D44" s="80">
        <f t="shared" si="3"/>
        <v>641.84066865788213</v>
      </c>
      <c r="E44" s="50">
        <v>521.49554328452928</v>
      </c>
      <c r="F44" s="76">
        <f t="shared" si="4"/>
        <v>46.21554328452919</v>
      </c>
      <c r="G44" s="77">
        <f t="shared" si="4"/>
        <v>156.97554328452918</v>
      </c>
      <c r="H44" s="76">
        <f>F44*('Carbon Credit Prices'!$F$42+($A44-$A$36)*0.4)</f>
        <v>425.18299821766851</v>
      </c>
      <c r="I44" s="80">
        <f>F44*('Carbon Credit Prices'!$G$41*1.04^(Emissions!$A44-$A$32))</f>
        <v>298.13514475524363</v>
      </c>
      <c r="J44" s="77">
        <f>F44*('Carbon Credit Prices'!$H$41*1.04^(Emissions!$A44-$A$32))</f>
        <v>24.733184654582992</v>
      </c>
      <c r="K44" s="76">
        <f>G44*('Carbon Credit Prices'!$F$42+($A44-$A$36)*0.4)</f>
        <v>1444.1749982176684</v>
      </c>
      <c r="L44" s="80">
        <f>G44*('Carbon Credit Prices'!$G$41*1.04^(Emissions!$A44-$A$32))</f>
        <v>1012.644729329246</v>
      </c>
      <c r="M44" s="80">
        <f>G44*('Carbon Credit Prices'!$H$41*1.04^(Emissions!$A44-$A$32))</f>
        <v>84.008643464533876</v>
      </c>
      <c r="N44" s="92">
        <f>H44/'Operating costs'!$B$25/1000</f>
        <v>5.3482138140587237E-4</v>
      </c>
      <c r="O44" s="93">
        <f>I44/'Operating costs'!$B$25/1000</f>
        <v>3.7501276069841965E-4</v>
      </c>
      <c r="P44" s="94">
        <f>J44/'Operating costs'!$B$25/1000</f>
        <v>3.1110924093815085E-5</v>
      </c>
      <c r="Q44" s="92">
        <f>K44/'Operating costs'!$B$25/1000</f>
        <v>1.8165723248020987E-3</v>
      </c>
      <c r="R44" s="93">
        <f>L44/'Operating costs'!$B$25/1000</f>
        <v>1.2737669551311269E-3</v>
      </c>
      <c r="S44" s="94">
        <f>M44/'Operating costs'!$B$25/1000</f>
        <v>1.0567124964092311E-4</v>
      </c>
    </row>
    <row r="45" spans="1:19" x14ac:dyDescent="0.2">
      <c r="A45" s="18">
        <v>2029</v>
      </c>
      <c r="B45" s="18" t="s">
        <v>174</v>
      </c>
      <c r="C45" s="76">
        <f t="shared" si="2"/>
        <v>1037.9767063451686</v>
      </c>
      <c r="D45" s="80">
        <f t="shared" si="3"/>
        <v>664.30509206090801</v>
      </c>
      <c r="E45" s="50">
        <v>539.74788729948773</v>
      </c>
      <c r="F45" s="76">
        <f t="shared" si="4"/>
        <v>64.467887299487643</v>
      </c>
      <c r="G45" s="77">
        <f t="shared" si="4"/>
        <v>175.22788729948763</v>
      </c>
      <c r="H45" s="76">
        <f>F45*('Carbon Credit Prices'!$F$42+($A45-$A$36)*0.4)</f>
        <v>618.89171807508137</v>
      </c>
      <c r="I45" s="80">
        <f>F45*('Carbon Credit Prices'!$G$41*1.04^(Emissions!$A45-$A$32))</f>
        <v>432.51571241991104</v>
      </c>
      <c r="J45" s="77">
        <f>F45*('Carbon Credit Prices'!$H$41*1.04^(Emissions!$A45-$A$32))</f>
        <v>35.881348339768408</v>
      </c>
      <c r="K45" s="76">
        <f>G45*('Carbon Credit Prices'!$F$42+($A45-$A$36)*0.4)</f>
        <v>1682.1877180750812</v>
      </c>
      <c r="L45" s="80">
        <f>G45*('Carbon Credit Prices'!$G$41*1.04^(Emissions!$A45-$A$32))</f>
        <v>1175.6056803768736</v>
      </c>
      <c r="M45" s="80">
        <f>G45*('Carbon Credit Prices'!$H$41*1.04^(Emissions!$A45-$A$32))</f>
        <v>97.527825502117324</v>
      </c>
      <c r="N45" s="92">
        <f>H45/'Operating costs'!$B$25/1000</f>
        <v>7.7848014852211487E-4</v>
      </c>
      <c r="O45" s="93">
        <f>I45/'Operating costs'!$B$25/1000</f>
        <v>5.4404492128290699E-4</v>
      </c>
      <c r="P45" s="94">
        <f>J45/'Operating costs'!$B$25/1000</f>
        <v>4.5133771496564038E-5</v>
      </c>
      <c r="Q45" s="92">
        <f>K45/'Operating costs'!$B$25/1000</f>
        <v>2.1159593938051336E-3</v>
      </c>
      <c r="R45" s="93">
        <f>L45/'Operating costs'!$B$25/1000</f>
        <v>1.4787492834929228E-3</v>
      </c>
      <c r="S45" s="94">
        <f>M45/'Operating costs'!$B$25/1000</f>
        <v>1.2267651006555639E-4</v>
      </c>
    </row>
    <row r="46" spans="1:19" x14ac:dyDescent="0.2">
      <c r="A46" s="18">
        <v>2030</v>
      </c>
      <c r="B46" s="18" t="s">
        <v>174</v>
      </c>
      <c r="C46" s="76">
        <f t="shared" si="2"/>
        <v>1074.3058910672494</v>
      </c>
      <c r="D46" s="80">
        <f t="shared" si="3"/>
        <v>687.55577028303969</v>
      </c>
      <c r="E46" s="50">
        <v>558.63906335496972</v>
      </c>
      <c r="F46" s="76">
        <f t="shared" si="4"/>
        <v>83.359063354969635</v>
      </c>
      <c r="G46" s="77">
        <f t="shared" si="4"/>
        <v>194.11906335496963</v>
      </c>
      <c r="H46" s="76">
        <f>F46*('Carbon Credit Prices'!$F$42+($A46-$A$36)*0.4)</f>
        <v>833.59063354969635</v>
      </c>
      <c r="I46" s="80">
        <f>F46*('Carbon Credit Prices'!$G$41*1.04^(Emissions!$A46-$A$32))</f>
        <v>581.62707715837371</v>
      </c>
      <c r="J46" s="77">
        <f>F46*('Carbon Credit Prices'!$H$41*1.04^(Emissions!$A46-$A$32))</f>
        <v>48.251573665605001</v>
      </c>
      <c r="K46" s="76">
        <f>G46*('Carbon Credit Prices'!$F$42+($A46-$A$36)*0.4)</f>
        <v>1941.1906335496963</v>
      </c>
      <c r="L46" s="80">
        <f>G46*('Carbon Credit Prices'!$G$41*1.04^(Emissions!$A46-$A$32))</f>
        <v>1354.4406438336148</v>
      </c>
      <c r="M46" s="80">
        <f>G46*('Carbon Credit Prices'!$H$41*1.04^(Emissions!$A46-$A$32))</f>
        <v>112.36390991444787</v>
      </c>
      <c r="N46" s="92">
        <f>H46/'Operating costs'!$B$25/1000</f>
        <v>1.0485416774210017E-3</v>
      </c>
      <c r="O46" s="93">
        <f>I46/'Operating costs'!$B$25/1000</f>
        <v>7.3160638636273422E-4</v>
      </c>
      <c r="P46" s="94">
        <f>J46/'Operating costs'!$B$25/1000</f>
        <v>6.0693803352962268E-5</v>
      </c>
      <c r="Q46" s="92">
        <f>K46/'Operating costs'!$B$25/1000</f>
        <v>2.441749224590813E-3</v>
      </c>
      <c r="R46" s="93">
        <f>L46/'Operating costs'!$B$25/1000</f>
        <v>1.7036989230611508E-3</v>
      </c>
      <c r="S46" s="94">
        <f>M46/'Operating costs'!$B$25/1000</f>
        <v>1.4133825146471428E-4</v>
      </c>
    </row>
    <row r="47" spans="1:19" x14ac:dyDescent="0.2">
      <c r="A47" s="18">
        <v>2031</v>
      </c>
      <c r="B47" s="18" t="s">
        <v>174</v>
      </c>
      <c r="C47" s="76">
        <f t="shared" si="2"/>
        <v>1111.9065972546032</v>
      </c>
      <c r="D47" s="80">
        <f t="shared" si="3"/>
        <v>711.62022224294606</v>
      </c>
      <c r="E47" s="50">
        <v>578.19143057239364</v>
      </c>
      <c r="F47" s="76">
        <f t="shared" si="4"/>
        <v>102.91143057239356</v>
      </c>
      <c r="G47" s="77">
        <f t="shared" si="4"/>
        <v>213.67143057239355</v>
      </c>
      <c r="H47" s="76">
        <f>F47*('Carbon Credit Prices'!$F$42+($A47-$A$36)*0.4)</f>
        <v>1070.278877952893</v>
      </c>
      <c r="I47" s="80">
        <f>F47*('Carbon Credit Prices'!$G$41*1.04^(Emissions!$A47-$A$32))</f>
        <v>746.77323673523858</v>
      </c>
      <c r="J47" s="77">
        <f>F47*('Carbon Credit Prices'!$H$41*1.04^(Emissions!$A47-$A$32))</f>
        <v>61.952039818842664</v>
      </c>
      <c r="K47" s="76">
        <f>G47*('Carbon Credit Prices'!$F$42+($A47-$A$36)*0.4)</f>
        <v>2222.1828779528928</v>
      </c>
      <c r="L47" s="80">
        <f>G47*('Carbon Credit Prices'!$G$41*1.04^(Emissions!$A47-$A$32))</f>
        <v>1550.4993460774892</v>
      </c>
      <c r="M47" s="80">
        <f>G47*('Carbon Credit Prices'!$H$41*1.04^(Emissions!$A47-$A$32))</f>
        <v>128.62886951763926</v>
      </c>
      <c r="N47" s="92">
        <f>H47/'Operating costs'!$B$25/1000</f>
        <v>1.3462627395633875E-3</v>
      </c>
      <c r="O47" s="93">
        <f>I47/'Operating costs'!$B$25/1000</f>
        <v>9.3933740469841329E-4</v>
      </c>
      <c r="P47" s="94">
        <f>J47/'Operating costs'!$B$25/1000</f>
        <v>7.7927094111751772E-5</v>
      </c>
      <c r="Q47" s="92">
        <f>K47/'Operating costs'!$B$25/1000</f>
        <v>2.7951985886199909E-3</v>
      </c>
      <c r="R47" s="93">
        <f>L47/'Operating costs'!$B$25/1000</f>
        <v>1.9503136428647664E-3</v>
      </c>
      <c r="S47" s="94">
        <f>M47/'Operating costs'!$B$25/1000</f>
        <v>1.617973201479739E-4</v>
      </c>
    </row>
    <row r="48" spans="1:19" x14ac:dyDescent="0.2">
      <c r="A48" s="18">
        <v>2032</v>
      </c>
      <c r="B48" s="18" t="s">
        <v>174</v>
      </c>
      <c r="C48" s="76">
        <f t="shared" si="2"/>
        <v>1150.8233281585142</v>
      </c>
      <c r="D48" s="80">
        <f t="shared" si="3"/>
        <v>736.52693002144906</v>
      </c>
      <c r="E48" s="50">
        <v>598.42813064242739</v>
      </c>
      <c r="F48" s="76">
        <f t="shared" si="4"/>
        <v>123.1481306424273</v>
      </c>
      <c r="G48" s="77">
        <f t="shared" si="4"/>
        <v>233.9081306424273</v>
      </c>
      <c r="H48" s="76">
        <f>F48*('Carbon Credit Prices'!$F$42+($A48-$A$36)*0.4)</f>
        <v>1329.999810938215</v>
      </c>
      <c r="I48" s="80">
        <f>F48*('Carbon Credit Prices'!$G$41*1.04^(Emissions!$A48-$A$32))</f>
        <v>929.36495693905465</v>
      </c>
      <c r="J48" s="77">
        <f>F48*('Carbon Credit Prices'!$H$41*1.04^(Emissions!$A48-$A$32))</f>
        <v>77.09978342319512</v>
      </c>
      <c r="K48" s="76">
        <f>G48*('Carbon Credit Prices'!$F$42+($A48-$A$36)*0.4)</f>
        <v>2526.2078109382151</v>
      </c>
      <c r="L48" s="80">
        <f>G48*('Carbon Credit Prices'!$G$41*1.04^(Emissions!$A48-$A$32))</f>
        <v>1765.2401106549955</v>
      </c>
      <c r="M48" s="80">
        <f>G48*('Carbon Credit Prices'!$H$41*1.04^(Emissions!$A48-$A$32))</f>
        <v>146.44368630994359</v>
      </c>
      <c r="N48" s="92">
        <f>H48/'Operating costs'!$B$25/1000</f>
        <v>1.6729557370292012E-3</v>
      </c>
      <c r="O48" s="93">
        <f>I48/'Operating costs'!$B$25/1000</f>
        <v>1.1690125244516411E-3</v>
      </c>
      <c r="P48" s="94">
        <f>J48/'Operating costs'!$B$25/1000</f>
        <v>9.6980859651817758E-5</v>
      </c>
      <c r="Q48" s="92">
        <f>K48/'Operating costs'!$B$25/1000</f>
        <v>3.1776198879725978E-3</v>
      </c>
      <c r="R48" s="93">
        <f>L48/'Operating costs'!$B$25/1000</f>
        <v>2.2204278121446485E-3</v>
      </c>
      <c r="S48" s="94">
        <f>M48/'Operating costs'!$B$25/1000</f>
        <v>1.842058947294888E-4</v>
      </c>
    </row>
    <row r="49" spans="1:25" x14ac:dyDescent="0.2">
      <c r="A49" s="18">
        <v>2033</v>
      </c>
      <c r="B49" s="18" t="s">
        <v>174</v>
      </c>
      <c r="C49" s="76">
        <f t="shared" si="2"/>
        <v>1191.102144644062</v>
      </c>
      <c r="D49" s="80">
        <f t="shared" si="3"/>
        <v>762.30537257219976</v>
      </c>
      <c r="E49" s="50">
        <v>619.37311521491233</v>
      </c>
      <c r="F49" s="76">
        <f t="shared" si="4"/>
        <v>144.09311521491225</v>
      </c>
      <c r="G49" s="77">
        <f t="shared" si="4"/>
        <v>254.85311521491224</v>
      </c>
      <c r="H49" s="76">
        <f>F49*('Carbon Credit Prices'!$F$42+($A49-$A$36)*0.4)</f>
        <v>1613.842890407017</v>
      </c>
      <c r="I49" s="80">
        <f>F49*('Carbon Credit Prices'!$G$41*1.04^(Emissions!$A49-$A$32))</f>
        <v>1130.9282143631322</v>
      </c>
      <c r="J49" s="77">
        <f>F49*('Carbon Credit Prices'!$H$41*1.04^(Emissions!$A49-$A$32))</f>
        <v>93.821398949407822</v>
      </c>
      <c r="K49" s="76">
        <f>G49*('Carbon Credit Prices'!$F$42+($A49-$A$36)*0.4)</f>
        <v>2854.3548904070167</v>
      </c>
      <c r="L49" s="80">
        <f>G49*('Carbon Credit Prices'!$G$41*1.04^(Emissions!$A49-$A$32))</f>
        <v>2000.2383742277107</v>
      </c>
      <c r="M49" s="80">
        <f>G49*('Carbon Credit Prices'!$H$41*1.04^(Emissions!$A49-$A$32))</f>
        <v>165.93905795162624</v>
      </c>
      <c r="N49" s="92">
        <f>H49/'Operating costs'!$B$25/1000</f>
        <v>2.0299910571157445E-3</v>
      </c>
      <c r="O49" s="93">
        <f>I49/'Operating costs'!$B$25/1000</f>
        <v>1.4225512130353864E-3</v>
      </c>
      <c r="P49" s="94">
        <f>J49/'Operating costs'!$B$25/1000</f>
        <v>1.1801433830114191E-4</v>
      </c>
      <c r="Q49" s="92">
        <f>K49/'Operating costs'!$B$25/1000</f>
        <v>3.5903835099459331E-3</v>
      </c>
      <c r="R49" s="93">
        <f>L49/'Operating costs'!$B$25/1000</f>
        <v>2.5160231122361137E-3</v>
      </c>
      <c r="S49" s="94">
        <f>M49/'Operating costs'!$B$25/1000</f>
        <v>2.0872837478191981E-4</v>
      </c>
    </row>
    <row r="50" spans="1:25" x14ac:dyDescent="0.2">
      <c r="A50" s="18">
        <v>2034</v>
      </c>
      <c r="B50" s="18" t="s">
        <v>174</v>
      </c>
      <c r="C50" s="76">
        <f t="shared" si="2"/>
        <v>1232.7907197066042</v>
      </c>
      <c r="D50" s="80">
        <f t="shared" si="3"/>
        <v>788.98606061222677</v>
      </c>
      <c r="E50" s="50">
        <v>641.05117424743423</v>
      </c>
      <c r="F50" s="76">
        <f t="shared" si="4"/>
        <v>165.77117424743415</v>
      </c>
      <c r="G50" s="77">
        <f t="shared" si="4"/>
        <v>276.53117424743414</v>
      </c>
      <c r="H50" s="76">
        <f>F50*('Carbon Credit Prices'!$F$42+($A50-$A$36)*0.4)</f>
        <v>1922.9456212702364</v>
      </c>
      <c r="I50" s="80">
        <f>F50*('Carbon Credit Prices'!$G$41*1.04^(Emissions!$A50-$A$32))</f>
        <v>1353.1132956429662</v>
      </c>
      <c r="J50" s="77">
        <f>F50*('Carbon Credit Prices'!$H$41*1.04^(Emissions!$A50-$A$32))</f>
        <v>112.2537935847304</v>
      </c>
      <c r="K50" s="76">
        <f>G50*('Carbon Credit Prices'!$F$42+($A50-$A$36)*0.4)</f>
        <v>3207.7616212702364</v>
      </c>
      <c r="L50" s="80">
        <f>G50*('Carbon Credit Prices'!$G$41*1.04^(Emissions!$A50-$A$32))</f>
        <v>2257.1958619021279</v>
      </c>
      <c r="M50" s="80">
        <f>G50*('Carbon Credit Prices'!$H$41*1.04^(Emissions!$A50-$A$32))</f>
        <v>187.25615894703753</v>
      </c>
      <c r="N50" s="92">
        <f>H50/'Operating costs'!$B$25/1000</f>
        <v>2.4187995236103605E-3</v>
      </c>
      <c r="O50" s="93">
        <f>I50/'Operating costs'!$B$25/1000</f>
        <v>1.7020293026955551E-3</v>
      </c>
      <c r="P50" s="94">
        <f>J50/'Operating costs'!$B$25/1000</f>
        <v>1.4119974035815144E-4</v>
      </c>
      <c r="Q50" s="92">
        <f>K50/'Operating costs'!$B$25/1000</f>
        <v>4.0349202783273412E-3</v>
      </c>
      <c r="R50" s="93">
        <f>L50/'Operating costs'!$B$25/1000</f>
        <v>2.839240077864312E-3</v>
      </c>
      <c r="S50" s="94">
        <f>M50/'Operating costs'!$B$25/1000</f>
        <v>2.3554233829816044E-4</v>
      </c>
    </row>
    <row r="51" spans="1:25" x14ac:dyDescent="0.2">
      <c r="A51" s="18">
        <v>2035</v>
      </c>
      <c r="B51" s="18" t="s">
        <v>174</v>
      </c>
      <c r="C51" s="76">
        <f t="shared" si="2"/>
        <v>1275.9383948963352</v>
      </c>
      <c r="D51" s="80">
        <f t="shared" si="3"/>
        <v>816.60057273365464</v>
      </c>
      <c r="E51" s="50">
        <v>663.48796534609437</v>
      </c>
      <c r="F51" s="76">
        <f t="shared" si="4"/>
        <v>188.20796534609428</v>
      </c>
      <c r="G51" s="77">
        <f t="shared" si="4"/>
        <v>298.96796534609427</v>
      </c>
      <c r="H51" s="76">
        <f>F51*('Carbon Credit Prices'!$F$42+($A51-$A$36)*0.4)</f>
        <v>2258.4955841531314</v>
      </c>
      <c r="I51" s="80">
        <f>F51*('Carbon Credit Prices'!$G$41*1.04^(Emissions!$A51-$A$32))</f>
        <v>1597.704603760679</v>
      </c>
      <c r="J51" s="77">
        <f>F51*('Carbon Credit Prices'!$H$41*1.04^(Emissions!$A51-$A$32))</f>
        <v>132.54500076041506</v>
      </c>
      <c r="K51" s="76">
        <f>G51*('Carbon Credit Prices'!$F$42+($A51-$A$36)*0.4)</f>
        <v>3587.6155841531313</v>
      </c>
      <c r="L51" s="80">
        <f>G51*('Carbon Credit Prices'!$G$41*1.04^(Emissions!$A51-$A$32))</f>
        <v>2537.9504726702071</v>
      </c>
      <c r="M51" s="80">
        <f>G51*('Carbon Credit Prices'!$H$41*1.04^(Emissions!$A51-$A$32))</f>
        <v>210.54746073721449</v>
      </c>
      <c r="N51" s="92">
        <f>H51/'Operating costs'!$B$25/1000</f>
        <v>2.840874948620291E-3</v>
      </c>
      <c r="O51" s="93">
        <f>I51/'Operating costs'!$B$25/1000</f>
        <v>2.0096913254851311E-3</v>
      </c>
      <c r="P51" s="94">
        <f>J51/'Operating costs'!$B$25/1000</f>
        <v>1.667232713967485E-4</v>
      </c>
      <c r="Q51" s="92">
        <f>K51/'Operating costs'!$B$25/1000</f>
        <v>4.5127240052240643E-3</v>
      </c>
      <c r="R51" s="93">
        <f>L51/'Operating costs'!$B$25/1000</f>
        <v>3.1923905316606376E-3</v>
      </c>
      <c r="S51" s="94">
        <f>M51/'Operating costs'!$B$25/1000</f>
        <v>2.6483957325435789E-4</v>
      </c>
    </row>
    <row r="52" spans="1:25" x14ac:dyDescent="0.2">
      <c r="A52" s="18">
        <v>2022</v>
      </c>
      <c r="B52" s="18" t="s">
        <v>306</v>
      </c>
      <c r="C52" s="76">
        <f t="shared" ref="C52:C65" si="5">E52/H$5</f>
        <v>476.73183696566383</v>
      </c>
      <c r="D52" s="80">
        <f t="shared" ref="D52:D65" si="6">E52/(H$5/(1-H$7))</f>
        <v>305.10837565802484</v>
      </c>
      <c r="E52" s="103">
        <v>247.90055522214519</v>
      </c>
      <c r="F52" s="76">
        <f>MAX($E52-G$10,0)</f>
        <v>0</v>
      </c>
      <c r="G52" s="77">
        <f>MAX($E52-H$10,0)</f>
        <v>0</v>
      </c>
      <c r="H52" s="76">
        <f>F52*('Carbon Credit Prices'!$F$42+($A52-$A$36)*0.4)</f>
        <v>0</v>
      </c>
      <c r="I52" s="80">
        <f>F52*('Carbon Credit Prices'!$G$41*1.04^(Emissions!$A52-$A$32))</f>
        <v>0</v>
      </c>
      <c r="J52" s="77">
        <f>F52*('Carbon Credit Prices'!$H$41*1.04^(Emissions!$A52-$A$32))</f>
        <v>0</v>
      </c>
      <c r="K52" s="76">
        <f>G52*('Carbon Credit Prices'!$F$42+($A52-$A$36)*0.4)</f>
        <v>0</v>
      </c>
      <c r="L52" s="80">
        <f>G52*('Carbon Credit Prices'!$G$41*1.04^(Emissions!$A52-$A$32))</f>
        <v>0</v>
      </c>
      <c r="M52" s="80">
        <f>G52*('Carbon Credit Prices'!$H$41*1.04^(Emissions!$A52-$A$32))</f>
        <v>0</v>
      </c>
      <c r="N52" s="92">
        <f>H52/'Operating costs'!$B$25/1000</f>
        <v>0</v>
      </c>
      <c r="O52" s="93">
        <f>I52/'Operating costs'!$B$25/1000</f>
        <v>0</v>
      </c>
      <c r="P52" s="94">
        <f>J52/'Operating costs'!$B$25/1000</f>
        <v>0</v>
      </c>
      <c r="Q52" s="92">
        <f>K52/'Operating costs'!$B$25/1000</f>
        <v>0</v>
      </c>
      <c r="R52" s="93">
        <f>L52/'Operating costs'!$B$25/1000</f>
        <v>0</v>
      </c>
      <c r="S52" s="94">
        <f>M52/'Operating costs'!$B$25/1000</f>
        <v>0</v>
      </c>
      <c r="T52" s="104"/>
      <c r="U52" s="104"/>
      <c r="V52" s="104"/>
      <c r="W52" s="104"/>
      <c r="X52" s="104"/>
      <c r="Y52" s="104"/>
    </row>
    <row r="53" spans="1:25" x14ac:dyDescent="0.2">
      <c r="A53" s="18">
        <v>2023</v>
      </c>
      <c r="B53" s="18" t="s">
        <v>306</v>
      </c>
      <c r="C53" s="76">
        <f t="shared" si="5"/>
        <v>524.925212392866</v>
      </c>
      <c r="D53" s="80">
        <f t="shared" si="6"/>
        <v>335.95213593143427</v>
      </c>
      <c r="E53" s="103">
        <v>272.96111044429034</v>
      </c>
      <c r="F53" s="76">
        <f t="shared" ref="F53:G53" si="7">MAX($E53-G$10,0)</f>
        <v>0</v>
      </c>
      <c r="G53" s="77">
        <f t="shared" si="7"/>
        <v>20.601110444290327</v>
      </c>
      <c r="H53" s="76">
        <f>F53*('Carbon Credit Prices'!$F$42+($A53-$A$36)*0.4)</f>
        <v>0</v>
      </c>
      <c r="I53" s="80">
        <f>F53*('Carbon Credit Prices'!$G$41*1.04^(Emissions!$A53-$A$32))</f>
        <v>0</v>
      </c>
      <c r="J53" s="77">
        <f>F53*('Carbon Credit Prices'!$H$41*1.04^(Emissions!$A53-$A$32))</f>
        <v>0</v>
      </c>
      <c r="K53" s="76">
        <f>G53*('Carbon Credit Prices'!$F$42+($A53-$A$36)*0.4)</f>
        <v>148.32799519889036</v>
      </c>
      <c r="L53" s="80">
        <f>G53*('Carbon Credit Prices'!$G$41*1.04^(Emissions!$A53-$A$32))</f>
        <v>109.23178878041523</v>
      </c>
      <c r="M53" s="80">
        <f>G53*('Carbon Credit Prices'!$H$41*1.04^(Emissions!$A53-$A$32))</f>
        <v>9.0618300109313079</v>
      </c>
      <c r="N53" s="92">
        <f>H53/'Operating costs'!$B$25/1000</f>
        <v>0</v>
      </c>
      <c r="O53" s="93">
        <f>I53/'Operating costs'!$B$25/1000</f>
        <v>0</v>
      </c>
      <c r="P53" s="94">
        <f>J53/'Operating costs'!$B$25/1000</f>
        <v>0</v>
      </c>
      <c r="Q53" s="92">
        <f>K53/'Operating costs'!$B$25/1000</f>
        <v>1.8657609458979922E-4</v>
      </c>
      <c r="R53" s="93">
        <f>L53/'Operating costs'!$B$25/1000</f>
        <v>1.3739847645335249E-4</v>
      </c>
      <c r="S53" s="94">
        <f>M53/'Operating costs'!$B$25/1000</f>
        <v>1.1398528315636866E-5</v>
      </c>
      <c r="T53" s="104"/>
      <c r="U53" s="104"/>
      <c r="V53" s="104"/>
      <c r="W53" s="104"/>
      <c r="X53" s="104"/>
      <c r="Y53" s="104"/>
    </row>
    <row r="54" spans="1:25" x14ac:dyDescent="0.2">
      <c r="A54" s="18">
        <v>2024</v>
      </c>
      <c r="B54" s="18" t="s">
        <v>306</v>
      </c>
      <c r="C54" s="76">
        <f t="shared" si="5"/>
        <v>573.11858782006834</v>
      </c>
      <c r="D54" s="80">
        <f t="shared" si="6"/>
        <v>366.7958962048437</v>
      </c>
      <c r="E54" s="103">
        <v>298.02166566643552</v>
      </c>
      <c r="F54" s="76">
        <f t="shared" ref="F54:G54" si="8">MAX($E54-G$10,0)</f>
        <v>0</v>
      </c>
      <c r="G54" s="77">
        <f t="shared" si="8"/>
        <v>45.661665666435511</v>
      </c>
      <c r="H54" s="76">
        <f>F54*('Carbon Credit Prices'!$F$42+($A54-$A$36)*0.4)</f>
        <v>0</v>
      </c>
      <c r="I54" s="80">
        <f>F54*('Carbon Credit Prices'!$G$41*1.04^(Emissions!$A54-$A$32))</f>
        <v>0</v>
      </c>
      <c r="J54" s="77">
        <f>F54*('Carbon Credit Prices'!$H$41*1.04^(Emissions!$A54-$A$32))</f>
        <v>0</v>
      </c>
      <c r="K54" s="76">
        <f>G54*('Carbon Credit Prices'!$F$42+($A54-$A$36)*0.4)</f>
        <v>347.02865906490985</v>
      </c>
      <c r="L54" s="80">
        <f>G54*('Carbon Credit Prices'!$G$41*1.04^(Emissions!$A54-$A$32))</f>
        <v>251.79291428211329</v>
      </c>
      <c r="M54" s="80">
        <f>G54*('Carbon Credit Prices'!$H$41*1.04^(Emissions!$A54-$A$32))</f>
        <v>20.888649839547515</v>
      </c>
      <c r="N54" s="92">
        <f>H54/'Operating costs'!$B$25/1000</f>
        <v>0</v>
      </c>
      <c r="O54" s="93">
        <f>I54/'Operating costs'!$B$25/1000</f>
        <v>0</v>
      </c>
      <c r="P54" s="94">
        <f>J54/'Operating costs'!$B$25/1000</f>
        <v>0</v>
      </c>
      <c r="Q54" s="92">
        <f>K54/'Operating costs'!$B$25/1000</f>
        <v>4.3651403655963497E-4</v>
      </c>
      <c r="R54" s="93">
        <f>L54/'Operating costs'!$B$25/1000</f>
        <v>3.1672064689573998E-4</v>
      </c>
      <c r="S54" s="94">
        <f>M54/'Operating costs'!$B$25/1000</f>
        <v>2.6275031244713853E-5</v>
      </c>
      <c r="T54" s="104"/>
      <c r="U54" s="104"/>
      <c r="V54" s="104"/>
      <c r="W54" s="104"/>
      <c r="X54" s="104"/>
      <c r="Y54" s="104"/>
    </row>
    <row r="55" spans="1:25" x14ac:dyDescent="0.2">
      <c r="A55" s="18">
        <v>2025</v>
      </c>
      <c r="B55" s="18" t="s">
        <v>306</v>
      </c>
      <c r="C55" s="76">
        <f t="shared" si="5"/>
        <v>593.1777383937706</v>
      </c>
      <c r="D55" s="80">
        <f t="shared" si="6"/>
        <v>379.63375257201318</v>
      </c>
      <c r="E55" s="103">
        <v>308.45242396476073</v>
      </c>
      <c r="F55" s="76">
        <f t="shared" ref="F55:G55" si="9">MAX($E55-G$10,0)</f>
        <v>0</v>
      </c>
      <c r="G55" s="77">
        <f t="shared" si="9"/>
        <v>56.092423964760712</v>
      </c>
      <c r="H55" s="76">
        <f>F55*('Carbon Credit Prices'!$F$42+($A55-$A$36)*0.4)</f>
        <v>0</v>
      </c>
      <c r="I55" s="80">
        <f>F55*('Carbon Credit Prices'!$G$41*1.04^(Emissions!$A55-$A$32))</f>
        <v>0</v>
      </c>
      <c r="J55" s="77">
        <f>F55*('Carbon Credit Prices'!$H$41*1.04^(Emissions!$A55-$A$32))</f>
        <v>0</v>
      </c>
      <c r="K55" s="76">
        <f>G55*('Carbon Credit Prices'!$F$42+($A55-$A$36)*0.4)</f>
        <v>448.7393917180857</v>
      </c>
      <c r="L55" s="80">
        <f>G55*('Carbon Credit Prices'!$G$41*1.04^(Emissions!$A55-$A$32))</f>
        <v>321.68388254836498</v>
      </c>
      <c r="M55" s="80">
        <f>G55*('Carbon Credit Prices'!$H$41*1.04^(Emissions!$A55-$A$32))</f>
        <v>26.686779493922657</v>
      </c>
      <c r="N55" s="92">
        <f>H55/'Operating costs'!$B$25/1000</f>
        <v>0</v>
      </c>
      <c r="O55" s="93">
        <f>I55/'Operating costs'!$B$25/1000</f>
        <v>0</v>
      </c>
      <c r="P55" s="94">
        <f>J55/'Operating costs'!$B$25/1000</f>
        <v>0</v>
      </c>
      <c r="Q55" s="92">
        <f>K55/'Operating costs'!$B$25/1000</f>
        <v>5.6445206505419587E-4</v>
      </c>
      <c r="R55" s="93">
        <f>L55/'Operating costs'!$B$25/1000</f>
        <v>4.0463381452624523E-4</v>
      </c>
      <c r="S55" s="94">
        <f>M55/'Operating costs'!$B$25/1000</f>
        <v>3.3568276092984474E-5</v>
      </c>
      <c r="T55" s="104"/>
      <c r="U55" s="104"/>
      <c r="V55" s="104"/>
      <c r="W55" s="104"/>
      <c r="X55" s="104"/>
      <c r="Y55" s="104"/>
    </row>
    <row r="56" spans="1:25" x14ac:dyDescent="0.2">
      <c r="A56" s="18">
        <v>2026</v>
      </c>
      <c r="B56" s="18" t="s">
        <v>306</v>
      </c>
      <c r="C56" s="76">
        <f t="shared" si="5"/>
        <v>613.93895923755258</v>
      </c>
      <c r="D56" s="80">
        <f t="shared" si="6"/>
        <v>392.92093391203366</v>
      </c>
      <c r="E56" s="103">
        <v>319.24825880352734</v>
      </c>
      <c r="F56" s="76">
        <f t="shared" ref="F56:G56" si="10">MAX($E56-G$10,0)</f>
        <v>0</v>
      </c>
      <c r="G56" s="77">
        <f t="shared" si="10"/>
        <v>66.888258803527322</v>
      </c>
      <c r="H56" s="76">
        <f>F56*('Carbon Credit Prices'!$F$42+($A56-$A$36)*0.4)</f>
        <v>0</v>
      </c>
      <c r="I56" s="80">
        <f>F56*('Carbon Credit Prices'!$G$41*1.04^(Emissions!$A56-$A$32))</f>
        <v>0</v>
      </c>
      <c r="J56" s="77">
        <f>F56*('Carbon Credit Prices'!$H$41*1.04^(Emissions!$A56-$A$32))</f>
        <v>0</v>
      </c>
      <c r="K56" s="76">
        <f>G56*('Carbon Credit Prices'!$F$42+($A56-$A$36)*0.4)</f>
        <v>561.86137394962952</v>
      </c>
      <c r="L56" s="80">
        <f>G56*('Carbon Credit Prices'!$G$41*1.04^(Emissions!$A56-$A$32))</f>
        <v>398.94068037476234</v>
      </c>
      <c r="M56" s="80">
        <f>G56*('Carbon Credit Prices'!$H$41*1.04^(Emissions!$A56-$A$32))</f>
        <v>33.095975726157413</v>
      </c>
      <c r="N56" s="92">
        <f>H56/'Operating costs'!$B$25/1000</f>
        <v>0</v>
      </c>
      <c r="O56" s="93">
        <f>I56/'Operating costs'!$B$25/1000</f>
        <v>0</v>
      </c>
      <c r="P56" s="94">
        <f>J56/'Operating costs'!$B$25/1000</f>
        <v>0</v>
      </c>
      <c r="Q56" s="92">
        <f>K56/'Operating costs'!$B$25/1000</f>
        <v>7.0674386660330758E-4</v>
      </c>
      <c r="R56" s="93">
        <f>L56/'Operating costs'!$B$25/1000</f>
        <v>5.0181217657202818E-4</v>
      </c>
      <c r="S56" s="94">
        <f>M56/'Operating costs'!$B$25/1000</f>
        <v>4.163015814610995E-5</v>
      </c>
      <c r="T56" s="104"/>
      <c r="U56" s="104"/>
      <c r="V56" s="104"/>
      <c r="W56" s="104"/>
      <c r="X56" s="104"/>
      <c r="Y56" s="104"/>
    </row>
    <row r="57" spans="1:25" x14ac:dyDescent="0.2">
      <c r="A57" s="18">
        <v>2027</v>
      </c>
      <c r="B57" s="18" t="s">
        <v>306</v>
      </c>
      <c r="C57" s="76">
        <f t="shared" si="5"/>
        <v>917.83874406014093</v>
      </c>
      <c r="D57" s="80">
        <f t="shared" si="6"/>
        <v>587.41679619849026</v>
      </c>
      <c r="E57" s="103">
        <v>477.27614691127332</v>
      </c>
      <c r="F57" s="76">
        <f t="shared" ref="F57:G57" si="11">MAX($E57-G$11,0)</f>
        <v>1.9961469112732289</v>
      </c>
      <c r="G57" s="77">
        <f t="shared" si="11"/>
        <v>112.75614691127322</v>
      </c>
      <c r="H57" s="76">
        <f>F57*('Carbon Credit Prices'!$F$42+($A57-$A$36)*0.4)</f>
        <v>17.566092819204414</v>
      </c>
      <c r="I57" s="80">
        <f>F57*('Carbon Credit Prices'!$G$41*1.04^(Emissions!$A57-$A$32))</f>
        <v>12.381813938683369</v>
      </c>
      <c r="J57" s="77">
        <f>F57*('Carbon Credit Prices'!$H$41*1.04^(Emissions!$A57-$A$32))</f>
        <v>1.0271908424468266</v>
      </c>
      <c r="K57" s="76">
        <f>G57*('Carbon Credit Prices'!$F$42+($A57-$A$36)*0.4)</f>
        <v>992.2540928192044</v>
      </c>
      <c r="L57" s="80">
        <f>G57*('Carbon Credit Prices'!$G$41*1.04^(Emissions!$A57-$A$32))</f>
        <v>699.41026064445475</v>
      </c>
      <c r="M57" s="80">
        <f>G57*('Carbon Credit Prices'!$H$41*1.04^(Emissions!$A57-$A$32))</f>
        <v>58.022824313553436</v>
      </c>
      <c r="N57" s="92">
        <f>H57/'Operating costs'!$B$25/1000</f>
        <v>2.2095714237992976E-5</v>
      </c>
      <c r="O57" s="93">
        <f>I57/'Operating costs'!$B$25/1000</f>
        <v>1.5574608727903608E-5</v>
      </c>
      <c r="P57" s="94">
        <f>J57/'Operating costs'!$B$25/1000</f>
        <v>1.2920639527633037E-6</v>
      </c>
      <c r="Q57" s="92">
        <f>K57/'Operating costs'!$B$25/1000</f>
        <v>1.2481183557474268E-3</v>
      </c>
      <c r="R57" s="93">
        <f>L57/'Operating costs'!$B$25/1000</f>
        <v>8.7976133414396831E-4</v>
      </c>
      <c r="S57" s="94">
        <f>M57/'Operating costs'!$B$25/1000</f>
        <v>7.2984684671136387E-5</v>
      </c>
      <c r="T57" s="104"/>
      <c r="U57" s="104"/>
      <c r="V57" s="104"/>
      <c r="W57" s="104"/>
      <c r="X57" s="104"/>
      <c r="Y57" s="104"/>
    </row>
    <row r="58" spans="1:25" x14ac:dyDescent="0.2">
      <c r="A58" s="18">
        <v>2028</v>
      </c>
      <c r="B58" s="18" t="s">
        <v>306</v>
      </c>
      <c r="C58" s="76">
        <f t="shared" si="5"/>
        <v>949.96310010224579</v>
      </c>
      <c r="D58" s="80">
        <f t="shared" si="6"/>
        <v>607.97638406543729</v>
      </c>
      <c r="E58" s="103">
        <v>493.98081205316782</v>
      </c>
      <c r="F58" s="76">
        <f t="shared" ref="F58:G58" si="12">MAX($E58-G$11,0)</f>
        <v>18.700812053167738</v>
      </c>
      <c r="G58" s="77">
        <f t="shared" si="12"/>
        <v>129.46081205316773</v>
      </c>
      <c r="H58" s="76">
        <f>F58*('Carbon Credit Prices'!$F$42+($A58-$A$36)*0.4)</f>
        <v>172.04747088914317</v>
      </c>
      <c r="I58" s="80">
        <f>F58*('Carbon Credit Prices'!$G$41*1.04^(Emissions!$A58-$A$32))</f>
        <v>120.63840241337468</v>
      </c>
      <c r="J58" s="77">
        <f>F58*('Carbon Credit Prices'!$H$41*1.04^(Emissions!$A58-$A$32))</f>
        <v>10.008118585862922</v>
      </c>
      <c r="K58" s="76">
        <f>G58*('Carbon Credit Prices'!$F$42+($A58-$A$36)*0.4)</f>
        <v>1191.0394708891431</v>
      </c>
      <c r="L58" s="80">
        <f>G58*('Carbon Credit Prices'!$G$41*1.04^(Emissions!$A58-$A$32))</f>
        <v>835.14798698737718</v>
      </c>
      <c r="M58" s="80">
        <f>G58*('Carbon Credit Prices'!$H$41*1.04^(Emissions!$A58-$A$32))</f>
        <v>69.283577395813808</v>
      </c>
      <c r="N58" s="92">
        <f>H58/'Operating costs'!$B$25/1000</f>
        <v>2.1641191306810462E-4</v>
      </c>
      <c r="O58" s="93">
        <f>I58/'Operating costs'!$B$25/1000</f>
        <v>1.5174641813003103E-4</v>
      </c>
      <c r="P58" s="94">
        <f>J58/'Operating costs'!$B$25/1000</f>
        <v>1.2588828409890468E-5</v>
      </c>
      <c r="Q58" s="92">
        <f>K58/'Operating costs'!$B$25/1000</f>
        <v>1.498162856464331E-3</v>
      </c>
      <c r="R58" s="93">
        <f>L58/'Operating costs'!$B$25/1000</f>
        <v>1.0505006125627386E-3</v>
      </c>
      <c r="S58" s="94">
        <f>M58/'Operating costs'!$B$25/1000</f>
        <v>8.7149153956998505E-5</v>
      </c>
      <c r="T58" s="104"/>
      <c r="U58" s="104"/>
      <c r="V58" s="104"/>
      <c r="W58" s="104"/>
      <c r="X58" s="104"/>
      <c r="Y58" s="104"/>
    </row>
    <row r="59" spans="1:25" x14ac:dyDescent="0.2">
      <c r="A59" s="18">
        <v>2029</v>
      </c>
      <c r="B59" s="18" t="s">
        <v>306</v>
      </c>
      <c r="C59" s="76">
        <f t="shared" si="5"/>
        <v>983.21180860582433</v>
      </c>
      <c r="D59" s="80">
        <f t="shared" si="6"/>
        <v>629.25555750772753</v>
      </c>
      <c r="E59" s="103">
        <v>511.27014047502865</v>
      </c>
      <c r="F59" s="76">
        <f t="shared" ref="F59:G59" si="13">MAX($E59-G$11,0)</f>
        <v>35.990140475028568</v>
      </c>
      <c r="G59" s="77">
        <f t="shared" si="13"/>
        <v>146.75014047502856</v>
      </c>
      <c r="H59" s="76">
        <f>F59*('Carbon Credit Prices'!$F$42+($A59-$A$36)*0.4)</f>
        <v>345.50534856027423</v>
      </c>
      <c r="I59" s="80">
        <f>F59*('Carbon Credit Prices'!$G$41*1.04^(Emissions!$A59-$A$32))</f>
        <v>241.45821896312353</v>
      </c>
      <c r="J59" s="77">
        <f>F59*('Carbon Credit Prices'!$H$41*1.04^(Emissions!$A59-$A$32))</f>
        <v>20.031287223398142</v>
      </c>
      <c r="K59" s="76">
        <f>G59*('Carbon Credit Prices'!$F$42+($A59-$A$36)*0.4)</f>
        <v>1408.8013485602742</v>
      </c>
      <c r="L59" s="80">
        <f>G59*('Carbon Credit Prices'!$G$41*1.04^(Emissions!$A59-$A$32))</f>
        <v>984.5481869200861</v>
      </c>
      <c r="M59" s="80">
        <f>G59*('Carbon Credit Prices'!$H$41*1.04^(Emissions!$A59-$A$32))</f>
        <v>81.677764385747054</v>
      </c>
      <c r="N59" s="92">
        <f>H59/'Operating costs'!$B$25/1000</f>
        <v>4.3459792271732605E-4</v>
      </c>
      <c r="O59" s="93">
        <f>I59/'Operating costs'!$B$25/1000</f>
        <v>3.0372103014229373E-4</v>
      </c>
      <c r="P59" s="94">
        <f>J59/'Operating costs'!$B$25/1000</f>
        <v>2.5196587702387601E-5</v>
      </c>
      <c r="Q59" s="92">
        <f>K59/'Operating costs'!$B$25/1000</f>
        <v>1.7720771680003449E-3</v>
      </c>
      <c r="R59" s="93">
        <f>L59/'Operating costs'!$B$25/1000</f>
        <v>1.2384253923523097E-3</v>
      </c>
      <c r="S59" s="94">
        <f>M59/'Operating costs'!$B$25/1000</f>
        <v>1.0273932627137994E-4</v>
      </c>
      <c r="T59" s="104"/>
      <c r="U59" s="104"/>
      <c r="V59" s="104"/>
      <c r="W59" s="104"/>
      <c r="X59" s="104"/>
      <c r="Y59" s="104"/>
    </row>
    <row r="60" spans="1:25" x14ac:dyDescent="0.2">
      <c r="A60" s="18">
        <v>2030</v>
      </c>
      <c r="B60" s="18" t="s">
        <v>306</v>
      </c>
      <c r="C60" s="76">
        <f t="shared" si="5"/>
        <v>1017.6242219070281</v>
      </c>
      <c r="D60" s="80">
        <f t="shared" si="6"/>
        <v>651.27950202049806</v>
      </c>
      <c r="E60" s="103">
        <v>529.16459539165464</v>
      </c>
      <c r="F60" s="76">
        <f t="shared" ref="F60:G60" si="14">MAX($E60-G$11,0)</f>
        <v>53.884595391654557</v>
      </c>
      <c r="G60" s="77">
        <f t="shared" si="14"/>
        <v>164.64459539165455</v>
      </c>
      <c r="H60" s="76">
        <f>F60*('Carbon Credit Prices'!$F$42+($A60-$A$36)*0.4)</f>
        <v>538.84595391654557</v>
      </c>
      <c r="I60" s="80">
        <f>F60*('Carbon Credit Prices'!$G$41*1.04^(Emissions!$A60-$A$32))</f>
        <v>375.97279120148806</v>
      </c>
      <c r="J60" s="77">
        <f>F60*('Carbon Credit Prices'!$H$41*1.04^(Emissions!$A60-$A$32))</f>
        <v>31.190567879944084</v>
      </c>
      <c r="K60" s="76">
        <f>G60*('Carbon Credit Prices'!$F$42+($A60-$A$36)*0.4)</f>
        <v>1646.4459539165455</v>
      </c>
      <c r="L60" s="80">
        <f>G60*('Carbon Credit Prices'!$G$41*1.04^(Emissions!$A60-$A$32))</f>
        <v>1148.786357876729</v>
      </c>
      <c r="M60" s="80">
        <f>G60*('Carbon Credit Prices'!$H$41*1.04^(Emissions!$A60-$A$32))</f>
        <v>95.302904128786963</v>
      </c>
      <c r="N60" s="92">
        <f>H60/'Operating costs'!$B$25/1000</f>
        <v>6.7779365272521448E-4</v>
      </c>
      <c r="O60" s="93">
        <f>I60/'Operating costs'!$B$25/1000</f>
        <v>4.7292174993897865E-4</v>
      </c>
      <c r="P60" s="94">
        <f>J60/'Operating costs'!$B$25/1000</f>
        <v>3.9233418716910796E-5</v>
      </c>
      <c r="Q60" s="92">
        <f>K60/'Operating costs'!$B$25/1000</f>
        <v>2.0710011998950257E-3</v>
      </c>
      <c r="R60" s="93">
        <f>L60/'Operating costs'!$B$25/1000</f>
        <v>1.4450142866373949E-3</v>
      </c>
      <c r="S60" s="94">
        <f>M60/'Operating costs'!$B$25/1000</f>
        <v>1.1987786682866285E-4</v>
      </c>
      <c r="T60" s="104"/>
      <c r="U60" s="104"/>
      <c r="V60" s="104"/>
      <c r="W60" s="104"/>
      <c r="X60" s="104"/>
      <c r="Y60" s="104"/>
    </row>
    <row r="61" spans="1:25" x14ac:dyDescent="0.2">
      <c r="A61" s="18">
        <v>2031</v>
      </c>
      <c r="B61" s="18" t="s">
        <v>306</v>
      </c>
      <c r="C61" s="76">
        <f t="shared" si="5"/>
        <v>1053.2410696737738</v>
      </c>
      <c r="D61" s="80">
        <f t="shared" si="6"/>
        <v>674.07428459121536</v>
      </c>
      <c r="E61" s="103">
        <v>547.68535623036246</v>
      </c>
      <c r="F61" s="76">
        <f t="shared" ref="F61:G61" si="15">MAX($E61-G$11,0)</f>
        <v>72.405356230362372</v>
      </c>
      <c r="G61" s="77">
        <f t="shared" si="15"/>
        <v>183.16535623036236</v>
      </c>
      <c r="H61" s="76">
        <f>F61*('Carbon Credit Prices'!$F$42+($A61-$A$36)*0.4)</f>
        <v>753.01570479576867</v>
      </c>
      <c r="I61" s="80">
        <f>F61*('Carbon Credit Prices'!$G$41*1.04^(Emissions!$A61-$A$32))</f>
        <v>525.40696333124629</v>
      </c>
      <c r="J61" s="77">
        <f>F61*('Carbon Credit Prices'!$H$41*1.04^(Emissions!$A61-$A$32))</f>
        <v>43.587573191157205</v>
      </c>
      <c r="K61" s="76">
        <f>G61*('Carbon Credit Prices'!$F$42+($A61-$A$36)*0.4)</f>
        <v>1904.9197047957687</v>
      </c>
      <c r="L61" s="80">
        <f>G61*('Carbon Credit Prices'!$G$41*1.04^(Emissions!$A61-$A$32))</f>
        <v>1329.1330726734968</v>
      </c>
      <c r="M61" s="80">
        <f>G61*('Carbon Credit Prices'!$H$41*1.04^(Emissions!$A61-$A$32))</f>
        <v>110.26440288995379</v>
      </c>
      <c r="N61" s="92">
        <f>H61/'Operating costs'!$B$25/1000</f>
        <v>9.471895657808411E-4</v>
      </c>
      <c r="O61" s="93">
        <f>I61/'Operating costs'!$B$25/1000</f>
        <v>6.6088926205188215E-4</v>
      </c>
      <c r="P61" s="94">
        <f>J61/'Operating costs'!$B$25/1000</f>
        <v>5.4827136089505918E-5</v>
      </c>
      <c r="Q61" s="92">
        <f>K61/'Operating costs'!$B$25/1000</f>
        <v>2.396125414837445E-3</v>
      </c>
      <c r="R61" s="93">
        <f>L61/'Operating costs'!$B$25/1000</f>
        <v>1.6718655002182349E-3</v>
      </c>
      <c r="S61" s="94">
        <f>M61/'Operating costs'!$B$25/1000</f>
        <v>1.3869736212572802E-4</v>
      </c>
      <c r="T61" s="104"/>
      <c r="U61" s="104"/>
      <c r="V61" s="104"/>
      <c r="W61" s="104"/>
      <c r="X61" s="104"/>
      <c r="Y61" s="104"/>
    </row>
    <row r="62" spans="1:25" x14ac:dyDescent="0.2">
      <c r="A62" s="18">
        <v>2032</v>
      </c>
      <c r="B62" s="18" t="s">
        <v>306</v>
      </c>
      <c r="C62" s="76">
        <f t="shared" si="5"/>
        <v>1090.1045071123558</v>
      </c>
      <c r="D62" s="80">
        <f t="shared" si="6"/>
        <v>697.66688455190774</v>
      </c>
      <c r="E62" s="103">
        <v>566.85434369842505</v>
      </c>
      <c r="F62" s="76">
        <f t="shared" ref="F62:G62" si="16">MAX($E62-G$11,0)</f>
        <v>91.574343698424968</v>
      </c>
      <c r="G62" s="77">
        <f t="shared" si="16"/>
        <v>202.33434369842496</v>
      </c>
      <c r="H62" s="76">
        <f>F62*('Carbon Credit Prices'!$F$42+($A62-$A$36)*0.4)</f>
        <v>989.00291194298973</v>
      </c>
      <c r="I62" s="80">
        <f>F62*('Carbon Credit Prices'!$G$41*1.04^(Emissions!$A62-$A$32))</f>
        <v>691.08630024699687</v>
      </c>
      <c r="J62" s="77">
        <f>F62*('Carbon Credit Prices'!$H$41*1.04^(Emissions!$A62-$A$32))</f>
        <v>57.332271545154455</v>
      </c>
      <c r="K62" s="76">
        <f>G62*('Carbon Credit Prices'!$F$42+($A62-$A$36)*0.4)</f>
        <v>2185.2109119429897</v>
      </c>
      <c r="L62" s="80">
        <f>G62*('Carbon Credit Prices'!$G$41*1.04^(Emissions!$A62-$A$32))</f>
        <v>1526.9614539629376</v>
      </c>
      <c r="M62" s="80">
        <f>G62*('Carbon Credit Prices'!$H$41*1.04^(Emissions!$A62-$A$32))</f>
        <v>126.67617443190291</v>
      </c>
      <c r="N62" s="92">
        <f>H62/'Operating costs'!$B$25/1000</f>
        <v>1.2440288200540753E-3</v>
      </c>
      <c r="O62" s="93">
        <f>I62/'Operating costs'!$B$25/1000</f>
        <v>8.6929094370691426E-4</v>
      </c>
      <c r="P62" s="94">
        <f>J62/'Operating costs'!$B$25/1000</f>
        <v>7.2116064836672271E-5</v>
      </c>
      <c r="Q62" s="92">
        <f>K62/'Operating costs'!$B$25/1000</f>
        <v>2.7486929709974713E-3</v>
      </c>
      <c r="R62" s="93">
        <f>L62/'Operating costs'!$B$25/1000</f>
        <v>1.9207062313999215E-3</v>
      </c>
      <c r="S62" s="94">
        <f>M62/'Operating costs'!$B$25/1000</f>
        <v>1.5934109991434328E-4</v>
      </c>
      <c r="T62" s="104"/>
      <c r="U62" s="104"/>
      <c r="V62" s="104"/>
      <c r="W62" s="104"/>
      <c r="X62" s="104"/>
      <c r="Y62" s="104"/>
    </row>
    <row r="63" spans="1:25" x14ac:dyDescent="0.2">
      <c r="A63" s="18">
        <v>2033</v>
      </c>
      <c r="B63" s="18" t="s">
        <v>306</v>
      </c>
      <c r="C63" s="76">
        <f t="shared" si="5"/>
        <v>1128.2581648612882</v>
      </c>
      <c r="D63" s="80">
        <f t="shared" si="6"/>
        <v>722.08522551122451</v>
      </c>
      <c r="E63" s="103">
        <v>586.69424572786988</v>
      </c>
      <c r="F63" s="76">
        <f t="shared" ref="F63:G63" si="17">MAX($E63-G$11,0)</f>
        <v>111.4142457278698</v>
      </c>
      <c r="G63" s="77">
        <f t="shared" si="17"/>
        <v>222.17424572786979</v>
      </c>
      <c r="H63" s="76">
        <f>F63*('Carbon Credit Prices'!$F$42+($A63-$A$36)*0.4)</f>
        <v>1247.8395521521416</v>
      </c>
      <c r="I63" s="80">
        <f>F63*('Carbon Credit Prices'!$G$41*1.04^(Emissions!$A63-$A$32))</f>
        <v>874.44506829980082</v>
      </c>
      <c r="J63" s="77">
        <f>F63*('Carbon Credit Prices'!$H$41*1.04^(Emissions!$A63-$A$32))</f>
        <v>72.543649163884822</v>
      </c>
      <c r="K63" s="76">
        <f>G63*('Carbon Credit Prices'!$F$42+($A63-$A$36)*0.4)</f>
        <v>2488.3515521521413</v>
      </c>
      <c r="L63" s="80">
        <f>G63*('Carbon Credit Prices'!$G$41*1.04^(Emissions!$A63-$A$32))</f>
        <v>1743.7552281643793</v>
      </c>
      <c r="M63" s="80">
        <f>G63*('Carbon Credit Prices'!$H$41*1.04^(Emissions!$A63-$A$32))</f>
        <v>144.66130816610323</v>
      </c>
      <c r="N63" s="92">
        <f>H63/'Operating costs'!$B$25/1000</f>
        <v>1.5696094995624422E-3</v>
      </c>
      <c r="O63" s="93">
        <f>I63/'Operating costs'!$B$25/1000</f>
        <v>1.0999309035217622E-3</v>
      </c>
      <c r="P63" s="94">
        <f>J63/'Operating costs'!$B$25/1000</f>
        <v>9.1249873162119275E-5</v>
      </c>
      <c r="Q63" s="92">
        <f>K63/'Operating costs'!$B$25/1000</f>
        <v>3.1300019523926308E-3</v>
      </c>
      <c r="R63" s="93">
        <f>L63/'Operating costs'!$B$25/1000</f>
        <v>2.1934028027224897E-3</v>
      </c>
      <c r="S63" s="94">
        <f>M63/'Operating costs'!$B$25/1000</f>
        <v>1.8196390964289713E-4</v>
      </c>
      <c r="T63" s="104"/>
      <c r="U63" s="104"/>
      <c r="V63" s="104"/>
      <c r="W63" s="104"/>
      <c r="X63" s="104"/>
      <c r="Y63" s="104"/>
    </row>
    <row r="64" spans="1:25" x14ac:dyDescent="0.2">
      <c r="A64" s="18">
        <v>2034</v>
      </c>
      <c r="B64" s="18" t="s">
        <v>306</v>
      </c>
      <c r="C64" s="76">
        <f t="shared" si="5"/>
        <v>1167.7472006314331</v>
      </c>
      <c r="D64" s="80">
        <f t="shared" si="6"/>
        <v>747.35820840411725</v>
      </c>
      <c r="E64" s="103">
        <v>607.22854432834527</v>
      </c>
      <c r="F64" s="76">
        <f t="shared" ref="F64:G64" si="18">MAX($E64-G$11,0)</f>
        <v>131.94854432834518</v>
      </c>
      <c r="G64" s="77">
        <f t="shared" si="18"/>
        <v>242.70854432834517</v>
      </c>
      <c r="H64" s="76">
        <f>F64*('Carbon Credit Prices'!$F$42+($A64-$A$36)*0.4)</f>
        <v>1530.6031142088043</v>
      </c>
      <c r="I64" s="80">
        <f>F64*('Carbon Credit Prices'!$G$41*1.04^(Emissions!$A64-$A$32))</f>
        <v>1077.0348372203962</v>
      </c>
      <c r="J64" s="77">
        <f>F64*('Carbon Credit Prices'!$H$41*1.04^(Emissions!$A64-$A$32))</f>
        <v>89.350423715593422</v>
      </c>
      <c r="K64" s="76">
        <f>G64*('Carbon Credit Prices'!$F$42+($A64-$A$36)*0.4)</f>
        <v>2815.4191142088043</v>
      </c>
      <c r="L64" s="80">
        <f>G64*('Carbon Credit Prices'!$G$41*1.04^(Emissions!$A64-$A$32))</f>
        <v>1981.1174034795579</v>
      </c>
      <c r="M64" s="80">
        <f>G64*('Carbon Credit Prices'!$H$41*1.04^(Emissions!$A64-$A$32))</f>
        <v>164.35278907790055</v>
      </c>
      <c r="N64" s="92">
        <f>H64/'Operating costs'!$B$25/1000</f>
        <v>1.9252869361117036E-3</v>
      </c>
      <c r="O64" s="93">
        <f>I64/'Operating costs'!$B$25/1000</f>
        <v>1.3547608015350896E-3</v>
      </c>
      <c r="P64" s="94">
        <f>J64/'Operating costs'!$B$25/1000</f>
        <v>1.1239047008250745E-4</v>
      </c>
      <c r="Q64" s="92">
        <f>K64/'Operating costs'!$B$25/1000</f>
        <v>3.5414076908286849E-3</v>
      </c>
      <c r="R64" s="93">
        <f>L64/'Operating costs'!$B$25/1000</f>
        <v>2.4919715767038465E-3</v>
      </c>
      <c r="S64" s="94">
        <f>M64/'Operating costs'!$B$25/1000</f>
        <v>2.0673306802251643E-4</v>
      </c>
      <c r="T64" s="104"/>
      <c r="U64" s="104"/>
      <c r="V64" s="104"/>
      <c r="W64" s="104"/>
      <c r="X64" s="104"/>
      <c r="Y64" s="104"/>
    </row>
    <row r="65" spans="1:25" x14ac:dyDescent="0.2">
      <c r="A65" s="12">
        <v>2035</v>
      </c>
      <c r="B65" s="44" t="s">
        <v>306</v>
      </c>
      <c r="C65" s="76">
        <f t="shared" si="5"/>
        <v>1208.6183526535331</v>
      </c>
      <c r="D65" s="80">
        <f t="shared" si="6"/>
        <v>773.5157456982613</v>
      </c>
      <c r="E65" s="103">
        <v>628.48154337983726</v>
      </c>
      <c r="F65" s="76">
        <f t="shared" ref="F65:G65" si="19">MAX($E65-G$11,0)</f>
        <v>153.20154337983718</v>
      </c>
      <c r="G65" s="77">
        <f t="shared" si="19"/>
        <v>263.96154337983717</v>
      </c>
      <c r="H65" s="76">
        <f>F65*('Carbon Credit Prices'!$F$42+($A65-$A$36)*0.4)</f>
        <v>1838.4185205580461</v>
      </c>
      <c r="I65" s="80">
        <f>F65*('Carbon Credit Prices'!$G$41*1.04^(Emissions!$A65-$A$32))</f>
        <v>1300.5337511146245</v>
      </c>
      <c r="J65" s="77">
        <f>F65*('Carbon Credit Prices'!$H$41*1.04^(Emissions!$A65-$A$32))</f>
        <v>107.89181343327601</v>
      </c>
      <c r="K65" s="76">
        <f>G65*('Carbon Credit Prices'!$F$42+($A65-$A$36)*0.4)</f>
        <v>3167.538520558046</v>
      </c>
      <c r="L65" s="80">
        <f>G65*('Carbon Credit Prices'!$G$41*1.04^(Emissions!$A65-$A$32))</f>
        <v>2240.7796200241528</v>
      </c>
      <c r="M65" s="80">
        <f>G65*('Carbon Credit Prices'!$H$41*1.04^(Emissions!$A65-$A$32))</f>
        <v>185.89427341007544</v>
      </c>
      <c r="N65" s="92">
        <f>H65/'Operating costs'!$B$25/1000</f>
        <v>2.3124761264881081E-3</v>
      </c>
      <c r="O65" s="93">
        <f>I65/'Operating costs'!$B$25/1000</f>
        <v>1.6358915108360057E-3</v>
      </c>
      <c r="P65" s="94">
        <f>J65/'Operating costs'!$B$25/1000</f>
        <v>1.3571297287204531E-4</v>
      </c>
      <c r="Q65" s="92">
        <f>K65/'Operating costs'!$B$25/1000</f>
        <v>3.9843251830918814E-3</v>
      </c>
      <c r="R65" s="93">
        <f>L65/'Operating costs'!$B$25/1000</f>
        <v>2.8185907170115128E-3</v>
      </c>
      <c r="S65" s="94">
        <f>M65/'Operating costs'!$B$25/1000</f>
        <v>2.3382927472965465E-4</v>
      </c>
      <c r="T65" s="104"/>
      <c r="U65" s="104"/>
      <c r="V65" s="104"/>
      <c r="W65" s="104"/>
      <c r="X65" s="104"/>
      <c r="Y65" s="104"/>
    </row>
    <row r="66" spans="1:25" x14ac:dyDescent="0.2">
      <c r="A66" s="18">
        <v>2022</v>
      </c>
      <c r="B66" s="18" t="s">
        <v>175</v>
      </c>
      <c r="C66" s="76">
        <f>E66/G$5</f>
        <v>674.25301195857901</v>
      </c>
      <c r="D66" s="80">
        <f>E66/(G$5/(1-G$7))</f>
        <v>431.52192765349054</v>
      </c>
      <c r="E66" s="50">
        <v>242.73108430508842</v>
      </c>
      <c r="F66" s="76">
        <f t="shared" ref="F66:G70" si="20">MAX($E66-G$10,0)</f>
        <v>0</v>
      </c>
      <c r="G66" s="77">
        <f t="shared" si="20"/>
        <v>0</v>
      </c>
      <c r="H66" s="76">
        <f>F66*('Carbon Credit Prices'!$F$42+($A66-$A$36)*0.4)</f>
        <v>0</v>
      </c>
      <c r="I66" s="80">
        <f>F66*('Carbon Credit Prices'!$G$41*1.04^(Emissions!$A66-$A$32))</f>
        <v>0</v>
      </c>
      <c r="J66" s="77">
        <f>F66*('Carbon Credit Prices'!$H$41*1.04^(Emissions!$A66-$A$32))</f>
        <v>0</v>
      </c>
      <c r="K66" s="76">
        <f>G66*('Carbon Credit Prices'!$F$42+($A66-$A$36)*0.4)</f>
        <v>0</v>
      </c>
      <c r="L66" s="80">
        <f>G66*('Carbon Credit Prices'!$G$41*1.04^(Emissions!$A66-$A$32))</f>
        <v>0</v>
      </c>
      <c r="M66" s="80">
        <f>G66*('Carbon Credit Prices'!$H$41*1.04^(Emissions!$A66-$A$32))</f>
        <v>0</v>
      </c>
      <c r="N66" s="92">
        <f>H66/'Operating costs'!$B$25/1000</f>
        <v>0</v>
      </c>
      <c r="O66" s="93">
        <f>I66/'Operating costs'!$B$25/1000</f>
        <v>0</v>
      </c>
      <c r="P66" s="94">
        <f>J66/'Operating costs'!$B$25/1000</f>
        <v>0</v>
      </c>
      <c r="Q66" s="92">
        <f>K66/'Operating costs'!$B$25/1000</f>
        <v>0</v>
      </c>
      <c r="R66" s="93">
        <f>L66/'Operating costs'!$B$25/1000</f>
        <v>0</v>
      </c>
      <c r="S66" s="94">
        <f>M66/'Operating costs'!$B$25/1000</f>
        <v>0</v>
      </c>
    </row>
    <row r="67" spans="1:25" x14ac:dyDescent="0.2">
      <c r="A67" s="18">
        <v>2023</v>
      </c>
      <c r="B67" s="18" t="s">
        <v>175</v>
      </c>
      <c r="C67" s="76">
        <f>E67/G$5</f>
        <v>729.50602391715779</v>
      </c>
      <c r="D67" s="80">
        <f>E67/(G$5/(1-G$7))</f>
        <v>466.88385530698099</v>
      </c>
      <c r="E67" s="50">
        <v>262.6221686101768</v>
      </c>
      <c r="F67" s="76">
        <f t="shared" si="20"/>
        <v>0</v>
      </c>
      <c r="G67" s="77">
        <f t="shared" si="20"/>
        <v>10.262168610176786</v>
      </c>
      <c r="H67" s="76">
        <f>F67*('Carbon Credit Prices'!$F$42+($A67-$A$36)*0.4)</f>
        <v>0</v>
      </c>
      <c r="I67" s="80">
        <f>F67*('Carbon Credit Prices'!$G$41*1.04^(Emissions!$A67-$A$32))</f>
        <v>0</v>
      </c>
      <c r="J67" s="77">
        <f>F67*('Carbon Credit Prices'!$H$41*1.04^(Emissions!$A67-$A$32))</f>
        <v>0</v>
      </c>
      <c r="K67" s="76">
        <f>G67*('Carbon Credit Prices'!$F$42+($A67-$A$36)*0.4)</f>
        <v>73.887613993272865</v>
      </c>
      <c r="L67" s="80">
        <f>G67*('Carbon Credit Prices'!$G$41*1.04^(Emissions!$A67-$A$32))</f>
        <v>54.412359813667948</v>
      </c>
      <c r="M67" s="80">
        <f>G67*('Carbon Credit Prices'!$H$41*1.04^(Emissions!$A67-$A$32))</f>
        <v>4.514029850012812</v>
      </c>
      <c r="N67" s="92">
        <f>H67/'Operating costs'!$B$25/1000</f>
        <v>0</v>
      </c>
      <c r="O67" s="93">
        <f>I67/'Operating costs'!$B$25/1000</f>
        <v>0</v>
      </c>
      <c r="P67" s="94">
        <f>J67/'Operating costs'!$B$25/1000</f>
        <v>0</v>
      </c>
      <c r="Q67" s="92">
        <f>K67/'Operating costs'!$B$25/1000</f>
        <v>9.2940394960091651E-5</v>
      </c>
      <c r="R67" s="93">
        <f>L67/'Operating costs'!$B$25/1000</f>
        <v>6.8443219891406226E-5</v>
      </c>
      <c r="S67" s="94">
        <f>M67/'Operating costs'!$B$25/1000</f>
        <v>5.6780249685695742E-6</v>
      </c>
    </row>
    <row r="68" spans="1:25" x14ac:dyDescent="0.2">
      <c r="A68" s="18">
        <v>2024</v>
      </c>
      <c r="B68" s="18" t="s">
        <v>175</v>
      </c>
      <c r="C68" s="76">
        <f>E68/G$5</f>
        <v>784.75903587573669</v>
      </c>
      <c r="D68" s="80">
        <f>E68/(G$5/(1-G$7))</f>
        <v>502.24578296047144</v>
      </c>
      <c r="E68" s="50">
        <v>282.51325291526518</v>
      </c>
      <c r="F68" s="76">
        <f t="shared" si="20"/>
        <v>0</v>
      </c>
      <c r="G68" s="77">
        <f t="shared" si="20"/>
        <v>30.15325291526517</v>
      </c>
      <c r="H68" s="76">
        <f>F68*('Carbon Credit Prices'!$F$42+($A68-$A$36)*0.4)</f>
        <v>0</v>
      </c>
      <c r="I68" s="80">
        <f>F68*('Carbon Credit Prices'!$G$41*1.04^(Emissions!$A68-$A$32))</f>
        <v>0</v>
      </c>
      <c r="J68" s="77">
        <f>F68*('Carbon Credit Prices'!$H$41*1.04^(Emissions!$A68-$A$32))</f>
        <v>0</v>
      </c>
      <c r="K68" s="76">
        <f>G68*('Carbon Credit Prices'!$F$42+($A68-$A$36)*0.4)</f>
        <v>229.16472215601527</v>
      </c>
      <c r="L68" s="80">
        <f>G68*('Carbon Credit Prices'!$G$41*1.04^(Emissions!$A68-$A$32))</f>
        <v>166.27460509398736</v>
      </c>
      <c r="M68" s="80">
        <f>G68*('Carbon Credit Prices'!$H$41*1.04^(Emissions!$A68-$A$32))</f>
        <v>13.794081588514647</v>
      </c>
      <c r="N68" s="92">
        <f>H68/'Operating costs'!$B$25/1000</f>
        <v>0</v>
      </c>
      <c r="O68" s="93">
        <f>I68/'Operating costs'!$B$25/1000</f>
        <v>0</v>
      </c>
      <c r="P68" s="94">
        <f>J68/'Operating costs'!$B$25/1000</f>
        <v>0</v>
      </c>
      <c r="Q68" s="92">
        <f>K68/'Operating costs'!$B$25/1000</f>
        <v>2.8825751214593118E-4</v>
      </c>
      <c r="R68" s="93">
        <f>L68/'Operating costs'!$B$25/1000</f>
        <v>2.091504466591036E-4</v>
      </c>
      <c r="S68" s="94">
        <f>M68/'Operating costs'!$B$25/1000</f>
        <v>1.7351046023288866E-5</v>
      </c>
    </row>
    <row r="69" spans="1:25" x14ac:dyDescent="0.2">
      <c r="A69" s="18">
        <v>2025</v>
      </c>
      <c r="B69" s="18" t="s">
        <v>175</v>
      </c>
      <c r="C69" s="76">
        <f>E69/G$5</f>
        <v>811.6058433181795</v>
      </c>
      <c r="D69" s="80">
        <f>E69/(G$5/(1-G$7))</f>
        <v>519.42773972363489</v>
      </c>
      <c r="E69" s="50">
        <v>292.17810359454461</v>
      </c>
      <c r="F69" s="76">
        <f t="shared" si="20"/>
        <v>0</v>
      </c>
      <c r="G69" s="77">
        <f t="shared" si="20"/>
        <v>39.818103594544596</v>
      </c>
      <c r="H69" s="76">
        <f>F69*('Carbon Credit Prices'!$F$42+($A69-$A$36)*0.4)</f>
        <v>0</v>
      </c>
      <c r="I69" s="80">
        <f>F69*('Carbon Credit Prices'!$G$41*1.04^(Emissions!$A69-$A$32))</f>
        <v>0</v>
      </c>
      <c r="J69" s="77">
        <f>F69*('Carbon Credit Prices'!$H$41*1.04^(Emissions!$A69-$A$32))</f>
        <v>0</v>
      </c>
      <c r="K69" s="76">
        <f>G69*('Carbon Credit Prices'!$F$42+($A69-$A$36)*0.4)</f>
        <v>318.54482875635676</v>
      </c>
      <c r="L69" s="80">
        <f>G69*('Carbon Credit Prices'!$G$41*1.04^(Emissions!$A69-$A$32))</f>
        <v>228.35244502988658</v>
      </c>
      <c r="M69" s="80">
        <f>G69*('Carbon Credit Prices'!$H$41*1.04^(Emissions!$A69-$A$32))</f>
        <v>18.944036919519739</v>
      </c>
      <c r="N69" s="92">
        <f>H69/'Operating costs'!$B$25/1000</f>
        <v>0</v>
      </c>
      <c r="O69" s="93">
        <f>I69/'Operating costs'!$B$25/1000</f>
        <v>0</v>
      </c>
      <c r="P69" s="94">
        <f>J69/'Operating costs'!$B$25/1000</f>
        <v>0</v>
      </c>
      <c r="Q69" s="92">
        <f>K69/'Operating costs'!$B$25/1000</f>
        <v>4.0068531919038584E-4</v>
      </c>
      <c r="R69" s="93">
        <f>L69/'Operating costs'!$B$25/1000</f>
        <v>2.8723577991180706E-4</v>
      </c>
      <c r="S69" s="94">
        <f>M69/'Operating costs'!$B$25/1000</f>
        <v>2.3828977257257532E-5</v>
      </c>
    </row>
    <row r="70" spans="1:25" x14ac:dyDescent="0.2">
      <c r="A70" s="18">
        <v>2026</v>
      </c>
      <c r="B70" s="18" t="s">
        <v>175</v>
      </c>
      <c r="C70" s="76">
        <f>E70/G$5</f>
        <v>840.01204783431569</v>
      </c>
      <c r="D70" s="80">
        <f>E70/(G$5/(1-G$7))</f>
        <v>537.60771061396201</v>
      </c>
      <c r="E70" s="50">
        <v>302.40433722035363</v>
      </c>
      <c r="F70" s="76">
        <f t="shared" si="20"/>
        <v>0</v>
      </c>
      <c r="G70" s="77">
        <f t="shared" si="20"/>
        <v>50.044337220353611</v>
      </c>
      <c r="H70" s="76">
        <f>F70*('Carbon Credit Prices'!$F$42+($A70-$A$36)*0.4)</f>
        <v>0</v>
      </c>
      <c r="I70" s="80">
        <f>F70*('Carbon Credit Prices'!$G$41*1.04^(Emissions!$A70-$A$32))</f>
        <v>0</v>
      </c>
      <c r="J70" s="77">
        <f>F70*('Carbon Credit Prices'!$H$41*1.04^(Emissions!$A70-$A$32))</f>
        <v>0</v>
      </c>
      <c r="K70" s="76">
        <f>G70*('Carbon Credit Prices'!$F$42+($A70-$A$36)*0.4)</f>
        <v>420.37243265097038</v>
      </c>
      <c r="L70" s="80">
        <f>G70*('Carbon Credit Prices'!$G$41*1.04^(Emissions!$A70-$A$32))</f>
        <v>298.47872102987202</v>
      </c>
      <c r="M70" s="80">
        <f>G70*('Carbon Credit Prices'!$H$41*1.04^(Emissions!$A70-$A$32))</f>
        <v>24.761687619070102</v>
      </c>
      <c r="N70" s="92">
        <f>H70/'Operating costs'!$B$25/1000</f>
        <v>0</v>
      </c>
      <c r="O70" s="93">
        <f>I70/'Operating costs'!$B$25/1000</f>
        <v>0</v>
      </c>
      <c r="P70" s="94">
        <f>J70/'Operating costs'!$B$25/1000</f>
        <v>0</v>
      </c>
      <c r="Q70" s="92">
        <f>K70/'Operating costs'!$B$25/1000</f>
        <v>5.2877035553581175E-4</v>
      </c>
      <c r="R70" s="93">
        <f>L70/'Operating costs'!$B$25/1000</f>
        <v>3.7544493211304658E-4</v>
      </c>
      <c r="S70" s="94">
        <f>M70/'Operating costs'!$B$25/1000</f>
        <v>3.1146776879333464E-5</v>
      </c>
    </row>
    <row r="71" spans="1:25" x14ac:dyDescent="0.2">
      <c r="A71" s="18">
        <v>2027</v>
      </c>
      <c r="B71" s="18" t="s">
        <v>175</v>
      </c>
      <c r="C71" s="76">
        <f t="shared" ref="C71:C79" si="21">E71/H$5</f>
        <v>869.41246950851655</v>
      </c>
      <c r="D71" s="80">
        <f t="shared" ref="D71:D79" si="22">E71/(H$5/(1-H$7))</f>
        <v>556.42398048545067</v>
      </c>
      <c r="E71" s="50">
        <v>452.09448414442863</v>
      </c>
      <c r="F71" s="76">
        <f t="shared" ref="F71:G79" si="23">MAX($E71-G$11,0)</f>
        <v>0</v>
      </c>
      <c r="G71" s="77">
        <f t="shared" si="23"/>
        <v>87.574484144428538</v>
      </c>
      <c r="H71" s="76">
        <f>F71*('Carbon Credit Prices'!$F$42+($A71-$A$36)*0.4)</f>
        <v>0</v>
      </c>
      <c r="I71" s="80">
        <f>F71*('Carbon Credit Prices'!$G$41*1.04^(Emissions!$A71-$A$32))</f>
        <v>0</v>
      </c>
      <c r="J71" s="77">
        <f>F71*('Carbon Credit Prices'!$H$41*1.04^(Emissions!$A71-$A$32))</f>
        <v>0</v>
      </c>
      <c r="K71" s="76">
        <f>G71*('Carbon Credit Prices'!$F$42+($A71-$A$36)*0.4)</f>
        <v>770.65546047097121</v>
      </c>
      <c r="L71" s="80">
        <f>G71*('Carbon Credit Prices'!$G$41*1.04^(Emissions!$A71-$A$32))</f>
        <v>543.21200625501945</v>
      </c>
      <c r="M71" s="80">
        <f>G71*('Carbon Credit Prices'!$H$41*1.04^(Emissions!$A71-$A$32))</f>
        <v>45.064673164654081</v>
      </c>
      <c r="N71" s="92">
        <f>H71/'Operating costs'!$B$25/1000</f>
        <v>0</v>
      </c>
      <c r="O71" s="93">
        <f>I71/'Operating costs'!$B$25/1000</f>
        <v>0</v>
      </c>
      <c r="P71" s="94">
        <f>J71/'Operating costs'!$B$25/1000</f>
        <v>0</v>
      </c>
      <c r="Q71" s="92">
        <f>K71/'Operating costs'!$B$25/1000</f>
        <v>9.6937793769933485E-4</v>
      </c>
      <c r="R71" s="93">
        <f>L71/'Operating costs'!$B$25/1000</f>
        <v>6.8328554245914396E-4</v>
      </c>
      <c r="S71" s="94">
        <f>M71/'Operating costs'!$B$25/1000</f>
        <v>5.668512347755231E-5</v>
      </c>
    </row>
    <row r="72" spans="1:25" x14ac:dyDescent="0.2">
      <c r="A72" s="18">
        <v>2028</v>
      </c>
      <c r="B72" s="18" t="s">
        <v>175</v>
      </c>
      <c r="C72" s="76">
        <f t="shared" si="21"/>
        <v>899.84190594131462</v>
      </c>
      <c r="D72" s="80">
        <f t="shared" si="22"/>
        <v>575.89881980244138</v>
      </c>
      <c r="E72" s="50">
        <v>467.91779108948361</v>
      </c>
      <c r="F72" s="76">
        <f t="shared" si="23"/>
        <v>0</v>
      </c>
      <c r="G72" s="77">
        <f t="shared" si="23"/>
        <v>103.39779108948352</v>
      </c>
      <c r="H72" s="76">
        <f>F72*('Carbon Credit Prices'!$F$42+($A72-$A$36)*0.4)</f>
        <v>0</v>
      </c>
      <c r="I72" s="80">
        <f>F72*('Carbon Credit Prices'!$G$41*1.04^(Emissions!$A72-$A$32))</f>
        <v>0</v>
      </c>
      <c r="J72" s="77">
        <f>F72*('Carbon Credit Prices'!$H$41*1.04^(Emissions!$A72-$A$32))</f>
        <v>0</v>
      </c>
      <c r="K72" s="76">
        <f>G72*('Carbon Credit Prices'!$F$42+($A72-$A$36)*0.4)</f>
        <v>951.25967802324828</v>
      </c>
      <c r="L72" s="80">
        <f>G72*('Carbon Credit Prices'!$G$41*1.04^(Emissions!$A72-$A$32))</f>
        <v>667.01618596258913</v>
      </c>
      <c r="M72" s="80">
        <f>G72*('Carbon Credit Prices'!$H$41*1.04^(Emissions!$A72-$A$32))</f>
        <v>55.335423499138564</v>
      </c>
      <c r="N72" s="92">
        <f>H72/'Operating costs'!$B$25/1000</f>
        <v>0</v>
      </c>
      <c r="O72" s="93">
        <f>I72/'Operating costs'!$B$25/1000</f>
        <v>0</v>
      </c>
      <c r="P72" s="94">
        <f>J72/'Operating costs'!$B$25/1000</f>
        <v>0</v>
      </c>
      <c r="Q72" s="92">
        <f>K72/'Operating costs'!$B$25/1000</f>
        <v>1.1965530541172935E-3</v>
      </c>
      <c r="R72" s="93">
        <f>L72/'Operating costs'!$B$25/1000</f>
        <v>8.3901407039319389E-4</v>
      </c>
      <c r="S72" s="94">
        <f>M72/'Operating costs'!$B$25/1000</f>
        <v>6.9604306288224621E-5</v>
      </c>
    </row>
    <row r="73" spans="1:25" x14ac:dyDescent="0.2">
      <c r="A73" s="18">
        <v>2029</v>
      </c>
      <c r="B73" s="18" t="s">
        <v>175</v>
      </c>
      <c r="C73" s="76">
        <f t="shared" si="21"/>
        <v>931.33637264926051</v>
      </c>
      <c r="D73" s="80">
        <f t="shared" si="22"/>
        <v>596.05527849552675</v>
      </c>
      <c r="E73" s="50">
        <v>484.29491377761548</v>
      </c>
      <c r="F73" s="76">
        <f t="shared" si="23"/>
        <v>9.0149137776153907</v>
      </c>
      <c r="G73" s="77">
        <f t="shared" si="23"/>
        <v>119.77491377761538</v>
      </c>
      <c r="H73" s="76">
        <f>F73*('Carbon Credit Prices'!$F$42+($A73-$A$36)*0.4)</f>
        <v>86.543172265107742</v>
      </c>
      <c r="I73" s="80">
        <f>F73*('Carbon Credit Prices'!$G$41*1.04^(Emissions!$A73-$A$32))</f>
        <v>60.481148340041543</v>
      </c>
      <c r="J73" s="77">
        <f>F73*('Carbon Credit Prices'!$H$41*1.04^(Emissions!$A73-$A$32))</f>
        <v>5.0174943690168998</v>
      </c>
      <c r="K73" s="76">
        <f>G73*('Carbon Credit Prices'!$F$42+($A73-$A$36)*0.4)</f>
        <v>1149.8391722651077</v>
      </c>
      <c r="L73" s="80">
        <f>G73*('Carbon Credit Prices'!$G$41*1.04^(Emissions!$A73-$A$32))</f>
        <v>803.5711162970041</v>
      </c>
      <c r="M73" s="80">
        <f>G73*('Carbon Credit Prices'!$H$41*1.04^(Emissions!$A73-$A$32))</f>
        <v>66.663971531365817</v>
      </c>
      <c r="N73" s="92">
        <f>H73/'Operating costs'!$B$25/1000</f>
        <v>1.0885933618252547E-4</v>
      </c>
      <c r="O73" s="93">
        <f>I73/'Operating costs'!$B$25/1000</f>
        <v>7.6076916150995651E-5</v>
      </c>
      <c r="P73" s="94">
        <f>J73/'Operating costs'!$B$25/1000</f>
        <v>6.3113136717193709E-6</v>
      </c>
      <c r="Q73" s="92">
        <f>K73/'Operating costs'!$B$25/1000</f>
        <v>1.4463385814655443E-3</v>
      </c>
      <c r="R73" s="93">
        <f>L73/'Operating costs'!$B$25/1000</f>
        <v>1.0107812783610114E-3</v>
      </c>
      <c r="S73" s="94">
        <f>M73/'Operating costs'!$B$25/1000</f>
        <v>8.385405224071173E-5</v>
      </c>
    </row>
    <row r="74" spans="1:25" x14ac:dyDescent="0.2">
      <c r="A74" s="18">
        <v>2030</v>
      </c>
      <c r="B74" s="18" t="s">
        <v>175</v>
      </c>
      <c r="C74" s="76">
        <f t="shared" si="21"/>
        <v>963.93314569198458</v>
      </c>
      <c r="D74" s="80">
        <f t="shared" si="22"/>
        <v>616.91721324287016</v>
      </c>
      <c r="E74" s="50">
        <v>501.24523575983198</v>
      </c>
      <c r="F74" s="76">
        <f t="shared" si="23"/>
        <v>25.965235759831899</v>
      </c>
      <c r="G74" s="77">
        <f t="shared" si="23"/>
        <v>136.72523575983189</v>
      </c>
      <c r="H74" s="76">
        <f>F74*('Carbon Credit Prices'!$F$42+($A74-$A$36)*0.4)</f>
        <v>259.65235759831899</v>
      </c>
      <c r="I74" s="80">
        <f>F74*('Carbon Credit Prices'!$G$41*1.04^(Emissions!$A74-$A$32))</f>
        <v>181.16907238280248</v>
      </c>
      <c r="J74" s="77">
        <f>F74*('Carbon Credit Prices'!$H$41*1.04^(Emissions!$A74-$A$32))</f>
        <v>15.029721251488102</v>
      </c>
      <c r="K74" s="76">
        <f>G74*('Carbon Credit Prices'!$F$42+($A74-$A$36)*0.4)</f>
        <v>1367.2523575983189</v>
      </c>
      <c r="L74" s="80">
        <f>G74*('Carbon Credit Prices'!$G$41*1.04^(Emissions!$A74-$A$32))</f>
        <v>953.98263905804345</v>
      </c>
      <c r="M74" s="80">
        <f>G74*('Carbon Credit Prices'!$H$41*1.04^(Emissions!$A74-$A$32))</f>
        <v>79.142057500330978</v>
      </c>
      <c r="N74" s="92">
        <f>H74/'Operating costs'!$B$25/1000</f>
        <v>3.2660673911738238E-4</v>
      </c>
      <c r="O74" s="93">
        <f>I74/'Operating costs'!$B$25/1000</f>
        <v>2.2788562563874526E-4</v>
      </c>
      <c r="P74" s="94">
        <f>J74/'Operating costs'!$B$25/1000</f>
        <v>1.8905309750299499E-5</v>
      </c>
      <c r="Q74" s="92">
        <f>K74/'Operating costs'!$B$25/1000</f>
        <v>1.7198142862871937E-3</v>
      </c>
      <c r="R74" s="93">
        <f>L74/'Operating costs'!$B$25/1000</f>
        <v>1.1999781623371615E-3</v>
      </c>
      <c r="S74" s="94">
        <f>M74/'Operating costs'!$B$25/1000</f>
        <v>9.9549757862051549E-5</v>
      </c>
    </row>
    <row r="75" spans="1:25" x14ac:dyDescent="0.2">
      <c r="A75" s="18">
        <v>2031</v>
      </c>
      <c r="B75" s="18" t="s">
        <v>175</v>
      </c>
      <c r="C75" s="76">
        <f t="shared" si="21"/>
        <v>997.67080579120397</v>
      </c>
      <c r="D75" s="80">
        <f t="shared" si="22"/>
        <v>638.50931570637056</v>
      </c>
      <c r="E75" s="50">
        <v>518.78881901142609</v>
      </c>
      <c r="F75" s="76">
        <f t="shared" si="23"/>
        <v>43.508819011425999</v>
      </c>
      <c r="G75" s="77">
        <f t="shared" si="23"/>
        <v>154.26881901142599</v>
      </c>
      <c r="H75" s="76">
        <f>F75*('Carbon Credit Prices'!$F$42+($A75-$A$36)*0.4)</f>
        <v>452.49171771883039</v>
      </c>
      <c r="I75" s="80">
        <f>F75*('Carbon Credit Prices'!$G$41*1.04^(Emissions!$A75-$A$32))</f>
        <v>315.72024039481374</v>
      </c>
      <c r="J75" s="77">
        <f>F75*('Carbon Credit Prices'!$H$41*1.04^(Emissions!$A75-$A$32))</f>
        <v>26.192037880287238</v>
      </c>
      <c r="K75" s="76">
        <f>G75*('Carbon Credit Prices'!$F$42+($A75-$A$36)*0.4)</f>
        <v>1604.3957177188304</v>
      </c>
      <c r="L75" s="80">
        <f>G75*('Carbon Credit Prices'!$G$41*1.04^(Emissions!$A75-$A$32))</f>
        <v>1119.4463497370643</v>
      </c>
      <c r="M75" s="80">
        <f>G75*('Carbon Credit Prices'!$H$41*1.04^(Emissions!$A75-$A$32))</f>
        <v>92.868867579083826</v>
      </c>
      <c r="N75" s="92">
        <f>H75/'Operating costs'!$B$25/1000</f>
        <v>5.6917197197337151E-4</v>
      </c>
      <c r="O75" s="93">
        <f>I75/'Operating costs'!$B$25/1000</f>
        <v>3.9713237785511164E-4</v>
      </c>
      <c r="P75" s="94">
        <f>J75/'Operating costs'!$B$25/1000</f>
        <v>3.2945959597845585E-5</v>
      </c>
      <c r="Q75" s="92">
        <f>K75/'Operating costs'!$B$25/1000</f>
        <v>2.0181078210299752E-3</v>
      </c>
      <c r="R75" s="93">
        <f>L75/'Operating costs'!$B$25/1000</f>
        <v>1.4081086160214647E-3</v>
      </c>
      <c r="S75" s="94">
        <f>M75/'Operating costs'!$B$25/1000</f>
        <v>1.168161856340677E-4</v>
      </c>
    </row>
    <row r="76" spans="1:25" x14ac:dyDescent="0.2">
      <c r="A76" s="18">
        <v>2032</v>
      </c>
      <c r="B76" s="18" t="s">
        <v>175</v>
      </c>
      <c r="C76" s="76">
        <f t="shared" si="21"/>
        <v>1032.5892839938961</v>
      </c>
      <c r="D76" s="80">
        <f t="shared" si="22"/>
        <v>660.85714175609348</v>
      </c>
      <c r="E76" s="50">
        <v>536.94642767682592</v>
      </c>
      <c r="F76" s="76">
        <f t="shared" si="23"/>
        <v>61.666427676825833</v>
      </c>
      <c r="G76" s="77">
        <f t="shared" si="23"/>
        <v>172.42642767682582</v>
      </c>
      <c r="H76" s="76">
        <f>F76*('Carbon Credit Prices'!$F$42+($A76-$A$36)*0.4)</f>
        <v>665.99741890971904</v>
      </c>
      <c r="I76" s="80">
        <f>F76*('Carbon Credit Prices'!$G$41*1.04^(Emissions!$A76-$A$32))</f>
        <v>465.37951167822087</v>
      </c>
      <c r="J76" s="77">
        <f>F76*('Carbon Credit Prices'!$H$41*1.04^(Emissions!$A76-$A$32))</f>
        <v>38.607717336534023</v>
      </c>
      <c r="K76" s="76">
        <f>G76*('Carbon Credit Prices'!$F$42+($A76-$A$36)*0.4)</f>
        <v>1862.2054189097191</v>
      </c>
      <c r="L76" s="80">
        <f>G76*('Carbon Credit Prices'!$G$41*1.04^(Emissions!$A76-$A$32))</f>
        <v>1301.2546653941617</v>
      </c>
      <c r="M76" s="80">
        <f>G76*('Carbon Credit Prices'!$H$41*1.04^(Emissions!$A76-$A$32))</f>
        <v>107.95162022328248</v>
      </c>
      <c r="N76" s="92">
        <f>H76/'Operating costs'!$B$25/1000</f>
        <v>8.3773260240216233E-4</v>
      </c>
      <c r="O76" s="93">
        <f>I76/'Operating costs'!$B$25/1000</f>
        <v>5.8538303355751059E-4</v>
      </c>
      <c r="P76" s="94">
        <f>J76/'Operating costs'!$B$25/1000</f>
        <v>4.8563166461049083E-5</v>
      </c>
      <c r="Q76" s="92">
        <f>K76/'Operating costs'!$B$25/1000</f>
        <v>2.3423967533455587E-3</v>
      </c>
      <c r="R76" s="93">
        <f>L76/'Operating costs'!$B$25/1000</f>
        <v>1.636798321250518E-3</v>
      </c>
      <c r="S76" s="94">
        <f>M76/'Operating costs'!$B$25/1000</f>
        <v>1.3578820153872009E-4</v>
      </c>
    </row>
    <row r="77" spans="1:25" x14ac:dyDescent="0.2">
      <c r="A77" s="18">
        <v>2033</v>
      </c>
      <c r="B77" s="18" t="s">
        <v>175</v>
      </c>
      <c r="C77" s="76">
        <f t="shared" si="21"/>
        <v>1068.7299089336823</v>
      </c>
      <c r="D77" s="80">
        <f t="shared" si="22"/>
        <v>683.9871417175566</v>
      </c>
      <c r="E77" s="50">
        <v>555.73955264551478</v>
      </c>
      <c r="F77" s="76">
        <f t="shared" si="23"/>
        <v>80.459552645514691</v>
      </c>
      <c r="G77" s="77">
        <f t="shared" si="23"/>
        <v>191.21955264551468</v>
      </c>
      <c r="H77" s="76">
        <f>F77*('Carbon Credit Prices'!$F$42+($A77-$A$36)*0.4)</f>
        <v>901.14698962976445</v>
      </c>
      <c r="I77" s="80">
        <f>F77*('Carbon Credit Prices'!$G$41*1.04^(Emissions!$A77-$A$32))</f>
        <v>631.4942810843703</v>
      </c>
      <c r="J77" s="77">
        <f>F77*('Carbon Credit Prices'!$H$41*1.04^(Emissions!$A77-$A$32))</f>
        <v>52.38853901372579</v>
      </c>
      <c r="K77" s="76">
        <f>G77*('Carbon Credit Prices'!$F$42+($A77-$A$36)*0.4)</f>
        <v>2141.6589896297642</v>
      </c>
      <c r="L77" s="80">
        <f>G77*('Carbon Credit Prices'!$G$41*1.04^(Emissions!$A77-$A$32))</f>
        <v>1500.8044409489489</v>
      </c>
      <c r="M77" s="80">
        <f>G77*('Carbon Credit Prices'!$H$41*1.04^(Emissions!$A77-$A$32))</f>
        <v>124.50619801594419</v>
      </c>
      <c r="N77" s="92">
        <f>H77/'Operating costs'!$B$25/1000</f>
        <v>1.1335182259493892E-3</v>
      </c>
      <c r="O77" s="93">
        <f>I77/'Operating costs'!$B$25/1000</f>
        <v>7.943324290369438E-4</v>
      </c>
      <c r="P77" s="94">
        <f>J77/'Operating costs'!$B$25/1000</f>
        <v>6.5897533350598478E-5</v>
      </c>
      <c r="Q77" s="92">
        <f>K77/'Operating costs'!$B$25/1000</f>
        <v>2.6939106787795776E-3</v>
      </c>
      <c r="R77" s="93">
        <f>L77/'Operating costs'!$B$25/1000</f>
        <v>1.8878043282376715E-3</v>
      </c>
      <c r="S77" s="94">
        <f>M77/'Operating costs'!$B$25/1000</f>
        <v>1.5661156983137633E-4</v>
      </c>
    </row>
    <row r="78" spans="1:25" x14ac:dyDescent="0.2">
      <c r="A78" s="18">
        <v>2034</v>
      </c>
      <c r="B78" s="18" t="s">
        <v>175</v>
      </c>
      <c r="C78" s="76">
        <f t="shared" si="21"/>
        <v>1106.135455746361</v>
      </c>
      <c r="D78" s="80">
        <f t="shared" si="22"/>
        <v>707.9266916776711</v>
      </c>
      <c r="E78" s="50">
        <v>575.19043698810776</v>
      </c>
      <c r="F78" s="76">
        <f t="shared" si="23"/>
        <v>99.910436988107676</v>
      </c>
      <c r="G78" s="77">
        <f t="shared" si="23"/>
        <v>210.67043698810767</v>
      </c>
      <c r="H78" s="76">
        <f>F78*('Carbon Credit Prices'!$F$42+($A78-$A$36)*0.4)</f>
        <v>1158.9610690620491</v>
      </c>
      <c r="I78" s="80">
        <f>F78*('Carbon Credit Prices'!$G$41*1.04^(Emissions!$A78-$A$32))</f>
        <v>815.522609861707</v>
      </c>
      <c r="J78" s="77">
        <f>F78*('Carbon Credit Prices'!$H$41*1.04^(Emissions!$A78-$A$32))</f>
        <v>67.655463149962245</v>
      </c>
      <c r="K78" s="76">
        <f>G78*('Carbon Credit Prices'!$F$42+($A78-$A$36)*0.4)</f>
        <v>2443.7770690620491</v>
      </c>
      <c r="L78" s="80">
        <f>G78*('Carbon Credit Prices'!$G$41*1.04^(Emissions!$A78-$A$32))</f>
        <v>1719.6051761208687</v>
      </c>
      <c r="M78" s="80">
        <f>G78*('Carbon Credit Prices'!$H$41*1.04^(Emissions!$A78-$A$32))</f>
        <v>142.65782851226939</v>
      </c>
      <c r="N78" s="92">
        <f>H78/'Operating costs'!$B$25/1000</f>
        <v>1.4578126654868542E-3</v>
      </c>
      <c r="O78" s="93">
        <f>I78/'Operating costs'!$B$25/1000</f>
        <v>1.0258146035996313E-3</v>
      </c>
      <c r="P78" s="94">
        <f>J78/'Operating costs'!$B$25/1000</f>
        <v>8.5101211509386473E-5</v>
      </c>
      <c r="Q78" s="92">
        <f>K78/'Operating costs'!$B$25/1000</f>
        <v>3.0739334202038353E-3</v>
      </c>
      <c r="R78" s="93">
        <f>L78/'Operating costs'!$B$25/1000</f>
        <v>2.1630253787683885E-3</v>
      </c>
      <c r="S78" s="94">
        <f>M78/'Operating costs'!$B$25/1000</f>
        <v>1.7944380944939545E-4</v>
      </c>
    </row>
    <row r="79" spans="1:25" x14ac:dyDescent="0.2">
      <c r="A79" s="19">
        <v>2035</v>
      </c>
      <c r="B79" s="19" t="s">
        <v>175</v>
      </c>
      <c r="C79" s="78">
        <f t="shared" si="21"/>
        <v>1144.8501966974836</v>
      </c>
      <c r="D79" s="81">
        <f t="shared" si="22"/>
        <v>732.70412588638953</v>
      </c>
      <c r="E79" s="51">
        <v>595.3221022826915</v>
      </c>
      <c r="F79" s="78">
        <f t="shared" si="23"/>
        <v>120.04210228269142</v>
      </c>
      <c r="G79" s="79">
        <f t="shared" si="23"/>
        <v>230.80210228269141</v>
      </c>
      <c r="H79" s="78">
        <f>F79*('Carbon Credit Prices'!$F$42+($A79-$A$36)*0.4)</f>
        <v>1440.505227392297</v>
      </c>
      <c r="I79" s="81">
        <f>F79*('Carbon Credit Prices'!$G$41*1.04^(Emissions!$A79-$A$32))</f>
        <v>1019.0419895857318</v>
      </c>
      <c r="J79" s="79">
        <f>F79*('Carbon Credit Prices'!$H$41*1.04^(Emissions!$A79-$A$32))</f>
        <v>84.539357880430671</v>
      </c>
      <c r="K79" s="78">
        <f>G79*('Carbon Credit Prices'!$F$42+($A79-$A$36)*0.4)</f>
        <v>2769.6252273922969</v>
      </c>
      <c r="L79" s="81">
        <f>G79*('Carbon Credit Prices'!$G$41*1.04^(Emissions!$A79-$A$32))</f>
        <v>1959.28785849526</v>
      </c>
      <c r="M79" s="81">
        <f>G79*('Carbon Credit Prices'!$H$41*1.04^(Emissions!$A79-$A$32))</f>
        <v>162.54181785723009</v>
      </c>
      <c r="N79" s="95">
        <f>H79/'Operating costs'!$B$25/1000</f>
        <v>1.8119562608708136E-3</v>
      </c>
      <c r="O79" s="96">
        <f>I79/'Operating costs'!$B$25/1000</f>
        <v>1.2818138233782789E-3</v>
      </c>
      <c r="P79" s="97">
        <f>J79/'Operating costs'!$B$25/1000</f>
        <v>1.0633881494393795E-4</v>
      </c>
      <c r="Q79" s="95">
        <f>K79/'Operating costs'!$B$25/1000</f>
        <v>3.4838053174745874E-3</v>
      </c>
      <c r="R79" s="96">
        <f>L79/'Operating costs'!$B$25/1000</f>
        <v>2.4645130295537863E-3</v>
      </c>
      <c r="S79" s="97">
        <f>M79/'Operating costs'!$B$25/1000</f>
        <v>2.0445511680154725E-4</v>
      </c>
    </row>
    <row r="80" spans="1:25" x14ac:dyDescent="0.2">
      <c r="D80" s="4"/>
      <c r="E80" s="4"/>
    </row>
  </sheetData>
  <mergeCells count="8">
    <mergeCell ref="N18:P18"/>
    <mergeCell ref="Q18:S18"/>
    <mergeCell ref="K18:M18"/>
    <mergeCell ref="C18:E18"/>
    <mergeCell ref="C6:D6"/>
    <mergeCell ref="C9:D9"/>
    <mergeCell ref="F18:G18"/>
    <mergeCell ref="H18:J18"/>
  </mergeCells>
  <hyperlinks>
    <hyperlink ref="D7" r:id="rId1" xr:uid="{97A5F00B-DB0B-344C-9E92-B83D26E625D4}"/>
    <hyperlink ref="D10" r:id="rId2" xr:uid="{427570E2-A336-8148-BDD2-6B486B0A20E4}"/>
    <hyperlink ref="D11" r:id="rId3" xr:uid="{9886246F-CA85-9C4B-A17A-5F5EC966D67F}"/>
    <hyperlink ref="D14" r:id="rId4" display="https://aviationbenefits.org/media/167187/w2050_full.pdf" xr:uid="{4AC2BF5F-DE95-DD4A-BC5F-8AE4E5D1BEF7}"/>
    <hyperlink ref="D16" r:id="rId5" display="https://www.iata.org/en/iata-repository/publications/economic-reports/airline-industry-economic-performance-november-2020---presentation/" xr:uid="{E9012224-0467-7140-BEA0-BA9FFF0F36A4}"/>
    <hyperlink ref="D15" r:id="rId6" display="https://theicct.org/sites/default/files/publications/CO2-commercial-aviation-oct2020.pdf" xr:uid="{40A51499-7D75-2A4F-91AE-23B76A68E2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52DD-61E8-E14C-A94F-2C617048C56A}">
  <dimension ref="A1:K203"/>
  <sheetViews>
    <sheetView zoomScale="130" zoomScaleNormal="130" workbookViewId="0">
      <selection activeCell="C3" sqref="C3"/>
    </sheetView>
  </sheetViews>
  <sheetFormatPr baseColWidth="10" defaultRowHeight="16" x14ac:dyDescent="0.2"/>
  <cols>
    <col min="1" max="1" width="24" customWidth="1"/>
    <col min="2" max="2" width="18.33203125" customWidth="1"/>
    <col min="3" max="3" width="20.5" customWidth="1"/>
    <col min="4" max="4" width="41.33203125" bestFit="1" customWidth="1"/>
    <col min="5" max="5" width="21.83203125" bestFit="1" customWidth="1"/>
    <col min="6" max="6" width="51.83203125" bestFit="1" customWidth="1"/>
  </cols>
  <sheetData>
    <row r="1" spans="1:11" ht="24" x14ac:dyDescent="0.3">
      <c r="A1" s="60" t="s">
        <v>307</v>
      </c>
    </row>
    <row r="3" spans="1:11" x14ac:dyDescent="0.2">
      <c r="A3" s="1" t="s">
        <v>127</v>
      </c>
      <c r="B3" t="s">
        <v>308</v>
      </c>
      <c r="C3" s="2" t="s">
        <v>155</v>
      </c>
    </row>
    <row r="4" spans="1:11" x14ac:dyDescent="0.2">
      <c r="B4" t="s">
        <v>163</v>
      </c>
      <c r="C4" s="2" t="s">
        <v>121</v>
      </c>
    </row>
    <row r="6" spans="1:11" x14ac:dyDescent="0.2">
      <c r="A6" s="1" t="s">
        <v>1</v>
      </c>
      <c r="B6" s="1" t="s">
        <v>310</v>
      </c>
      <c r="C6" s="1" t="s">
        <v>309</v>
      </c>
      <c r="D6" s="1" t="s">
        <v>162</v>
      </c>
      <c r="I6" s="101"/>
      <c r="J6" s="101"/>
    </row>
    <row r="7" spans="1:11" x14ac:dyDescent="0.2">
      <c r="A7" s="10" t="s">
        <v>34</v>
      </c>
      <c r="B7" s="10" t="b">
        <v>1</v>
      </c>
      <c r="C7" s="10" t="b">
        <v>0</v>
      </c>
      <c r="D7" s="10" t="s">
        <v>310</v>
      </c>
      <c r="H7" s="7"/>
      <c r="I7" s="102"/>
      <c r="J7" s="102"/>
      <c r="K7" s="7"/>
    </row>
    <row r="8" spans="1:11" x14ac:dyDescent="0.2">
      <c r="A8" s="10" t="s">
        <v>36</v>
      </c>
      <c r="B8" s="10" t="b">
        <v>1</v>
      </c>
      <c r="C8" s="10" t="b">
        <v>0</v>
      </c>
      <c r="D8" s="10" t="s">
        <v>310</v>
      </c>
      <c r="G8" s="7"/>
      <c r="H8" s="7"/>
      <c r="I8" s="102"/>
      <c r="J8" s="102"/>
      <c r="K8" s="7"/>
    </row>
    <row r="9" spans="1:11" x14ac:dyDescent="0.2">
      <c r="A9" s="128" t="s">
        <v>203</v>
      </c>
      <c r="B9" s="10" t="b">
        <v>0</v>
      </c>
      <c r="C9" s="10" t="b">
        <v>0</v>
      </c>
      <c r="D9" s="128" t="s">
        <v>304</v>
      </c>
      <c r="G9" s="7"/>
      <c r="H9" s="7"/>
      <c r="I9" s="102"/>
      <c r="J9" s="102"/>
      <c r="K9" s="7"/>
    </row>
    <row r="10" spans="1:11" x14ac:dyDescent="0.2">
      <c r="A10" s="128" t="s">
        <v>204</v>
      </c>
      <c r="B10" s="10" t="b">
        <v>0</v>
      </c>
      <c r="C10" s="10" t="b">
        <v>0</v>
      </c>
      <c r="D10" s="128" t="s">
        <v>304</v>
      </c>
      <c r="G10" s="7"/>
      <c r="H10" s="7"/>
      <c r="I10" s="102"/>
      <c r="J10" s="102"/>
      <c r="K10" s="7"/>
    </row>
    <row r="11" spans="1:11" x14ac:dyDescent="0.2">
      <c r="A11" s="128" t="s">
        <v>205</v>
      </c>
      <c r="B11" s="10" t="b">
        <v>0</v>
      </c>
      <c r="C11" s="10" t="b">
        <v>0</v>
      </c>
      <c r="D11" s="128" t="s">
        <v>304</v>
      </c>
      <c r="G11" s="7"/>
      <c r="H11" s="7"/>
      <c r="I11" s="102"/>
      <c r="J11" s="102"/>
      <c r="K11" s="7"/>
    </row>
    <row r="12" spans="1:11" x14ac:dyDescent="0.2">
      <c r="A12" s="128" t="s">
        <v>206</v>
      </c>
      <c r="B12" s="10" t="b">
        <v>0</v>
      </c>
      <c r="C12" s="10" t="b">
        <v>0</v>
      </c>
      <c r="D12" s="128" t="s">
        <v>304</v>
      </c>
      <c r="G12" s="7"/>
      <c r="H12" s="7"/>
      <c r="I12" s="102"/>
      <c r="J12" s="102"/>
      <c r="K12" s="7"/>
    </row>
    <row r="13" spans="1:11" x14ac:dyDescent="0.2">
      <c r="A13" s="128" t="s">
        <v>207</v>
      </c>
      <c r="B13" s="10" t="b">
        <v>0</v>
      </c>
      <c r="C13" s="10" t="b">
        <v>0</v>
      </c>
      <c r="D13" s="128" t="s">
        <v>304</v>
      </c>
      <c r="G13" s="7"/>
      <c r="H13" s="7"/>
      <c r="I13" s="102"/>
      <c r="J13" s="102"/>
      <c r="K13" s="7"/>
    </row>
    <row r="14" spans="1:11" x14ac:dyDescent="0.2">
      <c r="A14" s="10" t="s">
        <v>38</v>
      </c>
      <c r="B14" s="10" t="b">
        <v>1</v>
      </c>
      <c r="C14" s="10" t="b">
        <v>0</v>
      </c>
      <c r="D14" s="10" t="s">
        <v>310</v>
      </c>
      <c r="G14" s="7"/>
      <c r="H14" s="7"/>
      <c r="I14" s="102"/>
      <c r="J14" s="102"/>
      <c r="K14" s="7"/>
    </row>
    <row r="15" spans="1:11" x14ac:dyDescent="0.2">
      <c r="A15" s="10" t="s">
        <v>40</v>
      </c>
      <c r="B15" s="10" t="b">
        <v>1</v>
      </c>
      <c r="C15" s="10" t="b">
        <v>1</v>
      </c>
      <c r="D15" s="10" t="s">
        <v>312</v>
      </c>
      <c r="G15" s="7"/>
      <c r="H15" s="7"/>
      <c r="I15" s="102"/>
      <c r="J15" s="102"/>
      <c r="K15" s="7"/>
    </row>
    <row r="16" spans="1:11" x14ac:dyDescent="0.2">
      <c r="A16" s="10" t="s">
        <v>42</v>
      </c>
      <c r="B16" s="10" t="b">
        <v>1</v>
      </c>
      <c r="C16" s="10" t="b">
        <v>0</v>
      </c>
      <c r="D16" s="10" t="s">
        <v>310</v>
      </c>
      <c r="G16" s="7"/>
      <c r="H16" s="7"/>
      <c r="I16" s="102"/>
      <c r="J16" s="102"/>
      <c r="K16" s="7"/>
    </row>
    <row r="17" spans="1:11" x14ac:dyDescent="0.2">
      <c r="A17" s="10" t="s">
        <v>44</v>
      </c>
      <c r="B17" s="10" t="b">
        <v>1</v>
      </c>
      <c r="C17" s="10" t="b">
        <v>0</v>
      </c>
      <c r="D17" s="10" t="s">
        <v>310</v>
      </c>
      <c r="G17" s="7"/>
      <c r="H17" s="7"/>
      <c r="I17" s="102"/>
      <c r="J17" s="102"/>
      <c r="K17" s="7"/>
    </row>
    <row r="18" spans="1:11" x14ac:dyDescent="0.2">
      <c r="A18" s="128" t="s">
        <v>208</v>
      </c>
      <c r="B18" s="10" t="b">
        <v>0</v>
      </c>
      <c r="C18" s="10" t="b">
        <v>0</v>
      </c>
      <c r="D18" s="128" t="s">
        <v>304</v>
      </c>
      <c r="G18" s="7"/>
      <c r="H18" s="7"/>
      <c r="I18" s="102"/>
      <c r="J18" s="102"/>
      <c r="K18" s="7"/>
    </row>
    <row r="19" spans="1:11" x14ac:dyDescent="0.2">
      <c r="A19" s="128" t="s">
        <v>209</v>
      </c>
      <c r="B19" s="10" t="b">
        <v>0</v>
      </c>
      <c r="C19" s="10" t="b">
        <v>0</v>
      </c>
      <c r="D19" s="128" t="s">
        <v>304</v>
      </c>
      <c r="G19" s="7"/>
      <c r="H19" s="7"/>
      <c r="I19" s="102"/>
      <c r="J19" s="102"/>
      <c r="K19" s="7"/>
    </row>
    <row r="20" spans="1:11" x14ac:dyDescent="0.2">
      <c r="A20" s="128" t="s">
        <v>210</v>
      </c>
      <c r="B20" s="10" t="b">
        <v>0</v>
      </c>
      <c r="C20" s="10" t="b">
        <v>0</v>
      </c>
      <c r="D20" s="128" t="s">
        <v>304</v>
      </c>
      <c r="G20" s="7"/>
      <c r="H20" s="7"/>
      <c r="I20" s="102"/>
      <c r="J20" s="102"/>
      <c r="K20" s="7"/>
    </row>
    <row r="21" spans="1:11" x14ac:dyDescent="0.2">
      <c r="A21" s="128" t="s">
        <v>211</v>
      </c>
      <c r="B21" s="10" t="b">
        <v>0</v>
      </c>
      <c r="C21" s="10" t="b">
        <v>0</v>
      </c>
      <c r="D21" s="128" t="s">
        <v>304</v>
      </c>
      <c r="G21" s="7"/>
      <c r="H21" s="7"/>
      <c r="I21" s="102"/>
      <c r="J21" s="102"/>
      <c r="K21" s="7"/>
    </row>
    <row r="22" spans="1:11" x14ac:dyDescent="0.2">
      <c r="A22" s="128" t="s">
        <v>212</v>
      </c>
      <c r="B22" s="10" t="b">
        <v>0</v>
      </c>
      <c r="C22" s="10" t="b">
        <v>0</v>
      </c>
      <c r="D22" s="128" t="s">
        <v>304</v>
      </c>
      <c r="G22" s="7"/>
      <c r="H22" s="7"/>
      <c r="I22" s="102"/>
      <c r="J22" s="102"/>
      <c r="K22" s="7"/>
    </row>
    <row r="23" spans="1:11" x14ac:dyDescent="0.2">
      <c r="A23" s="10" t="s">
        <v>46</v>
      </c>
      <c r="B23" s="10" t="b">
        <v>1</v>
      </c>
      <c r="C23" s="10" t="b">
        <v>1</v>
      </c>
      <c r="D23" s="10" t="s">
        <v>312</v>
      </c>
      <c r="G23" s="7"/>
      <c r="H23" s="7"/>
      <c r="I23" s="102"/>
      <c r="J23" s="102"/>
      <c r="K23" s="7"/>
    </row>
    <row r="24" spans="1:11" x14ac:dyDescent="0.2">
      <c r="A24" s="128" t="s">
        <v>213</v>
      </c>
      <c r="B24" s="10" t="b">
        <v>0</v>
      </c>
      <c r="C24" s="10" t="b">
        <v>0</v>
      </c>
      <c r="D24" s="128" t="s">
        <v>304</v>
      </c>
      <c r="G24" s="7"/>
      <c r="H24" s="7"/>
      <c r="I24" s="102"/>
      <c r="J24" s="102"/>
      <c r="K24" s="7"/>
    </row>
    <row r="25" spans="1:11" x14ac:dyDescent="0.2">
      <c r="A25" s="10" t="s">
        <v>48</v>
      </c>
      <c r="B25" s="10" t="b">
        <v>1</v>
      </c>
      <c r="C25" s="10" t="b">
        <v>0</v>
      </c>
      <c r="D25" s="10" t="s">
        <v>310</v>
      </c>
      <c r="G25" s="7"/>
      <c r="H25" s="7"/>
      <c r="I25" s="102"/>
      <c r="J25" s="102"/>
      <c r="K25" s="7"/>
    </row>
    <row r="26" spans="1:11" x14ac:dyDescent="0.2">
      <c r="A26" s="128" t="s">
        <v>214</v>
      </c>
      <c r="B26" s="10" t="b">
        <v>0</v>
      </c>
      <c r="C26" s="10" t="b">
        <v>0</v>
      </c>
      <c r="D26" s="128" t="s">
        <v>304</v>
      </c>
      <c r="G26" s="7"/>
      <c r="H26" s="7"/>
      <c r="I26" s="102"/>
      <c r="J26" s="102"/>
      <c r="K26" s="7"/>
    </row>
    <row r="27" spans="1:11" x14ac:dyDescent="0.2">
      <c r="A27" s="128" t="s">
        <v>215</v>
      </c>
      <c r="B27" s="10" t="b">
        <v>0</v>
      </c>
      <c r="C27" s="10" t="b">
        <v>0</v>
      </c>
      <c r="D27" s="128" t="s">
        <v>304</v>
      </c>
      <c r="G27" s="7"/>
      <c r="H27" s="7"/>
      <c r="I27" s="102"/>
      <c r="J27" s="102"/>
      <c r="K27" s="7"/>
    </row>
    <row r="28" spans="1:11" x14ac:dyDescent="0.2">
      <c r="A28" s="10" t="s">
        <v>50</v>
      </c>
      <c r="B28" s="10" t="b">
        <v>1</v>
      </c>
      <c r="C28" s="10" t="b">
        <v>0</v>
      </c>
      <c r="D28" s="10" t="s">
        <v>310</v>
      </c>
      <c r="G28" s="7"/>
      <c r="H28" s="7"/>
      <c r="I28" s="102"/>
      <c r="J28" s="102"/>
      <c r="K28" s="7"/>
    </row>
    <row r="29" spans="1:11" x14ac:dyDescent="0.2">
      <c r="A29" s="10" t="s">
        <v>52</v>
      </c>
      <c r="B29" s="10" t="b">
        <v>1</v>
      </c>
      <c r="C29" s="10" t="b">
        <v>0</v>
      </c>
      <c r="D29" s="10" t="s">
        <v>310</v>
      </c>
      <c r="G29" s="7"/>
      <c r="H29" s="7"/>
      <c r="I29" s="102"/>
      <c r="J29" s="102"/>
      <c r="K29" s="7"/>
    </row>
    <row r="30" spans="1:11" x14ac:dyDescent="0.2">
      <c r="A30" s="10" t="s">
        <v>157</v>
      </c>
      <c r="B30" s="10" t="b">
        <v>0</v>
      </c>
      <c r="C30" s="10" t="b">
        <v>1</v>
      </c>
      <c r="D30" s="10" t="s">
        <v>311</v>
      </c>
      <c r="G30" s="7"/>
      <c r="H30" s="7"/>
      <c r="I30" s="102"/>
      <c r="J30" s="102"/>
      <c r="K30" s="7"/>
    </row>
    <row r="31" spans="1:11" x14ac:dyDescent="0.2">
      <c r="A31" s="128" t="s">
        <v>216</v>
      </c>
      <c r="B31" s="10" t="b">
        <v>0</v>
      </c>
      <c r="C31" s="10" t="b">
        <v>0</v>
      </c>
      <c r="D31" s="128" t="s">
        <v>304</v>
      </c>
      <c r="G31" s="7"/>
      <c r="H31" s="7"/>
      <c r="I31" s="102"/>
      <c r="J31" s="102"/>
      <c r="K31" s="7"/>
    </row>
    <row r="32" spans="1:11" x14ac:dyDescent="0.2">
      <c r="A32" s="10" t="s">
        <v>54</v>
      </c>
      <c r="B32" s="10" t="b">
        <v>1</v>
      </c>
      <c r="C32" s="10" t="b">
        <v>0</v>
      </c>
      <c r="D32" s="10" t="s">
        <v>310</v>
      </c>
      <c r="G32" s="7"/>
      <c r="H32" s="7"/>
      <c r="I32" s="102"/>
      <c r="J32" s="102"/>
      <c r="K32" s="7"/>
    </row>
    <row r="33" spans="1:11" x14ac:dyDescent="0.2">
      <c r="A33" s="10" t="s">
        <v>56</v>
      </c>
      <c r="B33" s="10" t="b">
        <v>1</v>
      </c>
      <c r="C33" s="10" t="b">
        <v>0</v>
      </c>
      <c r="D33" s="10" t="s">
        <v>310</v>
      </c>
      <c r="G33" s="7"/>
      <c r="H33" s="7"/>
      <c r="I33" s="102"/>
      <c r="J33" s="102"/>
      <c r="K33" s="7"/>
    </row>
    <row r="34" spans="1:11" x14ac:dyDescent="0.2">
      <c r="A34" s="128" t="s">
        <v>217</v>
      </c>
      <c r="B34" s="10" t="b">
        <v>0</v>
      </c>
      <c r="C34" s="10" t="b">
        <v>0</v>
      </c>
      <c r="D34" s="128" t="s">
        <v>304</v>
      </c>
      <c r="G34" s="7"/>
      <c r="H34" s="7"/>
      <c r="I34" s="102"/>
      <c r="J34" s="102"/>
      <c r="K34" s="7"/>
    </row>
    <row r="35" spans="1:11" x14ac:dyDescent="0.2">
      <c r="A35" s="128" t="s">
        <v>218</v>
      </c>
      <c r="B35" s="10" t="b">
        <v>0</v>
      </c>
      <c r="C35" s="10" t="b">
        <v>0</v>
      </c>
      <c r="D35" s="128" t="s">
        <v>304</v>
      </c>
      <c r="G35" s="7"/>
      <c r="H35" s="7"/>
      <c r="I35" s="102"/>
      <c r="J35" s="102"/>
      <c r="K35" s="7"/>
    </row>
    <row r="36" spans="1:11" x14ac:dyDescent="0.2">
      <c r="A36" s="128" t="s">
        <v>219</v>
      </c>
      <c r="B36" s="10" t="b">
        <v>0</v>
      </c>
      <c r="C36" s="10" t="b">
        <v>0</v>
      </c>
      <c r="D36" s="128" t="s">
        <v>304</v>
      </c>
      <c r="G36" s="7"/>
      <c r="H36" s="7"/>
      <c r="I36" s="102"/>
      <c r="J36" s="102"/>
      <c r="K36" s="7"/>
    </row>
    <row r="37" spans="1:11" x14ac:dyDescent="0.2">
      <c r="A37" s="10" t="s">
        <v>58</v>
      </c>
      <c r="B37" s="10" t="b">
        <v>1</v>
      </c>
      <c r="C37" s="10" t="b">
        <v>0</v>
      </c>
      <c r="D37" s="10" t="s">
        <v>310</v>
      </c>
      <c r="G37" s="7"/>
      <c r="H37" s="7"/>
      <c r="I37" s="102"/>
      <c r="J37" s="102"/>
      <c r="K37" s="7"/>
    </row>
    <row r="38" spans="1:11" x14ac:dyDescent="0.2">
      <c r="A38" s="10" t="s">
        <v>60</v>
      </c>
      <c r="B38" s="10" t="b">
        <v>1</v>
      </c>
      <c r="C38" s="10" t="b">
        <v>1</v>
      </c>
      <c r="D38" s="10" t="s">
        <v>312</v>
      </c>
      <c r="G38" s="7"/>
      <c r="H38" s="7"/>
      <c r="I38" s="102"/>
      <c r="J38" s="102"/>
      <c r="K38" s="7"/>
    </row>
    <row r="39" spans="1:11" x14ac:dyDescent="0.2">
      <c r="A39" s="128" t="s">
        <v>220</v>
      </c>
      <c r="B39" s="10" t="b">
        <v>0</v>
      </c>
      <c r="C39" s="10" t="b">
        <v>0</v>
      </c>
      <c r="D39" s="128" t="s">
        <v>304</v>
      </c>
      <c r="G39" s="7"/>
      <c r="H39" s="7"/>
      <c r="I39" s="102"/>
      <c r="J39" s="102"/>
      <c r="K39" s="7"/>
    </row>
    <row r="40" spans="1:11" x14ac:dyDescent="0.2">
      <c r="A40" s="128" t="s">
        <v>221</v>
      </c>
      <c r="B40" s="10" t="b">
        <v>0</v>
      </c>
      <c r="C40" s="10" t="b">
        <v>0</v>
      </c>
      <c r="D40" s="128" t="s">
        <v>304</v>
      </c>
      <c r="G40" s="7"/>
      <c r="H40" s="7"/>
      <c r="I40" s="102"/>
      <c r="J40" s="102"/>
      <c r="K40" s="7"/>
    </row>
    <row r="41" spans="1:11" x14ac:dyDescent="0.2">
      <c r="A41" s="10" t="s">
        <v>159</v>
      </c>
      <c r="B41" s="10" t="b">
        <v>0</v>
      </c>
      <c r="C41" s="10" t="b">
        <v>0</v>
      </c>
      <c r="D41" s="10" t="s">
        <v>304</v>
      </c>
      <c r="G41" s="7"/>
      <c r="H41" s="7"/>
      <c r="I41" s="102"/>
      <c r="J41" s="102"/>
      <c r="K41" s="7"/>
    </row>
    <row r="42" spans="1:11" x14ac:dyDescent="0.2">
      <c r="A42" s="10" t="s">
        <v>160</v>
      </c>
      <c r="B42" s="10" t="b">
        <v>0</v>
      </c>
      <c r="C42" s="10" t="b">
        <v>1</v>
      </c>
      <c r="D42" s="10" t="s">
        <v>311</v>
      </c>
      <c r="G42" s="7"/>
      <c r="H42" s="7"/>
      <c r="I42" s="102"/>
      <c r="J42" s="102"/>
      <c r="K42" s="7"/>
    </row>
    <row r="43" spans="1:11" x14ac:dyDescent="0.2">
      <c r="A43" s="128" t="s">
        <v>222</v>
      </c>
      <c r="B43" s="10" t="b">
        <v>0</v>
      </c>
      <c r="C43" s="10" t="b">
        <v>0</v>
      </c>
      <c r="D43" s="128" t="s">
        <v>304</v>
      </c>
      <c r="G43" s="7"/>
      <c r="H43" s="7"/>
      <c r="I43" s="102"/>
      <c r="J43" s="102"/>
      <c r="K43" s="7"/>
    </row>
    <row r="44" spans="1:11" x14ac:dyDescent="0.2">
      <c r="A44" s="128" t="s">
        <v>223</v>
      </c>
      <c r="B44" s="10" t="b">
        <v>0</v>
      </c>
      <c r="C44" s="10" t="b">
        <v>0</v>
      </c>
      <c r="D44" s="128" t="s">
        <v>304</v>
      </c>
      <c r="G44" s="7"/>
      <c r="H44" s="7"/>
      <c r="I44" s="102"/>
      <c r="J44" s="102"/>
      <c r="K44" s="7"/>
    </row>
    <row r="45" spans="1:11" x14ac:dyDescent="0.2">
      <c r="A45" s="128" t="s">
        <v>224</v>
      </c>
      <c r="B45" s="10" t="b">
        <v>0</v>
      </c>
      <c r="C45" s="10" t="b">
        <v>0</v>
      </c>
      <c r="D45" s="128" t="s">
        <v>304</v>
      </c>
      <c r="G45" s="7"/>
      <c r="H45" s="7"/>
      <c r="I45" s="102"/>
      <c r="J45" s="102"/>
      <c r="K45" s="7"/>
    </row>
    <row r="46" spans="1:11" x14ac:dyDescent="0.2">
      <c r="A46" s="128" t="s">
        <v>225</v>
      </c>
      <c r="B46" s="10" t="b">
        <v>0</v>
      </c>
      <c r="C46" s="10" t="b">
        <v>0</v>
      </c>
      <c r="D46" s="128" t="s">
        <v>304</v>
      </c>
      <c r="G46" s="7"/>
      <c r="H46" s="7"/>
      <c r="I46" s="102"/>
      <c r="J46" s="102"/>
      <c r="K46" s="7"/>
    </row>
    <row r="47" spans="1:11" x14ac:dyDescent="0.2">
      <c r="A47" s="10" t="s">
        <v>62</v>
      </c>
      <c r="B47" s="10" t="b">
        <v>1</v>
      </c>
      <c r="C47" s="10" t="b">
        <v>0</v>
      </c>
      <c r="D47" s="10" t="s">
        <v>310</v>
      </c>
      <c r="G47" s="7"/>
      <c r="H47" s="7"/>
      <c r="I47" s="102"/>
      <c r="J47" s="102"/>
      <c r="K47" s="7"/>
    </row>
    <row r="48" spans="1:11" x14ac:dyDescent="0.2">
      <c r="A48" s="128" t="s">
        <v>226</v>
      </c>
      <c r="B48" s="10" t="b">
        <v>1</v>
      </c>
      <c r="C48" s="10" t="b">
        <v>0</v>
      </c>
      <c r="D48" s="128" t="s">
        <v>305</v>
      </c>
      <c r="G48" s="7"/>
      <c r="H48" s="7"/>
      <c r="I48" s="102"/>
      <c r="J48" s="102"/>
      <c r="K48" s="7"/>
    </row>
    <row r="49" spans="1:11" x14ac:dyDescent="0.2">
      <c r="A49" s="10" t="s">
        <v>64</v>
      </c>
      <c r="B49" s="10" t="b">
        <v>1</v>
      </c>
      <c r="C49" s="10" t="b">
        <v>0</v>
      </c>
      <c r="D49" s="10" t="s">
        <v>310</v>
      </c>
      <c r="G49" s="7"/>
      <c r="H49" s="7"/>
      <c r="I49" s="102"/>
      <c r="J49" s="102"/>
      <c r="K49" s="7"/>
    </row>
    <row r="50" spans="1:11" x14ac:dyDescent="0.2">
      <c r="A50" s="10" t="s">
        <v>66</v>
      </c>
      <c r="B50" s="10" t="b">
        <v>1</v>
      </c>
      <c r="C50" s="10" t="b">
        <v>0</v>
      </c>
      <c r="D50" s="10" t="s">
        <v>310</v>
      </c>
      <c r="G50" s="7"/>
      <c r="H50" s="7"/>
      <c r="I50" s="102"/>
      <c r="J50" s="102"/>
      <c r="K50" s="7"/>
    </row>
    <row r="51" spans="1:11" x14ac:dyDescent="0.2">
      <c r="A51" s="128" t="s">
        <v>227</v>
      </c>
      <c r="B51" s="10" t="b">
        <v>0</v>
      </c>
      <c r="C51" s="10" t="b">
        <v>0</v>
      </c>
      <c r="D51" s="128" t="s">
        <v>304</v>
      </c>
      <c r="G51" s="7"/>
      <c r="H51" s="7"/>
      <c r="I51" s="102"/>
      <c r="J51" s="102"/>
      <c r="K51" s="7"/>
    </row>
    <row r="52" spans="1:11" x14ac:dyDescent="0.2">
      <c r="A52" s="10" t="s">
        <v>68</v>
      </c>
      <c r="B52" s="10" t="b">
        <v>1</v>
      </c>
      <c r="C52" s="10" t="b">
        <v>0</v>
      </c>
      <c r="D52" s="10" t="s">
        <v>310</v>
      </c>
      <c r="G52" s="7"/>
      <c r="H52" s="7"/>
      <c r="I52" s="102"/>
      <c r="J52" s="102"/>
      <c r="K52" s="7"/>
    </row>
    <row r="53" spans="1:11" x14ac:dyDescent="0.2">
      <c r="A53" s="10" t="s">
        <v>70</v>
      </c>
      <c r="B53" s="10" t="b">
        <v>1</v>
      </c>
      <c r="C53" s="10" t="b">
        <v>0</v>
      </c>
      <c r="D53" s="10" t="s">
        <v>310</v>
      </c>
      <c r="G53" s="7"/>
      <c r="H53" s="7"/>
      <c r="I53" s="102"/>
      <c r="J53" s="102"/>
      <c r="K53" s="7"/>
    </row>
    <row r="54" spans="1:11" x14ac:dyDescent="0.2">
      <c r="A54" s="128" t="s">
        <v>228</v>
      </c>
      <c r="B54" s="10" t="b">
        <v>0</v>
      </c>
      <c r="C54" s="10" t="b">
        <v>0</v>
      </c>
      <c r="D54" s="128" t="s">
        <v>304</v>
      </c>
      <c r="G54" s="7"/>
      <c r="H54" s="7"/>
      <c r="I54" s="102"/>
      <c r="J54" s="102"/>
      <c r="K54" s="7"/>
    </row>
    <row r="55" spans="1:11" x14ac:dyDescent="0.2">
      <c r="A55" s="10" t="s">
        <v>72</v>
      </c>
      <c r="B55" s="10" t="b">
        <v>1</v>
      </c>
      <c r="C55" s="10" t="b">
        <v>0</v>
      </c>
      <c r="D55" s="10" t="s">
        <v>310</v>
      </c>
      <c r="G55" s="7"/>
      <c r="H55" s="7"/>
      <c r="I55" s="102"/>
      <c r="J55" s="102"/>
      <c r="K55" s="7"/>
    </row>
    <row r="56" spans="1:11" x14ac:dyDescent="0.2">
      <c r="A56" s="10" t="s">
        <v>74</v>
      </c>
      <c r="B56" s="10" t="b">
        <v>1</v>
      </c>
      <c r="C56" s="10" t="b">
        <v>0</v>
      </c>
      <c r="D56" s="10" t="s">
        <v>310</v>
      </c>
      <c r="G56" s="7"/>
      <c r="H56" s="7"/>
      <c r="I56" s="102"/>
      <c r="J56" s="102"/>
      <c r="K56" s="7"/>
    </row>
    <row r="57" spans="1:11" x14ac:dyDescent="0.2">
      <c r="A57" s="128" t="s">
        <v>229</v>
      </c>
      <c r="B57" s="10" t="b">
        <v>0</v>
      </c>
      <c r="C57" s="10" t="b">
        <v>0</v>
      </c>
      <c r="D57" s="128" t="s">
        <v>304</v>
      </c>
      <c r="G57" s="7"/>
      <c r="H57" s="7"/>
      <c r="I57" s="102"/>
      <c r="J57" s="102"/>
      <c r="K57" s="7"/>
    </row>
    <row r="58" spans="1:11" x14ac:dyDescent="0.2">
      <c r="A58" s="128" t="s">
        <v>230</v>
      </c>
      <c r="B58" s="10" t="b">
        <v>0</v>
      </c>
      <c r="C58" s="10" t="b">
        <v>0</v>
      </c>
      <c r="D58" s="128" t="s">
        <v>304</v>
      </c>
      <c r="G58" s="7"/>
      <c r="H58" s="7"/>
      <c r="I58" s="102"/>
      <c r="J58" s="102"/>
      <c r="K58" s="7"/>
    </row>
    <row r="59" spans="1:11" x14ac:dyDescent="0.2">
      <c r="A59" s="10" t="s">
        <v>76</v>
      </c>
      <c r="B59" s="10" t="b">
        <v>1</v>
      </c>
      <c r="C59" s="10" t="b">
        <v>0</v>
      </c>
      <c r="D59" s="10" t="s">
        <v>310</v>
      </c>
      <c r="G59" s="7"/>
      <c r="H59" s="7"/>
      <c r="I59" s="102"/>
      <c r="J59" s="102"/>
      <c r="K59" s="7"/>
    </row>
    <row r="60" spans="1:11" x14ac:dyDescent="0.2">
      <c r="A60" s="128" t="s">
        <v>231</v>
      </c>
      <c r="B60" s="10" t="b">
        <v>0</v>
      </c>
      <c r="C60" s="10" t="b">
        <v>0</v>
      </c>
      <c r="D60" s="128" t="s">
        <v>304</v>
      </c>
      <c r="G60" s="7"/>
      <c r="H60" s="7"/>
      <c r="I60" s="102"/>
      <c r="J60" s="102"/>
      <c r="K60" s="7"/>
    </row>
    <row r="61" spans="1:11" x14ac:dyDescent="0.2">
      <c r="A61" s="128" t="s">
        <v>232</v>
      </c>
      <c r="B61" s="10" t="b">
        <v>0</v>
      </c>
      <c r="C61" s="10" t="b">
        <v>0</v>
      </c>
      <c r="D61" s="128" t="s">
        <v>304</v>
      </c>
      <c r="G61" s="7"/>
      <c r="H61" s="7"/>
      <c r="I61" s="102"/>
      <c r="J61" s="102"/>
      <c r="K61" s="7"/>
    </row>
    <row r="62" spans="1:11" x14ac:dyDescent="0.2">
      <c r="A62" s="10" t="s">
        <v>78</v>
      </c>
      <c r="B62" s="10" t="b">
        <v>1</v>
      </c>
      <c r="C62" s="10" t="b">
        <v>0</v>
      </c>
      <c r="D62" s="10" t="s">
        <v>310</v>
      </c>
      <c r="G62" s="7"/>
      <c r="H62" s="7"/>
      <c r="I62" s="102"/>
      <c r="J62" s="102"/>
      <c r="K62" s="7"/>
    </row>
    <row r="63" spans="1:11" x14ac:dyDescent="0.2">
      <c r="A63" s="10" t="s">
        <v>80</v>
      </c>
      <c r="B63" s="10" t="b">
        <v>1</v>
      </c>
      <c r="C63" s="10" t="b">
        <v>0</v>
      </c>
      <c r="D63" s="10" t="s">
        <v>310</v>
      </c>
      <c r="G63" s="7"/>
      <c r="H63" s="7"/>
      <c r="I63" s="102"/>
      <c r="J63" s="102"/>
      <c r="K63" s="7"/>
    </row>
    <row r="64" spans="1:11" x14ac:dyDescent="0.2">
      <c r="A64" s="128" t="s">
        <v>233</v>
      </c>
      <c r="B64" s="10" t="b">
        <v>0</v>
      </c>
      <c r="C64" s="10" t="b">
        <v>0</v>
      </c>
      <c r="D64" s="128" t="s">
        <v>304</v>
      </c>
      <c r="G64" s="7"/>
      <c r="H64" s="7"/>
      <c r="I64" s="102"/>
      <c r="J64" s="102"/>
      <c r="K64" s="7"/>
    </row>
    <row r="65" spans="1:11" x14ac:dyDescent="0.2">
      <c r="A65" s="10" t="s">
        <v>82</v>
      </c>
      <c r="B65" s="10" t="b">
        <v>1</v>
      </c>
      <c r="C65" s="10" t="b">
        <v>0</v>
      </c>
      <c r="D65" s="10" t="s">
        <v>310</v>
      </c>
      <c r="G65" s="7"/>
      <c r="H65" s="7"/>
      <c r="I65" s="102"/>
      <c r="J65" s="102"/>
      <c r="K65" s="7"/>
    </row>
    <row r="66" spans="1:11" x14ac:dyDescent="0.2">
      <c r="A66" s="128" t="s">
        <v>234</v>
      </c>
      <c r="B66" s="10" t="b">
        <v>0</v>
      </c>
      <c r="C66" s="10" t="b">
        <v>0</v>
      </c>
      <c r="D66" s="128" t="s">
        <v>304</v>
      </c>
      <c r="G66" s="7"/>
      <c r="H66" s="7"/>
      <c r="I66" s="102"/>
      <c r="J66" s="102"/>
      <c r="K66" s="7"/>
    </row>
    <row r="67" spans="1:11" x14ac:dyDescent="0.2">
      <c r="A67" s="128" t="s">
        <v>235</v>
      </c>
      <c r="B67" s="10" t="b">
        <v>0</v>
      </c>
      <c r="C67" s="10" t="b">
        <v>0</v>
      </c>
      <c r="D67" s="128" t="s">
        <v>304</v>
      </c>
      <c r="G67" s="7"/>
      <c r="H67" s="7"/>
      <c r="I67" s="102"/>
      <c r="J67" s="102"/>
      <c r="K67" s="7"/>
    </row>
    <row r="68" spans="1:11" x14ac:dyDescent="0.2">
      <c r="A68" s="128" t="s">
        <v>236</v>
      </c>
      <c r="B68" s="10" t="b">
        <v>0</v>
      </c>
      <c r="C68" s="10" t="b">
        <v>0</v>
      </c>
      <c r="D68" s="128" t="s">
        <v>304</v>
      </c>
      <c r="G68" s="7"/>
      <c r="H68" s="7"/>
      <c r="I68" s="102"/>
      <c r="J68" s="102"/>
      <c r="K68" s="7"/>
    </row>
    <row r="69" spans="1:11" x14ac:dyDescent="0.2">
      <c r="A69" s="10" t="s">
        <v>84</v>
      </c>
      <c r="B69" s="10" t="b">
        <v>1</v>
      </c>
      <c r="C69" s="10" t="b">
        <v>1</v>
      </c>
      <c r="D69" s="10" t="s">
        <v>312</v>
      </c>
      <c r="G69" s="7"/>
      <c r="H69" s="7"/>
      <c r="I69" s="102"/>
      <c r="J69" s="102"/>
      <c r="K69" s="7"/>
    </row>
    <row r="70" spans="1:11" x14ac:dyDescent="0.2">
      <c r="A70" s="10" t="s">
        <v>86</v>
      </c>
      <c r="B70" s="10" t="b">
        <v>1</v>
      </c>
      <c r="C70" s="10" t="b">
        <v>1</v>
      </c>
      <c r="D70" s="10" t="s">
        <v>312</v>
      </c>
      <c r="G70" s="7"/>
      <c r="H70" s="7"/>
      <c r="I70" s="102"/>
      <c r="J70" s="102"/>
      <c r="K70" s="7"/>
    </row>
    <row r="71" spans="1:11" x14ac:dyDescent="0.2">
      <c r="A71" s="10" t="s">
        <v>88</v>
      </c>
      <c r="B71" s="10" t="b">
        <v>1</v>
      </c>
      <c r="C71" s="10" t="b">
        <v>0</v>
      </c>
      <c r="D71" s="10" t="s">
        <v>310</v>
      </c>
      <c r="G71" s="7"/>
      <c r="H71" s="7"/>
      <c r="I71" s="102"/>
      <c r="J71" s="102"/>
      <c r="K71" s="7"/>
    </row>
    <row r="72" spans="1:11" x14ac:dyDescent="0.2">
      <c r="A72" s="128" t="s">
        <v>237</v>
      </c>
      <c r="B72" s="10" t="b">
        <v>0</v>
      </c>
      <c r="C72" s="10" t="b">
        <v>0</v>
      </c>
      <c r="D72" s="128" t="s">
        <v>304</v>
      </c>
      <c r="G72" s="7"/>
      <c r="H72" s="7"/>
      <c r="I72" s="102"/>
      <c r="J72" s="102"/>
      <c r="K72" s="7"/>
    </row>
    <row r="73" spans="1:11" x14ac:dyDescent="0.2">
      <c r="A73" s="10" t="s">
        <v>90</v>
      </c>
      <c r="B73" s="10" t="b">
        <v>1</v>
      </c>
      <c r="C73" s="10" t="b">
        <v>0</v>
      </c>
      <c r="D73" s="10" t="s">
        <v>310</v>
      </c>
      <c r="G73" s="7"/>
      <c r="H73" s="7"/>
      <c r="I73" s="102"/>
      <c r="J73" s="102"/>
      <c r="K73" s="7"/>
    </row>
    <row r="74" spans="1:11" x14ac:dyDescent="0.2">
      <c r="A74" s="10" t="s">
        <v>92</v>
      </c>
      <c r="B74" s="10" t="b">
        <v>1</v>
      </c>
      <c r="C74" s="10" t="b">
        <v>1</v>
      </c>
      <c r="D74" s="10" t="s">
        <v>312</v>
      </c>
      <c r="G74" s="7"/>
      <c r="H74" s="7"/>
      <c r="I74" s="102"/>
      <c r="J74" s="102"/>
      <c r="K74" s="7"/>
    </row>
    <row r="75" spans="1:11" x14ac:dyDescent="0.2">
      <c r="A75" s="10" t="s">
        <v>94</v>
      </c>
      <c r="B75" s="10" t="b">
        <v>1</v>
      </c>
      <c r="C75" s="10" t="b">
        <v>0</v>
      </c>
      <c r="D75" s="10" t="s">
        <v>310</v>
      </c>
      <c r="G75" s="7"/>
      <c r="H75" s="7"/>
      <c r="I75" s="102"/>
      <c r="J75" s="102"/>
      <c r="K75" s="7"/>
    </row>
    <row r="76" spans="1:11" x14ac:dyDescent="0.2">
      <c r="A76" s="10" t="s">
        <v>96</v>
      </c>
      <c r="B76" s="10" t="b">
        <v>1</v>
      </c>
      <c r="C76" s="10" t="b">
        <v>0</v>
      </c>
      <c r="D76" s="10" t="s">
        <v>310</v>
      </c>
      <c r="G76" s="7"/>
      <c r="H76" s="7"/>
      <c r="I76" s="102"/>
      <c r="J76" s="102"/>
      <c r="K76" s="7"/>
    </row>
    <row r="77" spans="1:11" x14ac:dyDescent="0.2">
      <c r="A77" s="128" t="s">
        <v>238</v>
      </c>
      <c r="B77" s="10" t="b">
        <v>0</v>
      </c>
      <c r="C77" s="10" t="b">
        <v>0</v>
      </c>
      <c r="D77" s="128" t="s">
        <v>304</v>
      </c>
      <c r="G77" s="7"/>
      <c r="H77" s="7"/>
      <c r="I77" s="102"/>
      <c r="J77" s="102"/>
      <c r="K77" s="7"/>
    </row>
    <row r="78" spans="1:11" x14ac:dyDescent="0.2">
      <c r="A78" s="10" t="s">
        <v>98</v>
      </c>
      <c r="B78" s="10" t="b">
        <v>1</v>
      </c>
      <c r="C78" s="10" t="b">
        <v>0</v>
      </c>
      <c r="D78" s="10" t="s">
        <v>310</v>
      </c>
      <c r="G78" s="7"/>
      <c r="H78" s="7"/>
      <c r="I78" s="102"/>
      <c r="J78" s="102"/>
      <c r="K78" s="7"/>
    </row>
    <row r="79" spans="1:11" x14ac:dyDescent="0.2">
      <c r="A79" s="128" t="s">
        <v>239</v>
      </c>
      <c r="B79" s="10" t="b">
        <v>0</v>
      </c>
      <c r="C79" s="10" t="b">
        <v>0</v>
      </c>
      <c r="D79" s="128" t="s">
        <v>304</v>
      </c>
      <c r="G79" s="7"/>
      <c r="H79" s="7"/>
      <c r="I79" s="102"/>
      <c r="J79" s="102"/>
      <c r="K79" s="7"/>
    </row>
    <row r="80" spans="1:11" x14ac:dyDescent="0.2">
      <c r="A80" s="128" t="s">
        <v>240</v>
      </c>
      <c r="B80" s="10" t="b">
        <v>0</v>
      </c>
      <c r="C80" s="10" t="b">
        <v>0</v>
      </c>
      <c r="D80" s="128" t="s">
        <v>304</v>
      </c>
      <c r="G80" s="7"/>
      <c r="H80" s="7"/>
      <c r="I80" s="102"/>
      <c r="J80" s="102"/>
      <c r="K80" s="7"/>
    </row>
    <row r="81" spans="1:11" x14ac:dyDescent="0.2">
      <c r="A81" s="10" t="s">
        <v>100</v>
      </c>
      <c r="B81" s="10" t="b">
        <v>1</v>
      </c>
      <c r="C81" s="10" t="b">
        <v>0</v>
      </c>
      <c r="D81" s="10" t="s">
        <v>310</v>
      </c>
      <c r="G81" s="7"/>
      <c r="H81" s="7"/>
      <c r="I81" s="102"/>
      <c r="J81" s="102"/>
      <c r="K81" s="7"/>
    </row>
    <row r="82" spans="1:11" x14ac:dyDescent="0.2">
      <c r="A82" s="128" t="s">
        <v>241</v>
      </c>
      <c r="B82" s="10" t="b">
        <v>0</v>
      </c>
      <c r="C82" s="10" t="b">
        <v>0</v>
      </c>
      <c r="D82" s="128" t="s">
        <v>304</v>
      </c>
      <c r="G82" s="7"/>
      <c r="H82" s="7"/>
      <c r="I82" s="102"/>
      <c r="J82" s="102"/>
      <c r="K82" s="7"/>
    </row>
    <row r="83" spans="1:11" x14ac:dyDescent="0.2">
      <c r="A83" s="10" t="s">
        <v>102</v>
      </c>
      <c r="B83" s="10" t="b">
        <v>1</v>
      </c>
      <c r="C83" s="10" t="b">
        <v>0</v>
      </c>
      <c r="D83" s="10" t="s">
        <v>310</v>
      </c>
      <c r="G83" s="7"/>
      <c r="H83" s="7"/>
      <c r="I83" s="102"/>
      <c r="J83" s="102"/>
      <c r="K83" s="7"/>
    </row>
    <row r="84" spans="1:11" x14ac:dyDescent="0.2">
      <c r="A84" s="10" t="s">
        <v>104</v>
      </c>
      <c r="B84" s="10" t="b">
        <v>1</v>
      </c>
      <c r="C84" s="10" t="b">
        <v>1</v>
      </c>
      <c r="D84" s="128" t="s">
        <v>312</v>
      </c>
      <c r="G84" s="7"/>
      <c r="H84" s="7"/>
      <c r="I84" s="102"/>
      <c r="J84" s="102"/>
      <c r="K84" s="7"/>
    </row>
    <row r="85" spans="1:11" x14ac:dyDescent="0.2">
      <c r="A85" s="10" t="s">
        <v>106</v>
      </c>
      <c r="B85" s="10" t="b">
        <v>1</v>
      </c>
      <c r="C85" s="10" t="b">
        <v>0</v>
      </c>
      <c r="D85" s="10" t="s">
        <v>310</v>
      </c>
      <c r="G85" s="7"/>
      <c r="H85" s="7"/>
      <c r="I85" s="102"/>
      <c r="J85" s="102"/>
      <c r="K85" s="7"/>
    </row>
    <row r="86" spans="1:11" x14ac:dyDescent="0.2">
      <c r="A86" s="128" t="s">
        <v>106</v>
      </c>
      <c r="B86" s="10" t="b">
        <v>1</v>
      </c>
      <c r="C86" s="10" t="b">
        <v>0</v>
      </c>
      <c r="D86" s="128" t="s">
        <v>305</v>
      </c>
      <c r="G86" s="7"/>
      <c r="H86" s="7"/>
      <c r="I86" s="102"/>
      <c r="J86" s="102"/>
      <c r="K86" s="7"/>
    </row>
    <row r="87" spans="1:11" x14ac:dyDescent="0.2">
      <c r="A87" s="10" t="s">
        <v>161</v>
      </c>
      <c r="B87" s="10" t="b">
        <v>0</v>
      </c>
      <c r="C87" s="10" t="b">
        <v>1</v>
      </c>
      <c r="D87" s="10" t="s">
        <v>311</v>
      </c>
      <c r="G87" s="7"/>
      <c r="H87" s="7"/>
      <c r="I87" s="102"/>
      <c r="J87" s="102"/>
      <c r="K87" s="7"/>
    </row>
    <row r="88" spans="1:11" x14ac:dyDescent="0.2">
      <c r="A88" s="10" t="s">
        <v>108</v>
      </c>
      <c r="B88" s="10" t="b">
        <v>1</v>
      </c>
      <c r="C88" s="10" t="b">
        <v>1</v>
      </c>
      <c r="D88" s="10" t="s">
        <v>312</v>
      </c>
      <c r="G88" s="7"/>
      <c r="H88" s="7"/>
      <c r="I88" s="102"/>
      <c r="J88" s="102"/>
      <c r="K88" s="7"/>
    </row>
    <row r="89" spans="1:11" x14ac:dyDescent="0.2">
      <c r="A89" s="128" t="s">
        <v>242</v>
      </c>
      <c r="B89" s="10" t="b">
        <v>0</v>
      </c>
      <c r="C89" s="10" t="b">
        <v>0</v>
      </c>
      <c r="D89" s="128" t="s">
        <v>304</v>
      </c>
      <c r="G89" s="7"/>
      <c r="H89" s="7"/>
      <c r="I89" s="102"/>
      <c r="J89" s="102"/>
      <c r="K89" s="7"/>
    </row>
    <row r="90" spans="1:11" x14ac:dyDescent="0.2">
      <c r="A90" s="128" t="s">
        <v>243</v>
      </c>
      <c r="B90" s="10" t="b">
        <v>0</v>
      </c>
      <c r="C90" s="10" t="b">
        <v>0</v>
      </c>
      <c r="D90" s="128" t="s">
        <v>304</v>
      </c>
      <c r="G90" s="7"/>
      <c r="H90" s="7"/>
      <c r="I90" s="102"/>
      <c r="J90" s="102"/>
      <c r="K90" s="7"/>
    </row>
    <row r="91" spans="1:11" x14ac:dyDescent="0.2">
      <c r="A91" s="10" t="s">
        <v>110</v>
      </c>
      <c r="B91" s="10" t="b">
        <v>1</v>
      </c>
      <c r="C91" s="10" t="b">
        <v>1</v>
      </c>
      <c r="D91" s="10" t="s">
        <v>312</v>
      </c>
      <c r="G91" s="7"/>
      <c r="H91" s="7"/>
      <c r="I91" s="102"/>
      <c r="J91" s="102"/>
      <c r="K91" s="7"/>
    </row>
    <row r="92" spans="1:11" x14ac:dyDescent="0.2">
      <c r="A92" s="10" t="s">
        <v>35</v>
      </c>
      <c r="B92" s="10" t="b">
        <v>1</v>
      </c>
      <c r="C92" s="10" t="b">
        <v>0</v>
      </c>
      <c r="D92" s="10" t="s">
        <v>310</v>
      </c>
      <c r="G92" s="7"/>
      <c r="H92" s="7"/>
      <c r="I92" s="102"/>
      <c r="J92" s="102"/>
      <c r="K92" s="7"/>
    </row>
    <row r="93" spans="1:11" x14ac:dyDescent="0.2">
      <c r="A93" s="10" t="s">
        <v>37</v>
      </c>
      <c r="B93" s="10" t="b">
        <v>1</v>
      </c>
      <c r="C93" s="10" t="b">
        <v>1</v>
      </c>
      <c r="D93" s="10" t="s">
        <v>312</v>
      </c>
      <c r="G93" s="7"/>
      <c r="H93" s="7"/>
      <c r="I93" s="102"/>
      <c r="J93" s="102"/>
      <c r="K93" s="7"/>
    </row>
    <row r="94" spans="1:11" x14ac:dyDescent="0.2">
      <c r="A94" s="10" t="s">
        <v>39</v>
      </c>
      <c r="B94" s="10" t="b">
        <v>1</v>
      </c>
      <c r="C94" s="10" t="b">
        <v>0</v>
      </c>
      <c r="D94" s="10" t="s">
        <v>310</v>
      </c>
      <c r="G94" s="7"/>
      <c r="H94" s="7"/>
      <c r="I94" s="102"/>
      <c r="J94" s="102"/>
      <c r="K94" s="7"/>
    </row>
    <row r="95" spans="1:11" x14ac:dyDescent="0.2">
      <c r="A95" s="10" t="s">
        <v>41</v>
      </c>
      <c r="B95" s="10" t="b">
        <v>1</v>
      </c>
      <c r="C95" s="10" t="b">
        <v>1</v>
      </c>
      <c r="D95" s="10" t="s">
        <v>312</v>
      </c>
      <c r="G95" s="7"/>
      <c r="H95" s="7"/>
      <c r="I95" s="102"/>
      <c r="J95" s="102"/>
      <c r="K95" s="7"/>
    </row>
    <row r="96" spans="1:11" x14ac:dyDescent="0.2">
      <c r="A96" s="128" t="s">
        <v>244</v>
      </c>
      <c r="B96" s="10" t="b">
        <v>0</v>
      </c>
      <c r="C96" s="10" t="b">
        <v>0</v>
      </c>
      <c r="D96" s="128" t="s">
        <v>304</v>
      </c>
      <c r="G96" s="7"/>
      <c r="H96" s="7"/>
      <c r="I96" s="102"/>
      <c r="J96" s="102"/>
      <c r="K96" s="7"/>
    </row>
    <row r="97" spans="1:11" x14ac:dyDescent="0.2">
      <c r="A97" s="10" t="s">
        <v>43</v>
      </c>
      <c r="B97" s="10" t="b">
        <v>1</v>
      </c>
      <c r="C97" s="10" t="b">
        <v>0</v>
      </c>
      <c r="D97" s="10" t="s">
        <v>310</v>
      </c>
      <c r="G97" s="7"/>
      <c r="H97" s="7"/>
      <c r="I97" s="102"/>
      <c r="J97" s="102"/>
      <c r="K97" s="7"/>
    </row>
    <row r="98" spans="1:11" x14ac:dyDescent="0.2">
      <c r="A98" s="128" t="s">
        <v>245</v>
      </c>
      <c r="B98" s="10" t="b">
        <v>0</v>
      </c>
      <c r="C98" s="10" t="b">
        <v>0</v>
      </c>
      <c r="D98" s="128" t="s">
        <v>304</v>
      </c>
      <c r="G98" s="7"/>
      <c r="H98" s="7"/>
      <c r="I98" s="102"/>
      <c r="J98" s="102"/>
      <c r="K98" s="7"/>
    </row>
    <row r="99" spans="1:11" x14ac:dyDescent="0.2">
      <c r="A99" s="10" t="s">
        <v>45</v>
      </c>
      <c r="B99" s="10" t="b">
        <v>1</v>
      </c>
      <c r="C99" s="10" t="b">
        <v>0</v>
      </c>
      <c r="D99" s="10" t="s">
        <v>310</v>
      </c>
      <c r="G99" s="7"/>
      <c r="H99" s="7"/>
      <c r="I99" s="102"/>
      <c r="J99" s="102"/>
      <c r="K99" s="7"/>
    </row>
    <row r="100" spans="1:11" x14ac:dyDescent="0.2">
      <c r="A100" s="128" t="s">
        <v>246</v>
      </c>
      <c r="B100" s="10" t="b">
        <v>0</v>
      </c>
      <c r="C100" s="10" t="b">
        <v>0</v>
      </c>
      <c r="D100" s="128" t="s">
        <v>304</v>
      </c>
      <c r="G100" s="7"/>
      <c r="H100" s="7"/>
      <c r="I100" s="102"/>
      <c r="J100" s="102"/>
      <c r="K100" s="7"/>
    </row>
    <row r="101" spans="1:11" x14ac:dyDescent="0.2">
      <c r="A101" s="128" t="s">
        <v>247</v>
      </c>
      <c r="B101" s="10" t="b">
        <v>0</v>
      </c>
      <c r="C101" s="10" t="b">
        <v>0</v>
      </c>
      <c r="D101" s="128" t="s">
        <v>304</v>
      </c>
      <c r="G101" s="7"/>
      <c r="H101" s="7"/>
      <c r="I101" s="102"/>
      <c r="J101" s="102"/>
      <c r="K101" s="7"/>
    </row>
    <row r="102" spans="1:11" x14ac:dyDescent="0.2">
      <c r="A102" s="128" t="s">
        <v>248</v>
      </c>
      <c r="B102" s="10" t="b">
        <v>0</v>
      </c>
      <c r="C102" s="10" t="b">
        <v>0</v>
      </c>
      <c r="D102" s="128" t="s">
        <v>304</v>
      </c>
      <c r="G102" s="7"/>
      <c r="H102" s="7"/>
      <c r="I102" s="102"/>
      <c r="J102" s="102"/>
      <c r="K102" s="7"/>
    </row>
    <row r="103" spans="1:11" x14ac:dyDescent="0.2">
      <c r="A103" s="128" t="s">
        <v>249</v>
      </c>
      <c r="B103" s="10" t="b">
        <v>0</v>
      </c>
      <c r="C103" s="10" t="b">
        <v>0</v>
      </c>
      <c r="D103" s="128" t="s">
        <v>304</v>
      </c>
      <c r="G103" s="7"/>
      <c r="H103" s="7"/>
      <c r="I103" s="102"/>
      <c r="J103" s="102"/>
      <c r="K103" s="7"/>
    </row>
    <row r="104" spans="1:11" x14ac:dyDescent="0.2">
      <c r="A104" s="10" t="s">
        <v>47</v>
      </c>
      <c r="B104" s="10" t="b">
        <v>1</v>
      </c>
      <c r="C104" s="10" t="b">
        <v>0</v>
      </c>
      <c r="D104" s="10" t="s">
        <v>310</v>
      </c>
      <c r="G104" s="7"/>
      <c r="H104" s="7"/>
      <c r="I104" s="102"/>
      <c r="J104" s="102"/>
      <c r="K104" s="7"/>
    </row>
    <row r="105" spans="1:11" x14ac:dyDescent="0.2">
      <c r="A105" s="128" t="s">
        <v>250</v>
      </c>
      <c r="B105" s="10" t="b">
        <v>0</v>
      </c>
      <c r="C105" s="10" t="b">
        <v>0</v>
      </c>
      <c r="D105" s="128" t="s">
        <v>304</v>
      </c>
      <c r="G105" s="7"/>
      <c r="H105" s="7"/>
      <c r="I105" s="102"/>
      <c r="J105" s="102"/>
      <c r="K105" s="7"/>
    </row>
    <row r="106" spans="1:11" x14ac:dyDescent="0.2">
      <c r="A106" s="128" t="s">
        <v>251</v>
      </c>
      <c r="B106" s="10" t="b">
        <v>0</v>
      </c>
      <c r="C106" s="10" t="b">
        <v>0</v>
      </c>
      <c r="D106" s="128" t="s">
        <v>304</v>
      </c>
      <c r="G106" s="7"/>
      <c r="H106" s="7"/>
      <c r="I106" s="102"/>
      <c r="J106" s="102"/>
      <c r="K106" s="7"/>
    </row>
    <row r="107" spans="1:11" x14ac:dyDescent="0.2">
      <c r="A107" s="128" t="s">
        <v>252</v>
      </c>
      <c r="B107" s="10" t="b">
        <v>0</v>
      </c>
      <c r="C107" s="10" t="b">
        <v>0</v>
      </c>
      <c r="D107" s="128" t="s">
        <v>304</v>
      </c>
      <c r="G107" s="7"/>
      <c r="H107" s="7"/>
      <c r="I107" s="102"/>
      <c r="J107" s="102"/>
      <c r="K107" s="7"/>
    </row>
    <row r="108" spans="1:11" x14ac:dyDescent="0.2">
      <c r="A108" s="128" t="s">
        <v>253</v>
      </c>
      <c r="B108" s="10" t="b">
        <v>0</v>
      </c>
      <c r="C108" s="10" t="b">
        <v>0</v>
      </c>
      <c r="D108" s="128" t="s">
        <v>304</v>
      </c>
      <c r="G108" s="7"/>
      <c r="H108" s="7"/>
      <c r="I108" s="102"/>
      <c r="J108" s="102"/>
      <c r="K108" s="7"/>
    </row>
    <row r="109" spans="1:11" x14ac:dyDescent="0.2">
      <c r="A109" s="10" t="s">
        <v>49</v>
      </c>
      <c r="B109" s="10" t="b">
        <v>1</v>
      </c>
      <c r="C109" s="10" t="b">
        <v>0</v>
      </c>
      <c r="D109" s="10" t="s">
        <v>310</v>
      </c>
      <c r="G109" s="7"/>
      <c r="H109" s="7"/>
      <c r="I109" s="102"/>
      <c r="J109" s="102"/>
      <c r="K109" s="7"/>
    </row>
    <row r="110" spans="1:11" x14ac:dyDescent="0.2">
      <c r="A110" s="10" t="s">
        <v>51</v>
      </c>
      <c r="B110" s="10" t="b">
        <v>1</v>
      </c>
      <c r="C110" s="10" t="b">
        <v>1</v>
      </c>
      <c r="D110" s="10" t="s">
        <v>312</v>
      </c>
      <c r="G110" s="7"/>
      <c r="H110" s="7"/>
      <c r="I110" s="102"/>
      <c r="J110" s="102"/>
      <c r="K110" s="7"/>
    </row>
    <row r="111" spans="1:11" x14ac:dyDescent="0.2">
      <c r="A111" s="10" t="s">
        <v>53</v>
      </c>
      <c r="B111" s="10" t="b">
        <v>1</v>
      </c>
      <c r="C111" s="10" t="b">
        <v>0</v>
      </c>
      <c r="D111" s="10" t="s">
        <v>310</v>
      </c>
      <c r="G111" s="7"/>
      <c r="H111" s="7"/>
      <c r="I111" s="102"/>
      <c r="J111" s="102"/>
      <c r="K111" s="7"/>
    </row>
    <row r="112" spans="1:11" x14ac:dyDescent="0.2">
      <c r="A112" s="128" t="s">
        <v>254</v>
      </c>
      <c r="B112" s="10" t="b">
        <v>0</v>
      </c>
      <c r="C112" s="10" t="b">
        <v>0</v>
      </c>
      <c r="D112" s="128" t="s">
        <v>304</v>
      </c>
      <c r="G112" s="7"/>
      <c r="H112" s="7"/>
      <c r="I112" s="102"/>
      <c r="J112" s="102"/>
      <c r="K112" s="7"/>
    </row>
    <row r="113" spans="1:11" x14ac:dyDescent="0.2">
      <c r="A113" s="10" t="s">
        <v>55</v>
      </c>
      <c r="B113" s="10" t="b">
        <v>1</v>
      </c>
      <c r="C113" s="10" t="b">
        <v>1</v>
      </c>
      <c r="D113" s="10" t="s">
        <v>312</v>
      </c>
      <c r="G113" s="7"/>
      <c r="H113" s="7"/>
      <c r="I113" s="102"/>
      <c r="J113" s="102"/>
      <c r="K113" s="7"/>
    </row>
    <row r="114" spans="1:11" x14ac:dyDescent="0.2">
      <c r="A114" s="128" t="s">
        <v>255</v>
      </c>
      <c r="B114" s="10" t="b">
        <v>0</v>
      </c>
      <c r="C114" s="10" t="b">
        <v>0</v>
      </c>
      <c r="D114" s="128" t="s">
        <v>304</v>
      </c>
      <c r="G114" s="7"/>
      <c r="H114" s="7"/>
      <c r="I114" s="102"/>
      <c r="J114" s="102"/>
      <c r="K114" s="7"/>
    </row>
    <row r="115" spans="1:11" x14ac:dyDescent="0.2">
      <c r="A115" s="128" t="s">
        <v>256</v>
      </c>
      <c r="B115" s="10" t="b">
        <v>0</v>
      </c>
      <c r="C115" s="10" t="b">
        <v>0</v>
      </c>
      <c r="D115" s="128" t="s">
        <v>304</v>
      </c>
      <c r="G115" s="7"/>
      <c r="H115" s="7"/>
      <c r="I115" s="102"/>
      <c r="J115" s="102"/>
      <c r="K115" s="7"/>
    </row>
    <row r="116" spans="1:11" x14ac:dyDescent="0.2">
      <c r="A116" s="10" t="s">
        <v>57</v>
      </c>
      <c r="B116" s="10" t="b">
        <v>1</v>
      </c>
      <c r="C116" s="10" t="b">
        <v>0</v>
      </c>
      <c r="D116" s="10" t="s">
        <v>310</v>
      </c>
      <c r="G116" s="7"/>
      <c r="H116" s="7"/>
      <c r="I116" s="102"/>
      <c r="J116" s="102"/>
      <c r="K116" s="7"/>
    </row>
    <row r="117" spans="1:11" x14ac:dyDescent="0.2">
      <c r="A117" s="10" t="s">
        <v>59</v>
      </c>
      <c r="B117" s="10" t="b">
        <v>1</v>
      </c>
      <c r="C117" s="10" t="b">
        <v>0</v>
      </c>
      <c r="D117" s="10" t="s">
        <v>310</v>
      </c>
      <c r="G117" s="7"/>
      <c r="H117" s="7"/>
      <c r="I117" s="102"/>
      <c r="J117" s="102"/>
      <c r="K117" s="7"/>
    </row>
    <row r="118" spans="1:11" x14ac:dyDescent="0.2">
      <c r="A118" s="128" t="s">
        <v>257</v>
      </c>
      <c r="B118" s="10" t="b">
        <v>0</v>
      </c>
      <c r="C118" s="10" t="b">
        <v>0</v>
      </c>
      <c r="D118" s="128" t="s">
        <v>304</v>
      </c>
      <c r="G118" s="7"/>
      <c r="H118" s="7"/>
      <c r="I118" s="102"/>
      <c r="J118" s="102"/>
      <c r="K118" s="7"/>
    </row>
    <row r="119" spans="1:11" x14ac:dyDescent="0.2">
      <c r="A119" s="128" t="s">
        <v>258</v>
      </c>
      <c r="B119" s="10" t="b">
        <v>0</v>
      </c>
      <c r="C119" s="10" t="b">
        <v>0</v>
      </c>
      <c r="D119" s="128" t="s">
        <v>304</v>
      </c>
      <c r="G119" s="7"/>
      <c r="H119" s="7"/>
      <c r="I119" s="102"/>
      <c r="J119" s="102"/>
      <c r="K119" s="7"/>
    </row>
    <row r="120" spans="1:11" x14ac:dyDescent="0.2">
      <c r="A120" s="10" t="s">
        <v>61</v>
      </c>
      <c r="B120" s="10" t="b">
        <v>1</v>
      </c>
      <c r="C120" s="10" t="b">
        <v>1</v>
      </c>
      <c r="D120" s="10" t="s">
        <v>312</v>
      </c>
      <c r="G120" s="7"/>
      <c r="H120" s="7"/>
      <c r="I120" s="102"/>
      <c r="J120" s="102"/>
      <c r="K120" s="7"/>
    </row>
    <row r="121" spans="1:11" x14ac:dyDescent="0.2">
      <c r="A121" s="128" t="s">
        <v>259</v>
      </c>
      <c r="B121" s="10" t="b">
        <v>0</v>
      </c>
      <c r="C121" s="10" t="b">
        <v>0</v>
      </c>
      <c r="D121" s="128" t="s">
        <v>304</v>
      </c>
      <c r="G121" s="7"/>
      <c r="H121" s="7"/>
      <c r="I121" s="102"/>
      <c r="J121" s="102"/>
      <c r="K121" s="7"/>
    </row>
    <row r="122" spans="1:11" x14ac:dyDescent="0.2">
      <c r="A122" s="10" t="s">
        <v>63</v>
      </c>
      <c r="B122" s="10" t="b">
        <v>1</v>
      </c>
      <c r="C122" s="10" t="b">
        <v>0</v>
      </c>
      <c r="D122" s="10" t="s">
        <v>310</v>
      </c>
      <c r="G122" s="7"/>
      <c r="H122" s="7"/>
      <c r="I122" s="102"/>
      <c r="J122" s="102"/>
      <c r="K122" s="7"/>
    </row>
    <row r="123" spans="1:11" x14ac:dyDescent="0.2">
      <c r="A123" s="128" t="s">
        <v>260</v>
      </c>
      <c r="B123" s="10" t="b">
        <v>0</v>
      </c>
      <c r="C123" s="10" t="b">
        <v>0</v>
      </c>
      <c r="D123" s="128" t="s">
        <v>304</v>
      </c>
      <c r="G123" s="7"/>
      <c r="H123" s="7"/>
      <c r="I123" s="102"/>
      <c r="J123" s="102"/>
      <c r="K123" s="7"/>
    </row>
    <row r="124" spans="1:11" x14ac:dyDescent="0.2">
      <c r="A124" s="10" t="s">
        <v>65</v>
      </c>
      <c r="B124" s="10" t="b">
        <v>1</v>
      </c>
      <c r="C124" s="10" t="b">
        <v>0</v>
      </c>
      <c r="D124" s="10" t="s">
        <v>310</v>
      </c>
      <c r="G124" s="7"/>
      <c r="H124" s="7"/>
      <c r="I124" s="102"/>
      <c r="J124" s="102"/>
      <c r="K124" s="7"/>
    </row>
    <row r="125" spans="1:11" x14ac:dyDescent="0.2">
      <c r="A125" s="128" t="s">
        <v>261</v>
      </c>
      <c r="B125" s="10" t="b">
        <v>0</v>
      </c>
      <c r="C125" s="10" t="b">
        <v>0</v>
      </c>
      <c r="D125" s="128" t="s">
        <v>304</v>
      </c>
      <c r="G125" s="7"/>
      <c r="H125" s="7"/>
      <c r="I125" s="102"/>
      <c r="J125" s="102"/>
      <c r="K125" s="7"/>
    </row>
    <row r="126" spans="1:11" x14ac:dyDescent="0.2">
      <c r="A126" s="128" t="s">
        <v>262</v>
      </c>
      <c r="B126" s="10" t="b">
        <v>0</v>
      </c>
      <c r="C126" s="10" t="b">
        <v>0</v>
      </c>
      <c r="D126" s="128" t="s">
        <v>304</v>
      </c>
      <c r="G126" s="7"/>
      <c r="H126" s="7"/>
      <c r="I126" s="102"/>
      <c r="J126" s="102"/>
      <c r="K126" s="7"/>
    </row>
    <row r="127" spans="1:11" x14ac:dyDescent="0.2">
      <c r="A127" s="128" t="s">
        <v>263</v>
      </c>
      <c r="B127" s="10" t="b">
        <v>0</v>
      </c>
      <c r="C127" s="10" t="b">
        <v>0</v>
      </c>
      <c r="D127" s="128" t="s">
        <v>304</v>
      </c>
      <c r="G127" s="7"/>
      <c r="H127" s="7"/>
      <c r="I127" s="102"/>
      <c r="J127" s="102"/>
      <c r="K127" s="7"/>
    </row>
    <row r="128" spans="1:11" x14ac:dyDescent="0.2">
      <c r="A128" s="10" t="s">
        <v>67</v>
      </c>
      <c r="B128" s="10" t="b">
        <v>1</v>
      </c>
      <c r="C128" s="10" t="b">
        <v>0</v>
      </c>
      <c r="D128" s="10" t="s">
        <v>310</v>
      </c>
      <c r="G128" s="7"/>
      <c r="H128" s="7"/>
      <c r="I128" s="102"/>
      <c r="J128" s="102"/>
      <c r="K128" s="7"/>
    </row>
    <row r="129" spans="1:11" x14ac:dyDescent="0.2">
      <c r="A129" s="128" t="s">
        <v>264</v>
      </c>
      <c r="B129" s="10" t="b">
        <v>0</v>
      </c>
      <c r="C129" s="10" t="b">
        <v>0</v>
      </c>
      <c r="D129" s="128" t="s">
        <v>304</v>
      </c>
      <c r="G129" s="7"/>
      <c r="H129" s="7"/>
      <c r="I129" s="102"/>
      <c r="J129" s="102"/>
      <c r="K129" s="7"/>
    </row>
    <row r="130" spans="1:11" x14ac:dyDescent="0.2">
      <c r="A130" s="128" t="s">
        <v>265</v>
      </c>
      <c r="B130" s="10" t="b">
        <v>0</v>
      </c>
      <c r="C130" s="10" t="b">
        <v>0</v>
      </c>
      <c r="D130" s="128" t="s">
        <v>304</v>
      </c>
      <c r="G130" s="7"/>
      <c r="H130" s="7"/>
      <c r="I130" s="102"/>
      <c r="J130" s="102"/>
      <c r="K130" s="7"/>
    </row>
    <row r="131" spans="1:11" x14ac:dyDescent="0.2">
      <c r="A131" s="10" t="s">
        <v>69</v>
      </c>
      <c r="B131" s="10" t="b">
        <v>1</v>
      </c>
      <c r="C131" s="10" t="b">
        <v>1</v>
      </c>
      <c r="D131" s="10" t="s">
        <v>312</v>
      </c>
      <c r="G131" s="7"/>
      <c r="H131" s="7"/>
      <c r="I131" s="102"/>
      <c r="J131" s="102"/>
      <c r="K131" s="7"/>
    </row>
    <row r="132" spans="1:11" x14ac:dyDescent="0.2">
      <c r="A132" s="10" t="s">
        <v>71</v>
      </c>
      <c r="B132" s="10" t="b">
        <v>1</v>
      </c>
      <c r="C132" s="10" t="b">
        <v>1</v>
      </c>
      <c r="D132" s="10" t="s">
        <v>312</v>
      </c>
      <c r="G132" s="7"/>
      <c r="H132" s="7"/>
      <c r="I132" s="102"/>
      <c r="J132" s="102"/>
      <c r="K132" s="7"/>
    </row>
    <row r="133" spans="1:11" x14ac:dyDescent="0.2">
      <c r="A133" s="128" t="s">
        <v>266</v>
      </c>
      <c r="B133" s="10" t="b">
        <v>0</v>
      </c>
      <c r="C133" s="10" t="b">
        <v>0</v>
      </c>
      <c r="D133" s="128" t="s">
        <v>304</v>
      </c>
      <c r="G133" s="7"/>
      <c r="H133" s="7"/>
      <c r="I133" s="102"/>
      <c r="J133" s="102"/>
      <c r="K133" s="7"/>
    </row>
    <row r="134" spans="1:11" x14ac:dyDescent="0.2">
      <c r="A134" s="128" t="s">
        <v>267</v>
      </c>
      <c r="B134" s="10" t="b">
        <v>0</v>
      </c>
      <c r="C134" s="10" t="b">
        <v>0</v>
      </c>
      <c r="D134" s="128" t="s">
        <v>304</v>
      </c>
      <c r="G134" s="7"/>
      <c r="H134" s="7"/>
      <c r="I134" s="102"/>
      <c r="J134" s="102"/>
      <c r="K134" s="7"/>
    </row>
    <row r="135" spans="1:11" x14ac:dyDescent="0.2">
      <c r="A135" s="10" t="s">
        <v>73</v>
      </c>
      <c r="B135" s="10" t="b">
        <v>1</v>
      </c>
      <c r="C135" s="10" t="b">
        <v>0</v>
      </c>
      <c r="D135" s="10" t="s">
        <v>310</v>
      </c>
      <c r="G135" s="7"/>
      <c r="H135" s="7"/>
      <c r="I135" s="102"/>
      <c r="J135" s="102"/>
      <c r="K135" s="7"/>
    </row>
    <row r="136" spans="1:11" x14ac:dyDescent="0.2">
      <c r="A136" s="10" t="s">
        <v>75</v>
      </c>
      <c r="B136" s="10" t="b">
        <v>1</v>
      </c>
      <c r="C136" s="10" t="b">
        <v>0</v>
      </c>
      <c r="D136" s="10" t="s">
        <v>310</v>
      </c>
      <c r="G136" s="7"/>
      <c r="H136" s="7"/>
      <c r="I136" s="102"/>
      <c r="J136" s="102"/>
      <c r="K136" s="7"/>
    </row>
    <row r="137" spans="1:11" x14ac:dyDescent="0.2">
      <c r="A137" s="10" t="s">
        <v>77</v>
      </c>
      <c r="B137" s="10" t="b">
        <v>1</v>
      </c>
      <c r="C137" s="10" t="b">
        <v>1</v>
      </c>
      <c r="D137" s="10" t="s">
        <v>312</v>
      </c>
      <c r="G137" s="7"/>
      <c r="H137" s="7"/>
      <c r="I137" s="102"/>
      <c r="J137" s="102"/>
      <c r="K137" s="7"/>
    </row>
    <row r="138" spans="1:11" x14ac:dyDescent="0.2">
      <c r="A138" s="128" t="s">
        <v>268</v>
      </c>
      <c r="B138" s="10" t="b">
        <v>0</v>
      </c>
      <c r="C138" s="10" t="b">
        <v>0</v>
      </c>
      <c r="D138" s="128" t="s">
        <v>304</v>
      </c>
      <c r="G138" s="7"/>
      <c r="H138" s="7"/>
      <c r="I138" s="102"/>
      <c r="J138" s="102"/>
      <c r="K138" s="7"/>
    </row>
    <row r="139" spans="1:11" x14ac:dyDescent="0.2">
      <c r="A139" s="128" t="s">
        <v>269</v>
      </c>
      <c r="B139" s="10" t="b">
        <v>0</v>
      </c>
      <c r="C139" s="10" t="b">
        <v>0</v>
      </c>
      <c r="D139" s="128" t="s">
        <v>304</v>
      </c>
      <c r="G139" s="7"/>
      <c r="H139" s="7"/>
      <c r="I139" s="102"/>
      <c r="J139" s="102"/>
      <c r="K139" s="7"/>
    </row>
    <row r="140" spans="1:11" x14ac:dyDescent="0.2">
      <c r="A140" s="128" t="s">
        <v>270</v>
      </c>
      <c r="B140" s="10" t="b">
        <v>0</v>
      </c>
      <c r="C140" s="10" t="b">
        <v>0</v>
      </c>
      <c r="D140" s="128" t="s">
        <v>304</v>
      </c>
      <c r="G140" s="7"/>
      <c r="H140" s="7"/>
      <c r="I140" s="102"/>
      <c r="J140" s="102"/>
      <c r="K140" s="7"/>
    </row>
    <row r="141" spans="1:11" x14ac:dyDescent="0.2">
      <c r="A141" s="128" t="s">
        <v>271</v>
      </c>
      <c r="B141" s="10" t="b">
        <v>0</v>
      </c>
      <c r="C141" s="10" t="b">
        <v>0</v>
      </c>
      <c r="D141" s="128" t="s">
        <v>304</v>
      </c>
      <c r="G141" s="7"/>
      <c r="H141" s="7"/>
      <c r="I141" s="102"/>
      <c r="J141" s="102"/>
      <c r="K141" s="7"/>
    </row>
    <row r="142" spans="1:11" x14ac:dyDescent="0.2">
      <c r="A142" s="10" t="s">
        <v>79</v>
      </c>
      <c r="B142" s="10" t="b">
        <v>1</v>
      </c>
      <c r="C142" s="10" t="b">
        <v>0</v>
      </c>
      <c r="D142" s="10" t="s">
        <v>310</v>
      </c>
      <c r="G142" s="7"/>
      <c r="H142" s="7"/>
      <c r="I142" s="102"/>
      <c r="J142" s="102"/>
      <c r="K142" s="7"/>
    </row>
    <row r="143" spans="1:11" x14ac:dyDescent="0.2">
      <c r="A143" s="128" t="s">
        <v>272</v>
      </c>
      <c r="B143" s="10" t="b">
        <v>0</v>
      </c>
      <c r="C143" s="10" t="b">
        <v>0</v>
      </c>
      <c r="D143" s="128" t="s">
        <v>304</v>
      </c>
      <c r="G143" s="7"/>
      <c r="H143" s="7"/>
      <c r="I143" s="102"/>
      <c r="J143" s="102"/>
      <c r="K143" s="7"/>
    </row>
    <row r="144" spans="1:11" x14ac:dyDescent="0.2">
      <c r="A144" s="128" t="s">
        <v>273</v>
      </c>
      <c r="B144" s="10" t="b">
        <v>0</v>
      </c>
      <c r="C144" s="10" t="b">
        <v>0</v>
      </c>
      <c r="D144" s="128" t="s">
        <v>304</v>
      </c>
      <c r="G144" s="7"/>
      <c r="H144" s="7"/>
      <c r="I144" s="102"/>
      <c r="J144" s="102"/>
      <c r="K144" s="7"/>
    </row>
    <row r="145" spans="1:11" x14ac:dyDescent="0.2">
      <c r="A145" s="10" t="s">
        <v>81</v>
      </c>
      <c r="B145" s="10" t="b">
        <v>1</v>
      </c>
      <c r="C145" s="10" t="b">
        <v>1</v>
      </c>
      <c r="D145" s="10" t="s">
        <v>312</v>
      </c>
      <c r="G145" s="7"/>
      <c r="H145" s="7"/>
      <c r="I145" s="102"/>
      <c r="J145" s="102"/>
      <c r="K145" s="7"/>
    </row>
    <row r="146" spans="1:11" x14ac:dyDescent="0.2">
      <c r="A146" s="10" t="s">
        <v>83</v>
      </c>
      <c r="B146" s="10" t="b">
        <v>1</v>
      </c>
      <c r="C146" s="10" t="b">
        <v>0</v>
      </c>
      <c r="D146" s="10" t="s">
        <v>310</v>
      </c>
      <c r="G146" s="7"/>
      <c r="H146" s="7"/>
      <c r="I146" s="102"/>
      <c r="J146" s="102"/>
      <c r="K146" s="7"/>
    </row>
    <row r="147" spans="1:11" x14ac:dyDescent="0.2">
      <c r="A147" s="10" t="s">
        <v>85</v>
      </c>
      <c r="B147" s="10" t="b">
        <v>1</v>
      </c>
      <c r="C147" s="10" t="b">
        <v>1</v>
      </c>
      <c r="D147" s="10" t="s">
        <v>312</v>
      </c>
      <c r="G147" s="7"/>
      <c r="H147" s="7"/>
      <c r="I147" s="102"/>
      <c r="J147" s="102"/>
      <c r="K147" s="7"/>
    </row>
    <row r="148" spans="1:11" x14ac:dyDescent="0.2">
      <c r="A148" s="10" t="s">
        <v>87</v>
      </c>
      <c r="B148" s="10" t="b">
        <v>1</v>
      </c>
      <c r="C148" s="10" t="b">
        <v>1</v>
      </c>
      <c r="D148" s="10" t="s">
        <v>312</v>
      </c>
      <c r="G148" s="7"/>
      <c r="H148" s="7"/>
      <c r="I148" s="102"/>
      <c r="J148" s="102"/>
      <c r="K148" s="7"/>
    </row>
    <row r="149" spans="1:11" x14ac:dyDescent="0.2">
      <c r="A149" s="10" t="s">
        <v>89</v>
      </c>
      <c r="B149" s="10" t="b">
        <v>1</v>
      </c>
      <c r="C149" s="10" t="b">
        <v>1</v>
      </c>
      <c r="D149" s="10" t="s">
        <v>312</v>
      </c>
      <c r="G149" s="7"/>
      <c r="H149" s="7"/>
      <c r="I149" s="102"/>
      <c r="J149" s="102"/>
      <c r="K149" s="7"/>
    </row>
    <row r="150" spans="1:11" x14ac:dyDescent="0.2">
      <c r="A150" s="10" t="s">
        <v>91</v>
      </c>
      <c r="B150" s="10" t="b">
        <v>1</v>
      </c>
      <c r="C150" s="10" t="b">
        <v>0</v>
      </c>
      <c r="D150" s="10" t="s">
        <v>310</v>
      </c>
      <c r="G150" s="7"/>
      <c r="H150" s="7"/>
      <c r="I150" s="102"/>
      <c r="J150" s="102"/>
      <c r="K150" s="7"/>
    </row>
    <row r="151" spans="1:11" x14ac:dyDescent="0.2">
      <c r="A151" s="10" t="s">
        <v>93</v>
      </c>
      <c r="B151" s="10" t="b">
        <v>1</v>
      </c>
      <c r="C151" s="10" t="b">
        <v>0</v>
      </c>
      <c r="D151" s="10" t="s">
        <v>310</v>
      </c>
      <c r="G151" s="7"/>
      <c r="H151" s="7"/>
      <c r="I151" s="102"/>
      <c r="J151" s="102"/>
      <c r="K151" s="7"/>
    </row>
    <row r="152" spans="1:11" x14ac:dyDescent="0.2">
      <c r="A152" s="10" t="s">
        <v>156</v>
      </c>
      <c r="B152" s="10" t="b">
        <v>0</v>
      </c>
      <c r="C152" s="10" t="b">
        <v>1</v>
      </c>
      <c r="D152" s="10" t="s">
        <v>311</v>
      </c>
      <c r="G152" s="7"/>
      <c r="H152" s="7"/>
      <c r="I152" s="102"/>
      <c r="J152" s="102"/>
      <c r="K152" s="7"/>
    </row>
    <row r="153" spans="1:11" x14ac:dyDescent="0.2">
      <c r="A153" s="10" t="s">
        <v>95</v>
      </c>
      <c r="B153" s="10" t="b">
        <v>1</v>
      </c>
      <c r="C153" s="10" t="b">
        <v>0</v>
      </c>
      <c r="D153" s="10" t="s">
        <v>310</v>
      </c>
      <c r="G153" s="7"/>
      <c r="H153" s="7"/>
      <c r="I153" s="102"/>
      <c r="J153" s="102"/>
      <c r="K153" s="7"/>
    </row>
    <row r="154" spans="1:11" x14ac:dyDescent="0.2">
      <c r="A154" s="128" t="s">
        <v>274</v>
      </c>
      <c r="B154" s="10" t="b">
        <v>0</v>
      </c>
      <c r="C154" s="10" t="b">
        <v>0</v>
      </c>
      <c r="D154" s="128" t="s">
        <v>304</v>
      </c>
      <c r="G154" s="7"/>
      <c r="H154" s="7"/>
      <c r="I154" s="7"/>
      <c r="K154" s="7"/>
    </row>
    <row r="155" spans="1:11" x14ac:dyDescent="0.2">
      <c r="A155" s="128" t="s">
        <v>275</v>
      </c>
      <c r="B155" s="10" t="b">
        <v>0</v>
      </c>
      <c r="C155" s="10" t="b">
        <v>0</v>
      </c>
      <c r="D155" s="128" t="s">
        <v>304</v>
      </c>
      <c r="G155" s="7"/>
      <c r="H155" s="7"/>
      <c r="I155" s="7"/>
      <c r="K155" s="7"/>
    </row>
    <row r="156" spans="1:11" x14ac:dyDescent="0.2">
      <c r="A156" s="128" t="s">
        <v>276</v>
      </c>
      <c r="B156" s="10" t="b">
        <v>0</v>
      </c>
      <c r="C156" s="10" t="b">
        <v>0</v>
      </c>
      <c r="D156" s="128" t="s">
        <v>304</v>
      </c>
      <c r="G156" s="7"/>
      <c r="H156" s="7"/>
      <c r="I156" s="7"/>
      <c r="K156" s="7"/>
    </row>
    <row r="157" spans="1:11" x14ac:dyDescent="0.2">
      <c r="A157" s="128" t="s">
        <v>277</v>
      </c>
      <c r="B157" s="10" t="b">
        <v>0</v>
      </c>
      <c r="C157" s="10" t="b">
        <v>0</v>
      </c>
      <c r="D157" s="128" t="s">
        <v>304</v>
      </c>
      <c r="G157" s="7"/>
      <c r="H157" s="7"/>
      <c r="I157" s="7"/>
      <c r="K157" s="7"/>
    </row>
    <row r="158" spans="1:11" x14ac:dyDescent="0.2">
      <c r="A158" s="10" t="s">
        <v>97</v>
      </c>
      <c r="B158" s="10" t="b">
        <v>1</v>
      </c>
      <c r="C158" s="10" t="b">
        <v>0</v>
      </c>
      <c r="D158" s="10" t="s">
        <v>310</v>
      </c>
      <c r="G158" s="7"/>
      <c r="H158" s="7"/>
      <c r="I158" s="7"/>
      <c r="K158" s="7"/>
    </row>
    <row r="159" spans="1:11" x14ac:dyDescent="0.2">
      <c r="A159" s="128" t="s">
        <v>97</v>
      </c>
      <c r="B159" s="10" t="b">
        <v>1</v>
      </c>
      <c r="C159" s="10" t="b">
        <v>0</v>
      </c>
      <c r="D159" s="128" t="s">
        <v>305</v>
      </c>
      <c r="G159" s="7"/>
      <c r="H159" s="7"/>
      <c r="I159" s="7"/>
      <c r="K159" s="7"/>
    </row>
    <row r="160" spans="1:11" x14ac:dyDescent="0.2">
      <c r="A160" s="128" t="s">
        <v>278</v>
      </c>
      <c r="B160" s="10" t="b">
        <v>0</v>
      </c>
      <c r="C160" s="10" t="b">
        <v>0</v>
      </c>
      <c r="D160" s="128" t="s">
        <v>304</v>
      </c>
      <c r="G160" s="7"/>
      <c r="H160" s="7"/>
      <c r="I160" s="7"/>
      <c r="K160" s="7"/>
    </row>
    <row r="161" spans="1:11" x14ac:dyDescent="0.2">
      <c r="A161" s="10" t="s">
        <v>99</v>
      </c>
      <c r="B161" s="10" t="b">
        <v>1</v>
      </c>
      <c r="C161" s="10" t="b">
        <v>1</v>
      </c>
      <c r="D161" s="10" t="s">
        <v>312</v>
      </c>
      <c r="G161" s="7"/>
      <c r="H161" s="7"/>
      <c r="I161" s="7"/>
      <c r="K161" s="7"/>
    </row>
    <row r="162" spans="1:11" x14ac:dyDescent="0.2">
      <c r="A162" s="128" t="s">
        <v>279</v>
      </c>
      <c r="B162" s="10" t="b">
        <v>0</v>
      </c>
      <c r="C162" s="10" t="b">
        <v>0</v>
      </c>
      <c r="D162" s="128" t="s">
        <v>304</v>
      </c>
      <c r="G162" s="7"/>
      <c r="H162" s="7"/>
      <c r="I162" s="7"/>
      <c r="K162" s="7"/>
    </row>
    <row r="163" spans="1:11" x14ac:dyDescent="0.2">
      <c r="A163" s="10" t="s">
        <v>101</v>
      </c>
      <c r="B163" s="10" t="b">
        <v>1</v>
      </c>
      <c r="C163" s="10" t="b">
        <v>0</v>
      </c>
      <c r="D163" s="10" t="s">
        <v>310</v>
      </c>
      <c r="G163" s="7"/>
      <c r="H163" s="7"/>
      <c r="I163" s="7"/>
      <c r="K163" s="7"/>
    </row>
    <row r="164" spans="1:11" x14ac:dyDescent="0.2">
      <c r="A164" s="128" t="s">
        <v>280</v>
      </c>
      <c r="B164" s="10" t="b">
        <v>0</v>
      </c>
      <c r="C164" s="10" t="b">
        <v>0</v>
      </c>
      <c r="D164" s="128" t="s">
        <v>304</v>
      </c>
      <c r="G164" s="7"/>
      <c r="H164" s="7"/>
      <c r="I164" s="7"/>
      <c r="K164" s="7"/>
    </row>
    <row r="165" spans="1:11" x14ac:dyDescent="0.2">
      <c r="A165" s="128" t="s">
        <v>281</v>
      </c>
      <c r="B165" s="10" t="b">
        <v>0</v>
      </c>
      <c r="C165" s="10" t="b">
        <v>0</v>
      </c>
      <c r="D165" s="128" t="s">
        <v>304</v>
      </c>
      <c r="G165" s="7"/>
      <c r="H165" s="7"/>
      <c r="I165" s="7"/>
      <c r="K165" s="7"/>
    </row>
    <row r="166" spans="1:11" x14ac:dyDescent="0.2">
      <c r="A166" s="10" t="s">
        <v>103</v>
      </c>
      <c r="B166" s="10" t="b">
        <v>1</v>
      </c>
      <c r="C166" s="10" t="b">
        <v>0</v>
      </c>
      <c r="D166" s="10" t="s">
        <v>310</v>
      </c>
      <c r="G166" s="7"/>
      <c r="H166" s="7"/>
      <c r="I166" s="7"/>
      <c r="K166" s="7"/>
    </row>
    <row r="167" spans="1:11" x14ac:dyDescent="0.2">
      <c r="A167" s="10" t="s">
        <v>105</v>
      </c>
      <c r="B167" s="10" t="b">
        <v>1</v>
      </c>
      <c r="C167" s="10" t="b">
        <v>0</v>
      </c>
      <c r="D167" s="10" t="s">
        <v>310</v>
      </c>
      <c r="G167" s="7"/>
      <c r="H167" s="7"/>
      <c r="I167" s="7"/>
      <c r="K167" s="7"/>
    </row>
    <row r="168" spans="1:11" x14ac:dyDescent="0.2">
      <c r="A168" s="10" t="s">
        <v>107</v>
      </c>
      <c r="B168" s="10" t="b">
        <v>1</v>
      </c>
      <c r="C168" s="10" t="b">
        <v>0</v>
      </c>
      <c r="D168" s="10" t="s">
        <v>310</v>
      </c>
      <c r="G168" s="7"/>
      <c r="H168" s="7"/>
      <c r="I168" s="7"/>
      <c r="K168" s="7"/>
    </row>
    <row r="169" spans="1:11" x14ac:dyDescent="0.2">
      <c r="A169" s="128" t="s">
        <v>282</v>
      </c>
      <c r="B169" s="10" t="b">
        <v>0</v>
      </c>
      <c r="C169" s="10" t="b">
        <v>0</v>
      </c>
      <c r="D169" s="128" t="s">
        <v>304</v>
      </c>
      <c r="G169" s="7"/>
      <c r="H169" s="7"/>
      <c r="I169" s="7"/>
      <c r="K169" s="7"/>
    </row>
    <row r="170" spans="1:11" x14ac:dyDescent="0.2">
      <c r="A170" s="128" t="s">
        <v>283</v>
      </c>
      <c r="B170" s="10" t="b">
        <v>0</v>
      </c>
      <c r="C170" s="10" t="b">
        <v>0</v>
      </c>
      <c r="D170" s="128" t="s">
        <v>304</v>
      </c>
      <c r="G170" s="7"/>
      <c r="H170" s="7"/>
      <c r="I170" s="7"/>
      <c r="K170" s="7"/>
    </row>
    <row r="171" spans="1:11" x14ac:dyDescent="0.2">
      <c r="A171" s="10" t="s">
        <v>158</v>
      </c>
      <c r="B171" s="10" t="b">
        <v>0</v>
      </c>
      <c r="C171" s="10" t="b">
        <v>0</v>
      </c>
      <c r="D171" s="10" t="s">
        <v>304</v>
      </c>
      <c r="G171" s="7"/>
      <c r="H171" s="7"/>
      <c r="I171" s="7"/>
      <c r="K171" s="7"/>
    </row>
    <row r="172" spans="1:11" x14ac:dyDescent="0.2">
      <c r="A172" s="128" t="s">
        <v>284</v>
      </c>
      <c r="B172" s="10" t="b">
        <v>0</v>
      </c>
      <c r="C172" s="10" t="b">
        <v>0</v>
      </c>
      <c r="D172" s="128" t="s">
        <v>304</v>
      </c>
      <c r="G172" s="7"/>
      <c r="H172" s="7"/>
      <c r="I172" s="7"/>
      <c r="K172" s="7"/>
    </row>
    <row r="173" spans="1:11" x14ac:dyDescent="0.2">
      <c r="A173" s="10" t="s">
        <v>109</v>
      </c>
      <c r="B173" s="10" t="b">
        <v>1</v>
      </c>
      <c r="C173" s="10" t="b">
        <v>1</v>
      </c>
      <c r="D173" s="10" t="s">
        <v>312</v>
      </c>
      <c r="G173" s="7"/>
      <c r="H173" s="7"/>
    </row>
    <row r="174" spans="1:11" x14ac:dyDescent="0.2">
      <c r="A174" s="128" t="s">
        <v>285</v>
      </c>
      <c r="B174" s="10" t="b">
        <v>0</v>
      </c>
      <c r="C174" s="10" t="b">
        <v>0</v>
      </c>
      <c r="D174" s="128" t="s">
        <v>304</v>
      </c>
    </row>
    <row r="175" spans="1:11" x14ac:dyDescent="0.2">
      <c r="A175" s="128" t="s">
        <v>286</v>
      </c>
      <c r="B175" s="10" t="b">
        <v>0</v>
      </c>
      <c r="C175" s="10" t="b">
        <v>0</v>
      </c>
      <c r="D175" s="128" t="s">
        <v>304</v>
      </c>
    </row>
    <row r="176" spans="1:11" x14ac:dyDescent="0.2">
      <c r="A176" s="128" t="s">
        <v>287</v>
      </c>
      <c r="B176" s="10" t="b">
        <v>0</v>
      </c>
      <c r="C176" s="10" t="b">
        <v>0</v>
      </c>
      <c r="D176" s="128" t="s">
        <v>304</v>
      </c>
    </row>
    <row r="177" spans="1:4" x14ac:dyDescent="0.2">
      <c r="A177" s="10" t="s">
        <v>111</v>
      </c>
      <c r="B177" s="10" t="b">
        <v>1</v>
      </c>
      <c r="C177" s="10" t="b">
        <v>0</v>
      </c>
      <c r="D177" s="10" t="s">
        <v>310</v>
      </c>
    </row>
    <row r="178" spans="1:4" x14ac:dyDescent="0.2">
      <c r="A178" s="10" t="s">
        <v>112</v>
      </c>
      <c r="B178" s="10" t="b">
        <v>1</v>
      </c>
      <c r="C178" s="10" t="b">
        <v>1</v>
      </c>
      <c r="D178" s="10" t="s">
        <v>312</v>
      </c>
    </row>
    <row r="179" spans="1:4" x14ac:dyDescent="0.2">
      <c r="A179" s="128" t="s">
        <v>288</v>
      </c>
      <c r="B179" s="10" t="b">
        <v>0</v>
      </c>
      <c r="C179" s="10" t="b">
        <v>0</v>
      </c>
      <c r="D179" s="128" t="s">
        <v>304</v>
      </c>
    </row>
    <row r="180" spans="1:4" x14ac:dyDescent="0.2">
      <c r="A180" s="128" t="s">
        <v>289</v>
      </c>
      <c r="B180" s="10" t="b">
        <v>0</v>
      </c>
      <c r="C180" s="10" t="b">
        <v>0</v>
      </c>
      <c r="D180" s="128" t="s">
        <v>304</v>
      </c>
    </row>
    <row r="181" spans="1:4" x14ac:dyDescent="0.2">
      <c r="A181" s="10" t="s">
        <v>114</v>
      </c>
      <c r="B181" s="10" t="b">
        <v>1</v>
      </c>
      <c r="C181" s="10" t="b">
        <v>1</v>
      </c>
      <c r="D181" s="10" t="s">
        <v>312</v>
      </c>
    </row>
    <row r="182" spans="1:4" x14ac:dyDescent="0.2">
      <c r="A182" s="128" t="s">
        <v>290</v>
      </c>
      <c r="B182" s="10" t="b">
        <v>0</v>
      </c>
      <c r="C182" s="10" t="b">
        <v>0</v>
      </c>
      <c r="D182" s="128" t="s">
        <v>304</v>
      </c>
    </row>
    <row r="183" spans="1:4" x14ac:dyDescent="0.2">
      <c r="A183" s="128" t="s">
        <v>291</v>
      </c>
      <c r="B183" s="10" t="b">
        <v>0</v>
      </c>
      <c r="C183" s="10" t="b">
        <v>0</v>
      </c>
      <c r="D183" s="128" t="s">
        <v>304</v>
      </c>
    </row>
    <row r="184" spans="1:4" x14ac:dyDescent="0.2">
      <c r="A184" s="128" t="s">
        <v>292</v>
      </c>
      <c r="B184" s="10" t="b">
        <v>0</v>
      </c>
      <c r="C184" s="10" t="b">
        <v>0</v>
      </c>
      <c r="D184" s="128" t="s">
        <v>304</v>
      </c>
    </row>
    <row r="185" spans="1:4" x14ac:dyDescent="0.2">
      <c r="A185" s="128" t="s">
        <v>293</v>
      </c>
      <c r="B185" s="10" t="b">
        <v>0</v>
      </c>
      <c r="C185" s="10" t="b">
        <v>0</v>
      </c>
      <c r="D185" s="128" t="s">
        <v>304</v>
      </c>
    </row>
    <row r="186" spans="1:4" x14ac:dyDescent="0.2">
      <c r="A186" s="128" t="s">
        <v>294</v>
      </c>
      <c r="B186" s="10" t="b">
        <v>0</v>
      </c>
      <c r="C186" s="10" t="b">
        <v>0</v>
      </c>
      <c r="D186" s="128" t="s">
        <v>304</v>
      </c>
    </row>
    <row r="187" spans="1:4" x14ac:dyDescent="0.2">
      <c r="A187" s="10" t="s">
        <v>115</v>
      </c>
      <c r="B187" s="10" t="b">
        <v>1</v>
      </c>
      <c r="C187" s="10" t="b">
        <v>1</v>
      </c>
      <c r="D187" s="10" t="s">
        <v>312</v>
      </c>
    </row>
    <row r="188" spans="1:4" x14ac:dyDescent="0.2">
      <c r="A188" s="128" t="s">
        <v>295</v>
      </c>
      <c r="B188" s="10" t="b">
        <v>0</v>
      </c>
      <c r="C188" s="10" t="b">
        <v>0</v>
      </c>
      <c r="D188" s="128" t="s">
        <v>304</v>
      </c>
    </row>
    <row r="189" spans="1:4" x14ac:dyDescent="0.2">
      <c r="A189" s="128" t="s">
        <v>296</v>
      </c>
      <c r="B189" s="10" t="b">
        <v>0</v>
      </c>
      <c r="C189" s="10" t="b">
        <v>0</v>
      </c>
      <c r="D189" s="128" t="s">
        <v>304</v>
      </c>
    </row>
    <row r="190" spans="1:4" x14ac:dyDescent="0.2">
      <c r="A190" s="10" t="s">
        <v>117</v>
      </c>
      <c r="B190" s="10" t="b">
        <v>1</v>
      </c>
      <c r="C190" s="10" t="b">
        <v>0</v>
      </c>
      <c r="D190" s="10" t="s">
        <v>310</v>
      </c>
    </row>
    <row r="191" spans="1:4" x14ac:dyDescent="0.2">
      <c r="A191" s="10" t="s">
        <v>118</v>
      </c>
      <c r="B191" s="10" t="b">
        <v>1</v>
      </c>
      <c r="C191" s="10" t="b">
        <v>0</v>
      </c>
      <c r="D191" s="10" t="s">
        <v>310</v>
      </c>
    </row>
    <row r="192" spans="1:4" x14ac:dyDescent="0.2">
      <c r="A192" s="10" t="s">
        <v>113</v>
      </c>
      <c r="B192" s="10" t="b">
        <v>1</v>
      </c>
      <c r="C192" s="10" t="b">
        <v>1</v>
      </c>
      <c r="D192" s="10" t="s">
        <v>312</v>
      </c>
    </row>
    <row r="193" spans="1:4" x14ac:dyDescent="0.2">
      <c r="A193" s="129" t="s">
        <v>164</v>
      </c>
      <c r="B193" s="10" t="b">
        <v>1</v>
      </c>
      <c r="C193" s="10" t="b">
        <v>1</v>
      </c>
      <c r="D193" s="10" t="s">
        <v>312</v>
      </c>
    </row>
    <row r="194" spans="1:4" x14ac:dyDescent="0.2">
      <c r="A194" s="10" t="s">
        <v>116</v>
      </c>
      <c r="B194" s="10" t="b">
        <v>1</v>
      </c>
      <c r="C194" s="10" t="b">
        <v>0</v>
      </c>
      <c r="D194" s="10" t="s">
        <v>310</v>
      </c>
    </row>
    <row r="195" spans="1:4" x14ac:dyDescent="0.2">
      <c r="A195" s="10" t="s">
        <v>165</v>
      </c>
      <c r="B195" s="10" t="b">
        <v>1</v>
      </c>
      <c r="C195" s="10" t="b">
        <v>1</v>
      </c>
      <c r="D195" s="10" t="s">
        <v>312</v>
      </c>
    </row>
    <row r="196" spans="1:4" x14ac:dyDescent="0.2">
      <c r="A196" s="128" t="s">
        <v>297</v>
      </c>
      <c r="B196" s="10" t="b">
        <v>0</v>
      </c>
      <c r="C196" s="10" t="b">
        <v>0</v>
      </c>
      <c r="D196" s="128" t="s">
        <v>304</v>
      </c>
    </row>
    <row r="197" spans="1:4" x14ac:dyDescent="0.2">
      <c r="A197" s="128" t="s">
        <v>298</v>
      </c>
      <c r="B197" s="10" t="b">
        <v>0</v>
      </c>
      <c r="C197" s="10" t="b">
        <v>0</v>
      </c>
      <c r="D197" s="128" t="s">
        <v>304</v>
      </c>
    </row>
    <row r="198" spans="1:4" x14ac:dyDescent="0.2">
      <c r="A198" s="128" t="s">
        <v>299</v>
      </c>
      <c r="B198" s="10" t="b">
        <v>0</v>
      </c>
      <c r="C198" s="10" t="b">
        <v>0</v>
      </c>
      <c r="D198" s="128" t="s">
        <v>304</v>
      </c>
    </row>
    <row r="199" spans="1:4" x14ac:dyDescent="0.2">
      <c r="A199" s="128" t="s">
        <v>300</v>
      </c>
      <c r="B199" s="10" t="b">
        <v>0</v>
      </c>
      <c r="C199" s="10" t="b">
        <v>0</v>
      </c>
      <c r="D199" s="128" t="s">
        <v>304</v>
      </c>
    </row>
    <row r="200" spans="1:4" x14ac:dyDescent="0.2">
      <c r="A200" s="128" t="s">
        <v>301</v>
      </c>
      <c r="B200" s="10" t="b">
        <v>0</v>
      </c>
      <c r="C200" s="10" t="b">
        <v>1</v>
      </c>
      <c r="D200" s="128" t="s">
        <v>311</v>
      </c>
    </row>
    <row r="201" spans="1:4" x14ac:dyDescent="0.2">
      <c r="A201" s="128" t="s">
        <v>302</v>
      </c>
      <c r="B201" s="10" t="b">
        <v>0</v>
      </c>
      <c r="C201" s="10" t="b">
        <v>0</v>
      </c>
      <c r="D201" s="128" t="s">
        <v>304</v>
      </c>
    </row>
    <row r="202" spans="1:4" x14ac:dyDescent="0.2">
      <c r="A202" s="10" t="s">
        <v>119</v>
      </c>
      <c r="B202" s="10" t="b">
        <v>1</v>
      </c>
      <c r="C202" s="10" t="b">
        <v>0</v>
      </c>
      <c r="D202" s="10" t="s">
        <v>310</v>
      </c>
    </row>
    <row r="203" spans="1:4" x14ac:dyDescent="0.2">
      <c r="A203" s="128" t="s">
        <v>303</v>
      </c>
      <c r="B203" s="10" t="b">
        <v>0</v>
      </c>
      <c r="C203" s="10" t="b">
        <v>0</v>
      </c>
      <c r="D203" s="128" t="s">
        <v>304</v>
      </c>
    </row>
  </sheetData>
  <sortState xmlns:xlrd2="http://schemas.microsoft.com/office/spreadsheetml/2017/richdata2" ref="B7:E50">
    <sortCondition ref="C7:C50"/>
  </sortState>
  <hyperlinks>
    <hyperlink ref="C3" r:id="rId1" xr:uid="{84A82D36-5590-4D4A-B4F0-ACB00CC97488}"/>
    <hyperlink ref="C4" r:id="rId2" xr:uid="{5B97C97E-008B-2341-B688-E15556A1A0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E76-4452-6142-ADEC-C16788A1281D}">
  <dimension ref="A1:J46"/>
  <sheetViews>
    <sheetView zoomScale="150" zoomScaleNormal="150" workbookViewId="0">
      <selection activeCell="D34" sqref="D34"/>
    </sheetView>
  </sheetViews>
  <sheetFormatPr baseColWidth="10" defaultRowHeight="16" x14ac:dyDescent="0.2"/>
  <cols>
    <col min="1" max="1" width="12.83203125" customWidth="1"/>
    <col min="2" max="2" width="32.5" customWidth="1"/>
    <col min="3" max="3" width="8.5" customWidth="1"/>
  </cols>
  <sheetData>
    <row r="1" spans="1:10" ht="24" x14ac:dyDescent="0.3">
      <c r="A1" s="60" t="s">
        <v>318</v>
      </c>
    </row>
    <row r="4" spans="1:10" ht="21" x14ac:dyDescent="0.25">
      <c r="A4" s="131" t="s">
        <v>133</v>
      </c>
      <c r="B4" s="14"/>
      <c r="C4" s="14"/>
      <c r="D4" s="14"/>
      <c r="J4" s="2"/>
    </row>
    <row r="5" spans="1:10" x14ac:dyDescent="0.2">
      <c r="A5" t="s">
        <v>8</v>
      </c>
      <c r="B5" s="2" t="s">
        <v>11</v>
      </c>
      <c r="J5" s="2"/>
    </row>
    <row r="6" spans="1:10" x14ac:dyDescent="0.2">
      <c r="J6" s="2"/>
    </row>
    <row r="7" spans="1:10" x14ac:dyDescent="0.2">
      <c r="A7" s="1" t="s">
        <v>10</v>
      </c>
      <c r="B7" s="1" t="s">
        <v>12</v>
      </c>
      <c r="C7" s="1" t="s">
        <v>15</v>
      </c>
    </row>
    <row r="8" spans="1:10" x14ac:dyDescent="0.2">
      <c r="A8" t="s">
        <v>13</v>
      </c>
      <c r="B8" t="s">
        <v>14</v>
      </c>
      <c r="C8" s="2" t="s">
        <v>16</v>
      </c>
    </row>
    <row r="9" spans="1:10" x14ac:dyDescent="0.2">
      <c r="A9" t="s">
        <v>19</v>
      </c>
      <c r="B9" t="s">
        <v>17</v>
      </c>
      <c r="C9" s="2" t="s">
        <v>18</v>
      </c>
    </row>
    <row r="10" spans="1:10" x14ac:dyDescent="0.2">
      <c r="A10" t="s">
        <v>20</v>
      </c>
      <c r="B10" t="s">
        <v>21</v>
      </c>
      <c r="C10" s="2" t="s">
        <v>22</v>
      </c>
    </row>
    <row r="11" spans="1:10" x14ac:dyDescent="0.2">
      <c r="A11" t="s">
        <v>24</v>
      </c>
      <c r="B11" t="s">
        <v>23</v>
      </c>
      <c r="C11" s="2" t="s">
        <v>25</v>
      </c>
    </row>
    <row r="12" spans="1:10" x14ac:dyDescent="0.2">
      <c r="A12" t="s">
        <v>27</v>
      </c>
      <c r="B12" t="s">
        <v>26</v>
      </c>
      <c r="C12" s="2" t="s">
        <v>28</v>
      </c>
    </row>
    <row r="13" spans="1:10" x14ac:dyDescent="0.2">
      <c r="A13" t="s">
        <v>30</v>
      </c>
      <c r="B13" t="s">
        <v>29</v>
      </c>
      <c r="C13" s="2" t="s">
        <v>31</v>
      </c>
    </row>
    <row r="14" spans="1:10" x14ac:dyDescent="0.2">
      <c r="A14" t="s">
        <v>134</v>
      </c>
      <c r="B14" t="s">
        <v>32</v>
      </c>
      <c r="C14" s="2" t="s">
        <v>33</v>
      </c>
    </row>
    <row r="17" spans="1:4" ht="21" x14ac:dyDescent="0.25">
      <c r="A17" s="131" t="s">
        <v>9</v>
      </c>
      <c r="B17" s="14"/>
      <c r="C17" s="14"/>
      <c r="D17" s="14"/>
    </row>
    <row r="18" spans="1:4" x14ac:dyDescent="0.2">
      <c r="A18" s="62"/>
    </row>
    <row r="19" spans="1:4" x14ac:dyDescent="0.2">
      <c r="A19" s="1" t="s">
        <v>127</v>
      </c>
      <c r="B19" s="1" t="s">
        <v>135</v>
      </c>
      <c r="C19" s="1" t="s">
        <v>15</v>
      </c>
    </row>
    <row r="20" spans="1:4" ht="34" x14ac:dyDescent="0.2">
      <c r="A20" s="26" t="s">
        <v>132</v>
      </c>
      <c r="B20" s="26" t="s">
        <v>316</v>
      </c>
      <c r="C20" s="27" t="s">
        <v>131</v>
      </c>
    </row>
    <row r="21" spans="1:4" ht="34" x14ac:dyDescent="0.2">
      <c r="A21" s="25" t="s">
        <v>137</v>
      </c>
      <c r="B21" s="26" t="s">
        <v>195</v>
      </c>
      <c r="C21" s="27" t="s">
        <v>136</v>
      </c>
    </row>
    <row r="22" spans="1:4" x14ac:dyDescent="0.2">
      <c r="A22" t="s">
        <v>120</v>
      </c>
      <c r="B22" t="s">
        <v>154</v>
      </c>
      <c r="C22" s="2" t="s">
        <v>152</v>
      </c>
    </row>
    <row r="23" spans="1:4" x14ac:dyDescent="0.2">
      <c r="C23" s="2"/>
    </row>
    <row r="24" spans="1:4" x14ac:dyDescent="0.2">
      <c r="A24" s="1" t="s">
        <v>2</v>
      </c>
      <c r="B24" s="10" t="s">
        <v>196</v>
      </c>
      <c r="C24" s="2"/>
    </row>
    <row r="26" spans="1:4" ht="19" x14ac:dyDescent="0.25">
      <c r="A26" s="28" t="s">
        <v>315</v>
      </c>
      <c r="B26" s="62"/>
    </row>
    <row r="27" spans="1:4" x14ac:dyDescent="0.2">
      <c r="A27" s="1"/>
      <c r="B27" s="1" t="s">
        <v>10</v>
      </c>
      <c r="C27" s="1" t="s">
        <v>151</v>
      </c>
      <c r="D27" s="1"/>
    </row>
    <row r="28" spans="1:4" x14ac:dyDescent="0.2">
      <c r="A28" t="s">
        <v>13</v>
      </c>
      <c r="B28" t="s">
        <v>14</v>
      </c>
      <c r="C28">
        <v>5.36</v>
      </c>
    </row>
    <row r="29" spans="1:4" x14ac:dyDescent="0.2">
      <c r="A29" t="s">
        <v>19</v>
      </c>
      <c r="B29" t="s">
        <v>17</v>
      </c>
      <c r="C29" t="s">
        <v>150</v>
      </c>
    </row>
    <row r="30" spans="1:4" x14ac:dyDescent="0.2">
      <c r="A30" t="s">
        <v>20</v>
      </c>
      <c r="B30" t="s">
        <v>153</v>
      </c>
      <c r="C30">
        <v>2.02</v>
      </c>
    </row>
    <row r="31" spans="1:4" x14ac:dyDescent="0.2">
      <c r="A31" t="s">
        <v>24</v>
      </c>
      <c r="B31" t="s">
        <v>23</v>
      </c>
      <c r="C31">
        <v>2.34</v>
      </c>
    </row>
    <row r="32" spans="1:4" x14ac:dyDescent="0.2">
      <c r="A32" t="s">
        <v>27</v>
      </c>
      <c r="B32" t="s">
        <v>26</v>
      </c>
      <c r="C32">
        <v>5.27</v>
      </c>
    </row>
    <row r="33" spans="1:8" x14ac:dyDescent="0.2">
      <c r="A33" t="s">
        <v>30</v>
      </c>
      <c r="B33" t="s">
        <v>29</v>
      </c>
      <c r="C33">
        <v>1.63</v>
      </c>
    </row>
    <row r="34" spans="1:8" x14ac:dyDescent="0.2">
      <c r="A34" t="s">
        <v>134</v>
      </c>
      <c r="B34" t="s">
        <v>32</v>
      </c>
      <c r="C34" t="s">
        <v>150</v>
      </c>
      <c r="D34" s="7"/>
    </row>
    <row r="36" spans="1:8" ht="19" x14ac:dyDescent="0.25">
      <c r="A36" s="28" t="s">
        <v>138</v>
      </c>
    </row>
    <row r="38" spans="1:8" x14ac:dyDescent="0.2">
      <c r="B38" s="12"/>
      <c r="C38" s="115" t="s">
        <v>313</v>
      </c>
      <c r="D38" s="116"/>
      <c r="E38" s="116"/>
      <c r="F38" s="117" t="s">
        <v>149</v>
      </c>
      <c r="G38" s="118"/>
      <c r="H38" s="119"/>
    </row>
    <row r="39" spans="1:8" x14ac:dyDescent="0.2">
      <c r="B39" s="12"/>
      <c r="C39" s="20" t="s">
        <v>146</v>
      </c>
      <c r="D39" s="21" t="s">
        <v>147</v>
      </c>
      <c r="E39" s="21" t="s">
        <v>148</v>
      </c>
      <c r="F39" s="29" t="s">
        <v>146</v>
      </c>
      <c r="G39" s="30" t="s">
        <v>147</v>
      </c>
      <c r="H39" s="31" t="s">
        <v>148</v>
      </c>
    </row>
    <row r="40" spans="1:8" x14ac:dyDescent="0.2">
      <c r="B40" s="22" t="s">
        <v>0</v>
      </c>
      <c r="C40" s="23" t="s">
        <v>139</v>
      </c>
      <c r="D40" s="24" t="s">
        <v>140</v>
      </c>
      <c r="E40" s="24" t="s">
        <v>141</v>
      </c>
      <c r="F40" s="32" t="s">
        <v>142</v>
      </c>
      <c r="G40" s="33" t="s">
        <v>144</v>
      </c>
      <c r="H40" s="34" t="s">
        <v>145</v>
      </c>
    </row>
    <row r="41" spans="1:8" x14ac:dyDescent="0.2">
      <c r="B41" s="17">
        <v>2016</v>
      </c>
      <c r="C41" s="15" t="s">
        <v>143</v>
      </c>
      <c r="D41" s="16" t="s">
        <v>143</v>
      </c>
      <c r="E41" s="16" t="s">
        <v>143</v>
      </c>
      <c r="F41" s="35" t="s">
        <v>143</v>
      </c>
      <c r="G41" s="36">
        <f>4.46*0.903421</f>
        <v>4.0292576599999999</v>
      </c>
      <c r="H41" s="37">
        <f>0.37*0.903421</f>
        <v>0.33426577000000002</v>
      </c>
    </row>
    <row r="42" spans="1:8" x14ac:dyDescent="0.2">
      <c r="B42" s="18">
        <v>2020</v>
      </c>
      <c r="C42" s="11">
        <v>20</v>
      </c>
      <c r="D42" s="12">
        <v>8</v>
      </c>
      <c r="E42" s="12">
        <v>6</v>
      </c>
      <c r="F42" s="38">
        <v>6</v>
      </c>
      <c r="G42" s="39">
        <f>G$41*1.04^(B42-B$41)</f>
        <v>4.7136615639965704</v>
      </c>
      <c r="H42" s="40">
        <f>H$41*1.04^(B42-B$41)</f>
        <v>0.39104367234949128</v>
      </c>
    </row>
    <row r="43" spans="1:8" x14ac:dyDescent="0.2">
      <c r="B43" s="18">
        <v>2030</v>
      </c>
      <c r="C43" s="11">
        <v>33</v>
      </c>
      <c r="D43" s="12">
        <v>15</v>
      </c>
      <c r="E43" s="12">
        <v>10</v>
      </c>
      <c r="F43" s="38">
        <v>10</v>
      </c>
      <c r="G43" s="39">
        <f>G$41*1.04^(B43-B$41)</f>
        <v>6.9773705911451884</v>
      </c>
      <c r="H43" s="40">
        <f>H$41*1.04^(B43-B$41)</f>
        <v>0.5788401611488162</v>
      </c>
    </row>
    <row r="44" spans="1:8" x14ac:dyDescent="0.2">
      <c r="B44" s="19">
        <v>2035</v>
      </c>
      <c r="C44" s="13">
        <v>40</v>
      </c>
      <c r="D44" s="14">
        <v>20</v>
      </c>
      <c r="E44" s="14">
        <v>12</v>
      </c>
      <c r="F44" s="41">
        <v>12</v>
      </c>
      <c r="G44" s="42">
        <f>G$41*1.04^(B44-B$41)</f>
        <v>8.4890381808372002</v>
      </c>
      <c r="H44" s="43">
        <f>H$41*1.04^(B44-B$41)</f>
        <v>0.70424756208739103</v>
      </c>
    </row>
    <row r="45" spans="1:8" x14ac:dyDescent="0.2">
      <c r="F45" s="63"/>
      <c r="G45" s="63"/>
      <c r="H45" s="63"/>
    </row>
    <row r="46" spans="1:8" x14ac:dyDescent="0.2">
      <c r="F46" s="26"/>
      <c r="G46" s="26"/>
      <c r="H46" s="26"/>
    </row>
  </sheetData>
  <mergeCells count="2">
    <mergeCell ref="C38:E38"/>
    <mergeCell ref="F38:H38"/>
  </mergeCells>
  <hyperlinks>
    <hyperlink ref="B5" r:id="rId1" xr:uid="{A575713D-41E1-F646-9501-27ACF8E064F1}"/>
    <hyperlink ref="C20" r:id="rId2" xr:uid="{98409155-1908-824E-8EE8-1C691C1C1246}"/>
    <hyperlink ref="C9" r:id="rId3" xr:uid="{A64B1164-BEEF-624E-85E2-1CAEC9F762AE}"/>
    <hyperlink ref="C10" r:id="rId4" xr:uid="{49DD65C1-E688-6D48-A1FE-D40CCA22F0A9}"/>
    <hyperlink ref="C8" r:id="rId5" xr:uid="{24DA8BC9-AB8F-614F-B4E1-103C762F5E2A}"/>
    <hyperlink ref="C11" r:id="rId6" xr:uid="{02D2F0E9-DF3A-0945-9202-A838A878E1B0}"/>
    <hyperlink ref="C12" r:id="rId7" xr:uid="{E7EA47B3-5E26-B243-8404-19531F5E6431}"/>
    <hyperlink ref="C13" r:id="rId8" xr:uid="{A82C2219-F7AC-5140-A216-399F5578793D}"/>
    <hyperlink ref="C14" r:id="rId9" xr:uid="{9AE34D05-E7AC-4641-9ED9-CE8115D833EB}"/>
    <hyperlink ref="C22" r:id="rId10" xr:uid="{2373857D-5367-1A49-A75F-A3971B4156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3ED0-297E-3C4F-ADB3-1872F33C8C88}">
  <dimension ref="A1:D29"/>
  <sheetViews>
    <sheetView zoomScale="150" zoomScaleNormal="150" workbookViewId="0">
      <selection activeCell="B4" sqref="B4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2.33203125" customWidth="1"/>
  </cols>
  <sheetData>
    <row r="1" spans="1:4" ht="24" x14ac:dyDescent="0.3">
      <c r="A1" s="60" t="s">
        <v>317</v>
      </c>
    </row>
    <row r="3" spans="1:4" x14ac:dyDescent="0.2">
      <c r="A3" s="1" t="s">
        <v>8</v>
      </c>
      <c r="B3" s="6" t="s">
        <v>122</v>
      </c>
      <c r="C3" s="2"/>
    </row>
    <row r="4" spans="1:4" x14ac:dyDescent="0.2">
      <c r="A4" s="1"/>
      <c r="B4" s="3">
        <v>44136</v>
      </c>
      <c r="C4" s="2" t="s">
        <v>123</v>
      </c>
    </row>
    <row r="5" spans="1:4" x14ac:dyDescent="0.2">
      <c r="A5" s="1"/>
      <c r="B5" s="3">
        <v>42339</v>
      </c>
      <c r="C5" s="2" t="s">
        <v>126</v>
      </c>
    </row>
    <row r="6" spans="1:4" x14ac:dyDescent="0.2">
      <c r="A6" s="1" t="s">
        <v>2</v>
      </c>
      <c r="B6" t="s">
        <v>314</v>
      </c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130" t="s">
        <v>0</v>
      </c>
      <c r="B9" s="130" t="s">
        <v>130</v>
      </c>
      <c r="C9" s="130"/>
      <c r="D9" s="4"/>
    </row>
    <row r="10" spans="1:4" x14ac:dyDescent="0.2">
      <c r="A10" s="9">
        <v>2004</v>
      </c>
      <c r="B10" s="8">
        <v>376</v>
      </c>
      <c r="C10" s="8"/>
      <c r="D10" s="4"/>
    </row>
    <row r="11" spans="1:4" x14ac:dyDescent="0.2">
      <c r="A11" s="9">
        <v>2005</v>
      </c>
      <c r="B11" s="8">
        <v>409</v>
      </c>
      <c r="C11" s="8"/>
      <c r="D11" s="4"/>
    </row>
    <row r="12" spans="1:4" x14ac:dyDescent="0.2">
      <c r="A12" s="9">
        <v>2006</v>
      </c>
      <c r="B12" s="8">
        <v>450</v>
      </c>
      <c r="C12" s="8"/>
      <c r="D12" s="4"/>
    </row>
    <row r="13" spans="1:4" x14ac:dyDescent="0.2">
      <c r="A13" s="9">
        <v>2007</v>
      </c>
      <c r="B13" s="8">
        <v>490</v>
      </c>
      <c r="C13" s="8"/>
      <c r="D13" s="4"/>
    </row>
    <row r="14" spans="1:4" x14ac:dyDescent="0.2">
      <c r="A14" s="9">
        <v>2008</v>
      </c>
      <c r="B14" s="8">
        <v>571</v>
      </c>
      <c r="C14" s="8"/>
      <c r="D14" s="4"/>
    </row>
    <row r="15" spans="1:4" x14ac:dyDescent="0.2">
      <c r="A15" s="9">
        <v>2009</v>
      </c>
      <c r="B15" s="8">
        <v>474</v>
      </c>
      <c r="C15" s="8"/>
      <c r="D15" s="4"/>
    </row>
    <row r="16" spans="1:4" x14ac:dyDescent="0.2">
      <c r="A16" s="9">
        <v>2010</v>
      </c>
      <c r="B16" s="8">
        <v>536</v>
      </c>
      <c r="C16" s="8"/>
      <c r="D16" s="4"/>
    </row>
    <row r="17" spans="1:4" x14ac:dyDescent="0.2">
      <c r="A17" s="9">
        <v>2011</v>
      </c>
      <c r="B17" s="8">
        <v>623</v>
      </c>
      <c r="C17" s="8"/>
      <c r="D17" s="4"/>
    </row>
    <row r="18" spans="1:4" x14ac:dyDescent="0.2">
      <c r="A18" s="9">
        <v>2012</v>
      </c>
      <c r="B18" s="8">
        <v>687</v>
      </c>
      <c r="C18" s="8"/>
      <c r="D18" s="4"/>
    </row>
    <row r="19" spans="1:4" x14ac:dyDescent="0.2">
      <c r="A19" s="9">
        <v>2013</v>
      </c>
      <c r="B19" s="8">
        <v>695</v>
      </c>
      <c r="C19" s="8"/>
      <c r="D19" s="4"/>
    </row>
    <row r="20" spans="1:4" x14ac:dyDescent="0.2">
      <c r="A20" s="9">
        <v>2014</v>
      </c>
      <c r="B20" s="8">
        <v>716</v>
      </c>
      <c r="C20" s="8"/>
      <c r="D20" s="4"/>
    </row>
    <row r="21" spans="1:4" x14ac:dyDescent="0.2">
      <c r="A21" s="9">
        <v>2015</v>
      </c>
      <c r="B21" s="8">
        <v>659</v>
      </c>
      <c r="C21" s="8"/>
      <c r="D21" s="4"/>
    </row>
    <row r="22" spans="1:4" x14ac:dyDescent="0.2">
      <c r="A22" s="9">
        <v>2016</v>
      </c>
      <c r="B22" s="8">
        <v>649</v>
      </c>
      <c r="C22" s="8"/>
      <c r="D22" s="4"/>
    </row>
    <row r="23" spans="1:4" x14ac:dyDescent="0.2">
      <c r="A23" s="9">
        <v>2017</v>
      </c>
      <c r="B23" s="8">
        <v>698</v>
      </c>
      <c r="C23" s="8"/>
      <c r="D23" s="4"/>
    </row>
    <row r="24" spans="1:4" x14ac:dyDescent="0.2">
      <c r="A24" s="9">
        <v>2018</v>
      </c>
      <c r="B24" s="8">
        <v>766</v>
      </c>
      <c r="C24" s="8"/>
      <c r="D24" s="4"/>
    </row>
    <row r="25" spans="1:4" x14ac:dyDescent="0.2">
      <c r="A25" s="9">
        <v>2019</v>
      </c>
      <c r="B25" s="8">
        <v>795</v>
      </c>
      <c r="C25" s="8"/>
      <c r="D25" s="4"/>
    </row>
    <row r="26" spans="1:4" x14ac:dyDescent="0.2">
      <c r="A26" s="9" t="s">
        <v>128</v>
      </c>
      <c r="B26" s="8">
        <v>430</v>
      </c>
      <c r="C26" s="8"/>
      <c r="D26" s="4"/>
    </row>
    <row r="27" spans="1:4" x14ac:dyDescent="0.2">
      <c r="A27" s="9" t="s">
        <v>129</v>
      </c>
      <c r="B27" s="8">
        <v>491</v>
      </c>
      <c r="C27" s="8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</sheetData>
  <hyperlinks>
    <hyperlink ref="C4" r:id="rId1" xr:uid="{39B15550-D498-E846-ADB4-730F218D76FB}"/>
    <hyperlink ref="C5" r:id="rId2" xr:uid="{E5A21429-41AB-9548-BF61-D23EA473B1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Emissions</vt:lpstr>
      <vt:lpstr>Countries</vt:lpstr>
      <vt:lpstr>Carbon Credit Prices</vt:lpstr>
      <vt:lpstr>Operating costs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2021-01-11T10:59:26Z</dcterms:created>
  <dcterms:modified xsi:type="dcterms:W3CDTF">2021-01-21T22:37:05Z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2c307e-0521-474d-811d-e4135bb254bd_Enabled">
    <vt:lpwstr>true</vt:lpwstr>
  </property>
  <property fmtid="{D5CDD505-2E9C-101B-9397-08002B2CF9AE}" pid="3" name="MSIP_Label_8a2c307e-0521-474d-811d-e4135bb254bd_SetDate">
    <vt:lpwstr>2021-01-11T10:59:26Z</vt:lpwstr>
  </property>
  <property fmtid="{D5CDD505-2E9C-101B-9397-08002B2CF9AE}" pid="4" name="MSIP_Label_8a2c307e-0521-474d-811d-e4135bb254bd_Method">
    <vt:lpwstr>Standard</vt:lpwstr>
  </property>
  <property fmtid="{D5CDD505-2E9C-101B-9397-08002B2CF9AE}" pid="5" name="MSIP_Label_8a2c307e-0521-474d-811d-e4135bb254bd_Name">
    <vt:lpwstr>8a2c307e-0521-474d-811d-e4135bb254bd</vt:lpwstr>
  </property>
  <property fmtid="{D5CDD505-2E9C-101B-9397-08002B2CF9AE}" pid="6" name="MSIP_Label_8a2c307e-0521-474d-811d-e4135bb254bd_SiteId">
    <vt:lpwstr>2401f820-b2b4-4e78-9c4b-ca13a0d9c13d</vt:lpwstr>
  </property>
  <property fmtid="{D5CDD505-2E9C-101B-9397-08002B2CF9AE}" pid="7" name="MSIP_Label_8a2c307e-0521-474d-811d-e4135bb254bd_ActionId">
    <vt:lpwstr>3b56dc2f-f77b-4eb9-8907-f6039ffd8bc8</vt:lpwstr>
  </property>
  <property fmtid="{D5CDD505-2E9C-101B-9397-08002B2CF9AE}" pid="8" name="MSIP_Label_8a2c307e-0521-474d-811d-e4135bb254bd_ContentBits">
    <vt:lpwstr>0</vt:lpwstr>
  </property>
</Properties>
</file>